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wsambour\AppData\Roaming\iManage\Work\Recent\088175.000036 - Oshawa PUC Networks Inc. - 2021 Cost of Service\"/>
    </mc:Choice>
  </mc:AlternateContent>
  <bookViews>
    <workbookView xWindow="780" yWindow="780" windowWidth="26985" windowHeight="15240"/>
  </bookViews>
  <sheets>
    <sheet name="Model Inputs" sheetId="4" r:id="rId1"/>
    <sheet name="Benchmarking Calculations" sheetId="1" r:id="rId2"/>
    <sheet name="Results" sheetId="5" r:id="rId3"/>
    <sheet name="OEB Trial Balance" sheetId="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210" localSheetId="3">#REF!</definedName>
    <definedName name="_210">#REF!</definedName>
    <definedName name="_220" localSheetId="3">#REF!</definedName>
    <definedName name="_220">#REF!</definedName>
    <definedName name="_300" localSheetId="3">#REF!</definedName>
    <definedName name="_300">#REF!</definedName>
    <definedName name="_310" localSheetId="3">#REF!</definedName>
    <definedName name="_310">#REF!</definedName>
    <definedName name="_320" localSheetId="3">#REF!</definedName>
    <definedName name="_320">#REF!</definedName>
    <definedName name="_330" localSheetId="3">#REF!</definedName>
    <definedName name="_330">#REF!</definedName>
    <definedName name="_340" localSheetId="3">#REF!</definedName>
    <definedName name="_340">#REF!</definedName>
    <definedName name="_390" localSheetId="3">#REF!</definedName>
    <definedName name="_390">#REF!</definedName>
    <definedName name="_410" localSheetId="3">#REF!</definedName>
    <definedName name="_410">#REF!</definedName>
    <definedName name="_420" localSheetId="3">#REF!</definedName>
    <definedName name="_420">#REF!</definedName>
    <definedName name="_440" localSheetId="3">#REF!</definedName>
    <definedName name="_440">#REF!</definedName>
    <definedName name="_450" localSheetId="3">#REF!</definedName>
    <definedName name="_450">#REF!</definedName>
    <definedName name="_460" localSheetId="3">#REF!</definedName>
    <definedName name="_460">#REF!</definedName>
    <definedName name="_510" localSheetId="3">#REF!</definedName>
    <definedName name="_510">#REF!</definedName>
    <definedName name="_520" localSheetId="3">#REF!</definedName>
    <definedName name="_520">#REF!</definedName>
    <definedName name="_525" localSheetId="3">#REF!</definedName>
    <definedName name="_525">#REF!</definedName>
    <definedName name="_530" localSheetId="3">#REF!</definedName>
    <definedName name="_530">#REF!</definedName>
    <definedName name="_610" localSheetId="3">#REF!</definedName>
    <definedName name="_610">#REF!</definedName>
    <definedName name="_620" localSheetId="3">#REF!</definedName>
    <definedName name="_620">#REF!</definedName>
    <definedName name="_630" localSheetId="3">#REF!</definedName>
    <definedName name="_630">#REF!</definedName>
    <definedName name="_640" localSheetId="3">#REF!</definedName>
    <definedName name="_640">#REF!</definedName>
    <definedName name="_650" localSheetId="3">#REF!</definedName>
    <definedName name="_650">#REF!</definedName>
    <definedName name="_655" localSheetId="3">#REF!</definedName>
    <definedName name="_655">#REF!</definedName>
    <definedName name="_660" localSheetId="3">#REF!</definedName>
    <definedName name="_660">#REF!</definedName>
    <definedName name="_675" localSheetId="3">#REF!</definedName>
    <definedName name="_675">#REF!</definedName>
    <definedName name="_690" localSheetId="3">#REF!</definedName>
    <definedName name="_690">#REF!</definedName>
    <definedName name="_705" localSheetId="3">#REF!</definedName>
    <definedName name="_705">#REF!</definedName>
    <definedName name="_710" localSheetId="3">#REF!</definedName>
    <definedName name="_710">#REF!</definedName>
    <definedName name="_715" localSheetId="3">#REF!</definedName>
    <definedName name="_715">#REF!</definedName>
    <definedName name="_740" localSheetId="3">#REF!</definedName>
    <definedName name="_740">#REF!</definedName>
    <definedName name="_760" localSheetId="3">#REF!</definedName>
    <definedName name="_760">#REF!</definedName>
    <definedName name="_800" localSheetId="3">#REF!</definedName>
    <definedName name="_800">#REF!</definedName>
    <definedName name="_810" localSheetId="3">#REF!</definedName>
    <definedName name="_810">#REF!</definedName>
    <definedName name="_820" localSheetId="3">#REF!</definedName>
    <definedName name="_820">#REF!</definedName>
    <definedName name="_830" localSheetId="3">#REF!</definedName>
    <definedName name="_830">#REF!</definedName>
    <definedName name="_Parse_Out" localSheetId="1" hidden="1">#REF!</definedName>
    <definedName name="_Parse_Out" hidden="1">#REF!</definedName>
    <definedName name="Allocations">[1]Allocations!$A$4:$B$95</definedName>
    <definedName name="APR" localSheetId="3">[2]Data!$G:$H</definedName>
    <definedName name="APR">[2]Data!$G:$H</definedName>
    <definedName name="AS2DocOpenMode" hidden="1">"AS2DocumentEdit"</definedName>
    <definedName name="AUG" localSheetId="3">[2]Data!$O:$P</definedName>
    <definedName name="AUG">[2]Data!$O:$P</definedName>
    <definedName name="BridgeYear">'[3]LDC Info'!$E$26</definedName>
    <definedName name="BS" localSheetId="3">#REF!</definedName>
    <definedName name="BS">#REF!</definedName>
    <definedName name="ccar">'[4]I6.2 Customer Data'!$D$21</definedName>
    <definedName name="CF">[5]CashFlow!$J:$R</definedName>
    <definedName name="DaysInPreviousYear">'[6]Distribution Revenue by Source'!$B$22</definedName>
    <definedName name="DaysInYear">'[6]Distribution Revenue by Source'!$B$21</definedName>
    <definedName name="DEC" localSheetId="3">[2]Data!$W:$X</definedName>
    <definedName name="DEC">[2]Data!$W:$X</definedName>
    <definedName name="DecPrYr">[7]Data!#REF!</definedName>
    <definedName name="Departments">'[8]Assumptions 2013'!$B$51:$D$80</definedName>
    <definedName name="DeprExpAcctsYE2013">'[9]Depr Exp Accts Bal YE 2013'!$B$8:$H$23</definedName>
    <definedName name="EBNUMBER">'[10]LDC Info'!$E$16</definedName>
    <definedName name="FEB" localSheetId="3">[2]Data!$C:$D</definedName>
    <definedName name="FEB">[2]Data!$C:$D</definedName>
    <definedName name="FixedAssets">'[11]Fixed Assets'!$A$2:$BH$53</definedName>
    <definedName name="_xlnm.Print_Titles" localSheetId="1">'Benchmarking Calculations'!$1:$8</definedName>
    <definedName name="_xlnm.Print_Titles" localSheetId="3">'OEB Trial Balance'!$A:$B,'OEB Trial Balance'!$1:$5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" localSheetId="3">[2]Data!$A:$B</definedName>
    <definedName name="JAN">[2]Data!$A:$B</definedName>
    <definedName name="JUL" localSheetId="3">[2]Data!$M:$N</definedName>
    <definedName name="JUL">[2]Data!$M:$N</definedName>
    <definedName name="JUN" localSheetId="3">[2]Data!$K:$L</definedName>
    <definedName name="JUN">[2]Data!$K:$L</definedName>
    <definedName name="listrem">'[8]Trial Balance New'!$A$1817:$A$3183</definedName>
    <definedName name="MAR" localSheetId="3">[2]Data!$E:$F</definedName>
    <definedName name="MAR">[2]Data!$E:$F</definedName>
    <definedName name="MAY" localSheetId="3">[2]Data!$I:$J</definedName>
    <definedName name="MAY">[2]Data!$I:$J</definedName>
    <definedName name="MofF" localSheetId="3">#REF!</definedName>
    <definedName name="MofF">#REF!</definedName>
    <definedName name="MonthlyPL2011" localSheetId="3">#REF!</definedName>
    <definedName name="MonthlyPL2011">#REF!</definedName>
    <definedName name="NOV" localSheetId="3">[2]Data!$U:$V</definedName>
    <definedName name="NOV">[2]Data!$U:$V</definedName>
    <definedName name="OCT" localSheetId="3">[2]Data!$S:$T</definedName>
    <definedName name="OCT">[2]Data!$S:$T</definedName>
    <definedName name="PLBud">'[5]P&amp;L v Bud'!$S:$AC</definedName>
    <definedName name="PLOct2011YTD" localSheetId="3">#REF!</definedName>
    <definedName name="PLOct2011YTD">#REF!</definedName>
    <definedName name="PLPYr">'[5]P&amp;L v PY'!$S:$AB</definedName>
    <definedName name="Prelim">#REF!</definedName>
    <definedName name="Profile_ClientName">'[12]Client Profile'!$C$2</definedName>
    <definedName name="Profile_Preparer">'[12]Client Profile'!$I$3</definedName>
    <definedName name="Profile_YearEnd">'[12]Client Profile'!$C$5</definedName>
    <definedName name="Rate_Class">[13]lists!$A$1:$A$104</definedName>
    <definedName name="RateApp">#REF!</definedName>
    <definedName name="Ratebase">'[6]Distribution Revenue by Source'!$C$25</definedName>
    <definedName name="RebaseYear">'[3]LDC Info'!$E$28</definedName>
    <definedName name="ReconcileFA2GLRevised">#REF!</definedName>
    <definedName name="ReconFA2GLFinalMar144PM">'[9]Reconcile FA to GL FINAL Mar.14'!$A$18:$F$99</definedName>
    <definedName name="RevisedGainLossTB">'[9]2013 YE gain or loss on dis (2'!$B$8:$H$9</definedName>
    <definedName name="RevisedTBDec2nd" localSheetId="3">#REF!</definedName>
    <definedName name="RevisedTBDec2nd">#REF!</definedName>
    <definedName name="SEP" localSheetId="3">[2]Data!$Q:$R</definedName>
    <definedName name="SEP">[2]Data!$Q:$R</definedName>
    <definedName name="Surtax" localSheetId="3">#REF!</definedName>
    <definedName name="Surtax">#REF!</definedName>
    <definedName name="TB" localSheetId="3">#REF!</definedName>
    <definedName name="TB">#REF!</definedName>
    <definedName name="TestYear">'[3]LDC Info'!$E$24</definedName>
    <definedName name="toberomoved" localSheetId="3">'[8]Trial Balance New'!#REF!</definedName>
    <definedName name="toberomoved">'[8]Trial Balance New'!#REF!</definedName>
    <definedName name="YEFATBCheck">'[9]YE Final FA check'!$B$8:$H$330</definedName>
    <definedName name="_xlnm.Print_Area" localSheetId="1">'Benchmarking Calculations'!$A$1:$M$274</definedName>
    <definedName name="_xlnm.Print_Area" localSheetId="0">'Model Inputs'!$A$1:$S$127</definedName>
    <definedName name="_xlnm.Print_Area" localSheetId="3">'OEB Trial Balance'!$A$1:$V$532</definedName>
    <definedName name="_xlnm.Print_Area" localSheetId="2">Results!$C$1:$L$36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2" i="6" l="1"/>
  <c r="H431" i="6" l="1"/>
  <c r="I431" i="6"/>
  <c r="J431" i="6"/>
  <c r="K431" i="6"/>
  <c r="L431" i="6"/>
  <c r="M431" i="6"/>
  <c r="N431" i="6"/>
  <c r="G431" i="6"/>
  <c r="G126" i="4" s="1"/>
  <c r="H126" i="4"/>
  <c r="I126" i="4"/>
  <c r="J126" i="4"/>
  <c r="K126" i="4"/>
  <c r="L126" i="4"/>
  <c r="M126" i="4"/>
  <c r="M113" i="4"/>
  <c r="L113" i="4"/>
  <c r="K113" i="4"/>
  <c r="J113" i="4"/>
  <c r="M111" i="4"/>
  <c r="L111" i="4"/>
  <c r="K111" i="4"/>
  <c r="J111" i="4"/>
  <c r="M110" i="4"/>
  <c r="L110" i="4"/>
  <c r="K110" i="4"/>
  <c r="J110" i="4"/>
  <c r="J93" i="4"/>
  <c r="K93" i="4"/>
  <c r="L93" i="4"/>
  <c r="M93" i="4"/>
  <c r="J94" i="4"/>
  <c r="K94" i="4"/>
  <c r="L94" i="4"/>
  <c r="M94" i="4"/>
  <c r="J95" i="4"/>
  <c r="K95" i="4"/>
  <c r="L95" i="4"/>
  <c r="M95" i="4"/>
  <c r="J96" i="4"/>
  <c r="K96" i="4"/>
  <c r="L96" i="4"/>
  <c r="M96" i="4"/>
  <c r="J97" i="4"/>
  <c r="K97" i="4"/>
  <c r="L97" i="4"/>
  <c r="M97" i="4"/>
  <c r="J98" i="4"/>
  <c r="K98" i="4"/>
  <c r="L98" i="4"/>
  <c r="M98" i="4"/>
  <c r="J99" i="4"/>
  <c r="K99" i="4"/>
  <c r="L99" i="4"/>
  <c r="M99" i="4"/>
  <c r="J100" i="4"/>
  <c r="K100" i="4"/>
  <c r="L100" i="4"/>
  <c r="M100" i="4"/>
  <c r="J101" i="4"/>
  <c r="K101" i="4"/>
  <c r="L101" i="4"/>
  <c r="M101" i="4"/>
  <c r="J102" i="4"/>
  <c r="K102" i="4"/>
  <c r="L102" i="4"/>
  <c r="M102" i="4"/>
  <c r="J103" i="4"/>
  <c r="K103" i="4"/>
  <c r="L103" i="4"/>
  <c r="M103" i="4"/>
  <c r="J104" i="4"/>
  <c r="K104" i="4"/>
  <c r="L104" i="4"/>
  <c r="M104" i="4"/>
  <c r="J105" i="4"/>
  <c r="K105" i="4"/>
  <c r="L105" i="4"/>
  <c r="M105" i="4"/>
  <c r="J106" i="4"/>
  <c r="K106" i="4"/>
  <c r="L106" i="4"/>
  <c r="M106" i="4"/>
  <c r="J107" i="4"/>
  <c r="K107" i="4"/>
  <c r="L107" i="4"/>
  <c r="M107" i="4"/>
  <c r="J108" i="4"/>
  <c r="K108" i="4"/>
  <c r="L108" i="4"/>
  <c r="M108" i="4"/>
  <c r="M92" i="4"/>
  <c r="L92" i="4"/>
  <c r="K92" i="4"/>
  <c r="J92" i="4"/>
  <c r="J88" i="4"/>
  <c r="K88" i="4"/>
  <c r="L88" i="4"/>
  <c r="M88" i="4"/>
  <c r="J89" i="4"/>
  <c r="K89" i="4"/>
  <c r="L89" i="4"/>
  <c r="M89" i="4"/>
  <c r="J90" i="4"/>
  <c r="K90" i="4"/>
  <c r="L90" i="4"/>
  <c r="M90" i="4"/>
  <c r="M87" i="4"/>
  <c r="L87" i="4"/>
  <c r="K87" i="4"/>
  <c r="J87" i="4"/>
  <c r="J80" i="4"/>
  <c r="K80" i="4"/>
  <c r="L80" i="4"/>
  <c r="M80" i="4"/>
  <c r="J81" i="4"/>
  <c r="K81" i="4"/>
  <c r="L81" i="4"/>
  <c r="M81" i="4"/>
  <c r="J82" i="4"/>
  <c r="K82" i="4"/>
  <c r="L82" i="4"/>
  <c r="M82" i="4"/>
  <c r="J83" i="4"/>
  <c r="K83" i="4"/>
  <c r="L83" i="4"/>
  <c r="M83" i="4"/>
  <c r="J84" i="4"/>
  <c r="K84" i="4"/>
  <c r="L84" i="4"/>
  <c r="M84" i="4"/>
  <c r="J85" i="4"/>
  <c r="K85" i="4"/>
  <c r="L85" i="4"/>
  <c r="M85" i="4"/>
  <c r="M79" i="4"/>
  <c r="L79" i="4"/>
  <c r="K79" i="4"/>
  <c r="J79" i="4"/>
  <c r="J66" i="4"/>
  <c r="K66" i="4"/>
  <c r="L66" i="4"/>
  <c r="M66" i="4"/>
  <c r="J67" i="4"/>
  <c r="K67" i="4"/>
  <c r="L67" i="4"/>
  <c r="M67" i="4"/>
  <c r="J68" i="4"/>
  <c r="K68" i="4"/>
  <c r="L68" i="4"/>
  <c r="M68" i="4"/>
  <c r="J69" i="4"/>
  <c r="K69" i="4"/>
  <c r="L69" i="4"/>
  <c r="M69" i="4"/>
  <c r="J70" i="4"/>
  <c r="K70" i="4"/>
  <c r="L70" i="4"/>
  <c r="M70" i="4"/>
  <c r="J71" i="4"/>
  <c r="K71" i="4"/>
  <c r="L71" i="4"/>
  <c r="M71" i="4"/>
  <c r="J72" i="4"/>
  <c r="K72" i="4"/>
  <c r="L72" i="4"/>
  <c r="M72" i="4"/>
  <c r="J73" i="4"/>
  <c r="K73" i="4"/>
  <c r="L73" i="4"/>
  <c r="M73" i="4"/>
  <c r="J74" i="4"/>
  <c r="K74" i="4"/>
  <c r="L74" i="4"/>
  <c r="M74" i="4"/>
  <c r="J75" i="4"/>
  <c r="K75" i="4"/>
  <c r="L75" i="4"/>
  <c r="M75" i="4"/>
  <c r="J76" i="4"/>
  <c r="K76" i="4"/>
  <c r="L76" i="4"/>
  <c r="M76" i="4"/>
  <c r="J77" i="4"/>
  <c r="K77" i="4"/>
  <c r="L77" i="4"/>
  <c r="M77" i="4"/>
  <c r="M65" i="4"/>
  <c r="L65" i="4"/>
  <c r="K65" i="4"/>
  <c r="J65" i="4"/>
  <c r="J45" i="4"/>
  <c r="K45" i="4"/>
  <c r="L45" i="4"/>
  <c r="M45" i="4"/>
  <c r="J46" i="4"/>
  <c r="K46" i="4"/>
  <c r="L46" i="4"/>
  <c r="M46" i="4"/>
  <c r="J47" i="4"/>
  <c r="K47" i="4"/>
  <c r="L47" i="4"/>
  <c r="M47" i="4"/>
  <c r="J48" i="4"/>
  <c r="K48" i="4"/>
  <c r="L48" i="4"/>
  <c r="M48" i="4"/>
  <c r="J49" i="4"/>
  <c r="K49" i="4"/>
  <c r="L49" i="4"/>
  <c r="M49" i="4"/>
  <c r="J50" i="4"/>
  <c r="K50" i="4"/>
  <c r="L50" i="4"/>
  <c r="M50" i="4"/>
  <c r="J51" i="4"/>
  <c r="K51" i="4"/>
  <c r="L51" i="4"/>
  <c r="M51" i="4"/>
  <c r="J52" i="4"/>
  <c r="K52" i="4"/>
  <c r="L52" i="4"/>
  <c r="M52" i="4"/>
  <c r="J53" i="4"/>
  <c r="K53" i="4"/>
  <c r="L53" i="4"/>
  <c r="M53" i="4"/>
  <c r="J54" i="4"/>
  <c r="K54" i="4"/>
  <c r="L54" i="4"/>
  <c r="M54" i="4"/>
  <c r="J55" i="4"/>
  <c r="K55" i="4"/>
  <c r="L55" i="4"/>
  <c r="M55" i="4"/>
  <c r="J56" i="4"/>
  <c r="K56" i="4"/>
  <c r="L56" i="4"/>
  <c r="M56" i="4"/>
  <c r="J57" i="4"/>
  <c r="K57" i="4"/>
  <c r="L57" i="4"/>
  <c r="M57" i="4"/>
  <c r="J58" i="4"/>
  <c r="K58" i="4"/>
  <c r="L58" i="4"/>
  <c r="M58" i="4"/>
  <c r="J59" i="4"/>
  <c r="K59" i="4"/>
  <c r="L59" i="4"/>
  <c r="M59" i="4"/>
  <c r="J60" i="4"/>
  <c r="K60" i="4"/>
  <c r="L60" i="4"/>
  <c r="M60" i="4"/>
  <c r="J61" i="4"/>
  <c r="K61" i="4"/>
  <c r="L61" i="4"/>
  <c r="M61" i="4"/>
  <c r="J62" i="4"/>
  <c r="K62" i="4"/>
  <c r="L62" i="4"/>
  <c r="M62" i="4"/>
  <c r="J63" i="4"/>
  <c r="K63" i="4"/>
  <c r="L63" i="4"/>
  <c r="M63" i="4"/>
  <c r="M44" i="4"/>
  <c r="L44" i="4"/>
  <c r="K44" i="4"/>
  <c r="J44" i="4"/>
  <c r="I113" i="4"/>
  <c r="I111" i="4"/>
  <c r="I110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92" i="4"/>
  <c r="I88" i="4"/>
  <c r="I89" i="4"/>
  <c r="I90" i="4"/>
  <c r="I87" i="4"/>
  <c r="I80" i="4"/>
  <c r="I81" i="4"/>
  <c r="I82" i="4"/>
  <c r="I83" i="4"/>
  <c r="I84" i="4"/>
  <c r="I85" i="4"/>
  <c r="I79" i="4"/>
  <c r="I66" i="4"/>
  <c r="I67" i="4"/>
  <c r="I68" i="4"/>
  <c r="I69" i="4"/>
  <c r="I70" i="4"/>
  <c r="I71" i="4"/>
  <c r="I72" i="4"/>
  <c r="I73" i="4"/>
  <c r="I74" i="4"/>
  <c r="I75" i="4"/>
  <c r="I76" i="4"/>
  <c r="I77" i="4"/>
  <c r="I65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44" i="4"/>
  <c r="H113" i="4"/>
  <c r="H111" i="4"/>
  <c r="H110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92" i="4"/>
  <c r="H88" i="4"/>
  <c r="H89" i="4"/>
  <c r="H90" i="4"/>
  <c r="H87" i="4"/>
  <c r="H80" i="4"/>
  <c r="H81" i="4"/>
  <c r="H82" i="4"/>
  <c r="H83" i="4"/>
  <c r="H84" i="4"/>
  <c r="H85" i="4"/>
  <c r="H79" i="4"/>
  <c r="H66" i="4"/>
  <c r="H67" i="4"/>
  <c r="H68" i="4"/>
  <c r="H69" i="4"/>
  <c r="H70" i="4"/>
  <c r="H71" i="4"/>
  <c r="H72" i="4"/>
  <c r="H73" i="4"/>
  <c r="H74" i="4"/>
  <c r="H75" i="4"/>
  <c r="H76" i="4"/>
  <c r="H77" i="4"/>
  <c r="H65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44" i="4"/>
  <c r="H530" i="6" l="1"/>
  <c r="H529" i="6"/>
  <c r="G523" i="6"/>
  <c r="K523" i="6" s="1"/>
  <c r="L523" i="6" s="1"/>
  <c r="D513" i="6"/>
  <c r="J513" i="6" s="1"/>
  <c r="J514" i="6" s="1"/>
  <c r="D512" i="6"/>
  <c r="I513" i="6" s="1"/>
  <c r="I514" i="6" s="1"/>
  <c r="I504" i="6" s="1"/>
  <c r="G496" i="6"/>
  <c r="F496" i="6"/>
  <c r="E496" i="6"/>
  <c r="D496" i="6"/>
  <c r="D497" i="6" s="1"/>
  <c r="V495" i="6"/>
  <c r="U495" i="6"/>
  <c r="T495" i="6"/>
  <c r="S495" i="6"/>
  <c r="R495" i="6"/>
  <c r="V494" i="6"/>
  <c r="U494" i="6"/>
  <c r="T494" i="6"/>
  <c r="S494" i="6"/>
  <c r="R494" i="6"/>
  <c r="V493" i="6"/>
  <c r="U493" i="6"/>
  <c r="T493" i="6"/>
  <c r="S493" i="6"/>
  <c r="S496" i="6" s="1"/>
  <c r="R493" i="6"/>
  <c r="G490" i="6"/>
  <c r="F490" i="6"/>
  <c r="E490" i="6"/>
  <c r="E491" i="6" s="1"/>
  <c r="D490" i="6"/>
  <c r="D491" i="6" s="1"/>
  <c r="V489" i="6"/>
  <c r="U489" i="6"/>
  <c r="T489" i="6"/>
  <c r="S489" i="6"/>
  <c r="S490" i="6" s="1"/>
  <c r="R489" i="6"/>
  <c r="V488" i="6"/>
  <c r="U488" i="6"/>
  <c r="T488" i="6"/>
  <c r="S488" i="6"/>
  <c r="R488" i="6"/>
  <c r="V486" i="6"/>
  <c r="U486" i="6"/>
  <c r="T486" i="6"/>
  <c r="S486" i="6"/>
  <c r="R486" i="6"/>
  <c r="V484" i="6"/>
  <c r="U484" i="6"/>
  <c r="T484" i="6"/>
  <c r="S484" i="6"/>
  <c r="R484" i="6"/>
  <c r="G480" i="6"/>
  <c r="F480" i="6"/>
  <c r="E480" i="6"/>
  <c r="D480" i="6"/>
  <c r="G479" i="6"/>
  <c r="F479" i="6"/>
  <c r="E479" i="6"/>
  <c r="D479" i="6"/>
  <c r="G478" i="6"/>
  <c r="F478" i="6"/>
  <c r="E478" i="6"/>
  <c r="D478" i="6"/>
  <c r="G476" i="6"/>
  <c r="F476" i="6"/>
  <c r="E476" i="6"/>
  <c r="D476" i="6"/>
  <c r="V472" i="6"/>
  <c r="U472" i="6"/>
  <c r="T472" i="6"/>
  <c r="S472" i="6"/>
  <c r="R472" i="6"/>
  <c r="G466" i="6"/>
  <c r="F466" i="6"/>
  <c r="E466" i="6"/>
  <c r="D466" i="6"/>
  <c r="G465" i="6"/>
  <c r="F465" i="6"/>
  <c r="E465" i="6"/>
  <c r="D465" i="6"/>
  <c r="G464" i="6"/>
  <c r="G531" i="6" s="1"/>
  <c r="F464" i="6"/>
  <c r="F531" i="6" s="1"/>
  <c r="E464" i="6"/>
  <c r="E531" i="6" s="1"/>
  <c r="D464" i="6"/>
  <c r="D531" i="6" s="1"/>
  <c r="G463" i="6"/>
  <c r="G529" i="6" s="1"/>
  <c r="F463" i="6"/>
  <c r="F529" i="6" s="1"/>
  <c r="E463" i="6"/>
  <c r="E529" i="6" s="1"/>
  <c r="D463" i="6"/>
  <c r="D529" i="6" s="1"/>
  <c r="G462" i="6"/>
  <c r="F462" i="6"/>
  <c r="E462" i="6"/>
  <c r="D462" i="6"/>
  <c r="G461" i="6"/>
  <c r="G530" i="6" s="1"/>
  <c r="F461" i="6"/>
  <c r="F530" i="6" s="1"/>
  <c r="E461" i="6"/>
  <c r="E530" i="6" s="1"/>
  <c r="D461" i="6"/>
  <c r="D530" i="6" s="1"/>
  <c r="G460" i="6"/>
  <c r="F460" i="6"/>
  <c r="E460" i="6"/>
  <c r="D460" i="6"/>
  <c r="G459" i="6"/>
  <c r="F459" i="6"/>
  <c r="E459" i="6"/>
  <c r="D459" i="6"/>
  <c r="G458" i="6"/>
  <c r="F458" i="6"/>
  <c r="E458" i="6"/>
  <c r="D458" i="6"/>
  <c r="G457" i="6"/>
  <c r="F457" i="6"/>
  <c r="E457" i="6"/>
  <c r="D457" i="6"/>
  <c r="G456" i="6"/>
  <c r="F456" i="6"/>
  <c r="E456" i="6"/>
  <c r="D456" i="6"/>
  <c r="G454" i="6"/>
  <c r="F454" i="6"/>
  <c r="E454" i="6"/>
  <c r="D454" i="6"/>
  <c r="G453" i="6"/>
  <c r="F453" i="6"/>
  <c r="E453" i="6"/>
  <c r="D453" i="6"/>
  <c r="G452" i="6"/>
  <c r="F452" i="6"/>
  <c r="E452" i="6"/>
  <c r="D452" i="6"/>
  <c r="G451" i="6"/>
  <c r="F451" i="6"/>
  <c r="E451" i="6"/>
  <c r="D451" i="6"/>
  <c r="G450" i="6"/>
  <c r="F450" i="6"/>
  <c r="E450" i="6"/>
  <c r="D450" i="6"/>
  <c r="G449" i="6"/>
  <c r="F449" i="6"/>
  <c r="E449" i="6"/>
  <c r="D449" i="6"/>
  <c r="G448" i="6"/>
  <c r="F448" i="6"/>
  <c r="E448" i="6"/>
  <c r="D448" i="6"/>
  <c r="G447" i="6"/>
  <c r="F447" i="6"/>
  <c r="E447" i="6"/>
  <c r="D447" i="6"/>
  <c r="G443" i="6"/>
  <c r="F443" i="6"/>
  <c r="E443" i="6"/>
  <c r="D443" i="6"/>
  <c r="G442" i="6"/>
  <c r="F442" i="6"/>
  <c r="E442" i="6"/>
  <c r="D442" i="6"/>
  <c r="G441" i="6"/>
  <c r="F441" i="6"/>
  <c r="E441" i="6"/>
  <c r="D441" i="6"/>
  <c r="G440" i="6"/>
  <c r="F440" i="6"/>
  <c r="E440" i="6"/>
  <c r="D440" i="6"/>
  <c r="G439" i="6"/>
  <c r="F439" i="6"/>
  <c r="E439" i="6"/>
  <c r="D439" i="6"/>
  <c r="G438" i="6"/>
  <c r="F438" i="6"/>
  <c r="E438" i="6"/>
  <c r="D438" i="6"/>
  <c r="G437" i="6"/>
  <c r="F437" i="6"/>
  <c r="E437" i="6"/>
  <c r="D437" i="6"/>
  <c r="G436" i="6"/>
  <c r="F436" i="6"/>
  <c r="E436" i="6"/>
  <c r="D436" i="6"/>
  <c r="G435" i="6"/>
  <c r="F435" i="6"/>
  <c r="E435" i="6"/>
  <c r="D435" i="6"/>
  <c r="G434" i="6"/>
  <c r="F434" i="6"/>
  <c r="E434" i="6"/>
  <c r="D434" i="6"/>
  <c r="G433" i="6"/>
  <c r="F433" i="6"/>
  <c r="E433" i="6"/>
  <c r="D433" i="6"/>
  <c r="V429" i="6"/>
  <c r="V1" i="6" s="1"/>
  <c r="U429" i="6"/>
  <c r="T429" i="6"/>
  <c r="S429" i="6"/>
  <c r="R429" i="6"/>
  <c r="G429" i="6"/>
  <c r="F429" i="6"/>
  <c r="E429" i="6"/>
  <c r="D429" i="6"/>
  <c r="D1" i="6" s="1"/>
  <c r="N466" i="6"/>
  <c r="M466" i="6"/>
  <c r="L466" i="6"/>
  <c r="K466" i="6"/>
  <c r="H466" i="6"/>
  <c r="L465" i="6"/>
  <c r="K465" i="6"/>
  <c r="J465" i="6"/>
  <c r="I465" i="6"/>
  <c r="H465" i="6"/>
  <c r="N464" i="6"/>
  <c r="M464" i="6"/>
  <c r="L464" i="6"/>
  <c r="K464" i="6"/>
  <c r="H464" i="6"/>
  <c r="I531" i="6" s="1"/>
  <c r="N463" i="6"/>
  <c r="M463" i="6"/>
  <c r="L463" i="6"/>
  <c r="K463" i="6"/>
  <c r="J463" i="6"/>
  <c r="K529" i="6" s="1"/>
  <c r="I463" i="6"/>
  <c r="J529" i="6" s="1"/>
  <c r="H463" i="6"/>
  <c r="I529" i="6" s="1"/>
  <c r="M462" i="6"/>
  <c r="K462" i="6"/>
  <c r="H462" i="6"/>
  <c r="N461" i="6"/>
  <c r="L461" i="6"/>
  <c r="I461" i="6"/>
  <c r="J530" i="6" s="1"/>
  <c r="K460" i="6"/>
  <c r="I460" i="6"/>
  <c r="I495" i="6" s="1"/>
  <c r="H460" i="6"/>
  <c r="H495" i="6" s="1"/>
  <c r="M459" i="6"/>
  <c r="L459" i="6"/>
  <c r="J458" i="6"/>
  <c r="J494" i="6" s="1"/>
  <c r="H458" i="6"/>
  <c r="H494" i="6" s="1"/>
  <c r="J457" i="6"/>
  <c r="J493" i="6" s="1"/>
  <c r="H457" i="6"/>
  <c r="H493" i="6" s="1"/>
  <c r="H496" i="6" s="1"/>
  <c r="M456" i="6"/>
  <c r="L456" i="6"/>
  <c r="J456" i="6"/>
  <c r="M454" i="6"/>
  <c r="K454" i="6"/>
  <c r="J454" i="6"/>
  <c r="J489" i="6" s="1"/>
  <c r="N453" i="6"/>
  <c r="L453" i="6"/>
  <c r="H453" i="6"/>
  <c r="M452" i="6"/>
  <c r="N450" i="6"/>
  <c r="K480" i="6"/>
  <c r="I480" i="6"/>
  <c r="L449" i="6"/>
  <c r="J449" i="6"/>
  <c r="N476" i="6"/>
  <c r="M476" i="6"/>
  <c r="L476" i="6"/>
  <c r="K476" i="6"/>
  <c r="J476" i="6"/>
  <c r="I476" i="6"/>
  <c r="H476" i="6"/>
  <c r="N478" i="6"/>
  <c r="M478" i="6"/>
  <c r="L478" i="6"/>
  <c r="K478" i="6"/>
  <c r="J478" i="6"/>
  <c r="I478" i="6"/>
  <c r="H478" i="6"/>
  <c r="N448" i="6"/>
  <c r="K448" i="6"/>
  <c r="I448" i="6"/>
  <c r="M479" i="6"/>
  <c r="K479" i="6"/>
  <c r="J479" i="6"/>
  <c r="I447" i="6"/>
  <c r="N451" i="6"/>
  <c r="L451" i="6"/>
  <c r="K451" i="6"/>
  <c r="H451" i="6"/>
  <c r="N443" i="6"/>
  <c r="L443" i="6"/>
  <c r="K443" i="6"/>
  <c r="H443" i="6"/>
  <c r="N442" i="6"/>
  <c r="M442" i="6"/>
  <c r="J442" i="6"/>
  <c r="H442" i="6"/>
  <c r="L441" i="6"/>
  <c r="J441" i="6"/>
  <c r="N440" i="6"/>
  <c r="L440" i="6"/>
  <c r="J440" i="6"/>
  <c r="I440" i="6"/>
  <c r="M438" i="6"/>
  <c r="L438" i="6"/>
  <c r="I438" i="6"/>
  <c r="M439" i="6"/>
  <c r="L439" i="6"/>
  <c r="J439" i="6"/>
  <c r="L437" i="6"/>
  <c r="K437" i="6"/>
  <c r="N436" i="6"/>
  <c r="J436" i="6"/>
  <c r="M435" i="6"/>
  <c r="I434" i="6"/>
  <c r="D3" i="6"/>
  <c r="E3" i="6" s="1"/>
  <c r="F3" i="6" s="1"/>
  <c r="G3" i="6" s="1"/>
  <c r="U1" i="6"/>
  <c r="T1" i="6"/>
  <c r="S1" i="6"/>
  <c r="R1" i="6"/>
  <c r="G1" i="6"/>
  <c r="F1" i="6"/>
  <c r="E1" i="6"/>
  <c r="U496" i="6" l="1"/>
  <c r="D499" i="6"/>
  <c r="D528" i="6" s="1"/>
  <c r="V490" i="6"/>
  <c r="R496" i="6"/>
  <c r="R497" i="6" s="1"/>
  <c r="E499" i="6"/>
  <c r="G497" i="6"/>
  <c r="L434" i="6"/>
  <c r="H435" i="6"/>
  <c r="M436" i="6"/>
  <c r="J437" i="6"/>
  <c r="H439" i="6"/>
  <c r="K438" i="6"/>
  <c r="H440" i="6"/>
  <c r="N441" i="6"/>
  <c r="L442" i="6"/>
  <c r="J443" i="6"/>
  <c r="J451" i="6"/>
  <c r="I479" i="6"/>
  <c r="M448" i="6"/>
  <c r="N449" i="6"/>
  <c r="M480" i="6"/>
  <c r="K452" i="6"/>
  <c r="J453" i="6"/>
  <c r="I454" i="6"/>
  <c r="I489" i="6" s="1"/>
  <c r="K456" i="6"/>
  <c r="N457" i="6"/>
  <c r="N458" i="6"/>
  <c r="K459" i="6"/>
  <c r="K484" i="6" s="1"/>
  <c r="M461" i="6"/>
  <c r="L462" i="6"/>
  <c r="G484" i="6"/>
  <c r="G491" i="6"/>
  <c r="I439" i="6"/>
  <c r="L452" i="6"/>
  <c r="K453" i="6"/>
  <c r="H441" i="6"/>
  <c r="H449" i="6"/>
  <c r="N462" i="6"/>
  <c r="M465" i="6"/>
  <c r="I466" i="6"/>
  <c r="H436" i="6"/>
  <c r="M437" i="6"/>
  <c r="K439" i="6"/>
  <c r="N438" i="6"/>
  <c r="K440" i="6"/>
  <c r="I441" i="6"/>
  <c r="M443" i="6"/>
  <c r="M451" i="6"/>
  <c r="L479" i="6"/>
  <c r="H448" i="6"/>
  <c r="I449" i="6"/>
  <c r="H480" i="6"/>
  <c r="N452" i="6"/>
  <c r="M453" i="6"/>
  <c r="L454" i="6"/>
  <c r="N456" i="6"/>
  <c r="I457" i="6"/>
  <c r="I493" i="6" s="1"/>
  <c r="I458" i="6"/>
  <c r="I494" i="6" s="1"/>
  <c r="N459" i="6"/>
  <c r="J460" i="6"/>
  <c r="J495" i="6" s="1"/>
  <c r="J496" i="6" s="1"/>
  <c r="H461" i="6"/>
  <c r="I530" i="6" s="1"/>
  <c r="N465" i="6"/>
  <c r="J466" i="6"/>
  <c r="R490" i="6"/>
  <c r="R491" i="6" s="1"/>
  <c r="U490" i="6"/>
  <c r="U499" i="6" s="1"/>
  <c r="T496" i="6"/>
  <c r="H434" i="6"/>
  <c r="I436" i="6"/>
  <c r="N437" i="6"/>
  <c r="H438" i="6"/>
  <c r="M440" i="6"/>
  <c r="K441" i="6"/>
  <c r="I442" i="6"/>
  <c r="H447" i="6"/>
  <c r="N479" i="6"/>
  <c r="J448" i="6"/>
  <c r="K449" i="6"/>
  <c r="J480" i="6"/>
  <c r="N454" i="6"/>
  <c r="H456" i="6"/>
  <c r="K457" i="6"/>
  <c r="K458" i="6"/>
  <c r="H459" i="6"/>
  <c r="L460" i="6"/>
  <c r="J461" i="6"/>
  <c r="K530" i="6" s="1"/>
  <c r="I462" i="6"/>
  <c r="D484" i="6"/>
  <c r="E484" i="6"/>
  <c r="T490" i="6"/>
  <c r="T491" i="6" s="1"/>
  <c r="V496" i="6"/>
  <c r="J434" i="6"/>
  <c r="N435" i="6"/>
  <c r="K436" i="6"/>
  <c r="H437" i="6"/>
  <c r="N439" i="6"/>
  <c r="I456" i="6"/>
  <c r="L457" i="6"/>
  <c r="L458" i="6"/>
  <c r="I459" i="6"/>
  <c r="M460" i="6"/>
  <c r="K461" i="6"/>
  <c r="J462" i="6"/>
  <c r="E472" i="6"/>
  <c r="D532" i="6"/>
  <c r="K434" i="6"/>
  <c r="L436" i="6"/>
  <c r="I437" i="6"/>
  <c r="J438" i="6"/>
  <c r="M441" i="6"/>
  <c r="K442" i="6"/>
  <c r="I443" i="6"/>
  <c r="I451" i="6"/>
  <c r="H479" i="6"/>
  <c r="L448" i="6"/>
  <c r="M449" i="6"/>
  <c r="L480" i="6"/>
  <c r="H452" i="6"/>
  <c r="I453" i="6"/>
  <c r="H454" i="6"/>
  <c r="H489" i="6" s="1"/>
  <c r="M457" i="6"/>
  <c r="M458" i="6"/>
  <c r="J459" i="6"/>
  <c r="N460" i="6"/>
  <c r="F484" i="6"/>
  <c r="F455" i="6"/>
  <c r="F467" i="6" s="1"/>
  <c r="F444" i="6" s="1"/>
  <c r="F445" i="6" s="1"/>
  <c r="F472" i="6"/>
  <c r="V491" i="6"/>
  <c r="F491" i="6"/>
  <c r="N434" i="6"/>
  <c r="J435" i="6"/>
  <c r="K477" i="6"/>
  <c r="K481" i="6" s="1"/>
  <c r="H488" i="6"/>
  <c r="T499" i="6"/>
  <c r="T497" i="6"/>
  <c r="K435" i="6"/>
  <c r="L477" i="6"/>
  <c r="L481" i="6" s="1"/>
  <c r="L435" i="6"/>
  <c r="M477" i="6"/>
  <c r="M481" i="6" s="1"/>
  <c r="J472" i="6"/>
  <c r="J455" i="6"/>
  <c r="V499" i="6"/>
  <c r="V497" i="6"/>
  <c r="H429" i="6"/>
  <c r="H1" i="6" s="1"/>
  <c r="N477" i="6"/>
  <c r="K455" i="6"/>
  <c r="H497" i="6"/>
  <c r="H477" i="6"/>
  <c r="I477" i="6"/>
  <c r="I481" i="6" s="1"/>
  <c r="R499" i="6"/>
  <c r="M434" i="6"/>
  <c r="I435" i="6"/>
  <c r="J477" i="6"/>
  <c r="U491" i="6"/>
  <c r="S499" i="6"/>
  <c r="E528" i="6"/>
  <c r="E532" i="6" s="1"/>
  <c r="E500" i="6"/>
  <c r="E505" i="6"/>
  <c r="J504" i="6"/>
  <c r="N480" i="6"/>
  <c r="H433" i="6"/>
  <c r="H450" i="6"/>
  <c r="G455" i="6"/>
  <c r="G467" i="6" s="1"/>
  <c r="G472" i="6"/>
  <c r="E497" i="6"/>
  <c r="I450" i="6"/>
  <c r="D477" i="6"/>
  <c r="D481" i="6" s="1"/>
  <c r="F497" i="6"/>
  <c r="U497" i="6"/>
  <c r="F499" i="6"/>
  <c r="J450" i="6"/>
  <c r="E477" i="6"/>
  <c r="E481" i="6" s="1"/>
  <c r="G499" i="6"/>
  <c r="K450" i="6"/>
  <c r="F477" i="6"/>
  <c r="F481" i="6" s="1"/>
  <c r="D505" i="6"/>
  <c r="L450" i="6"/>
  <c r="G477" i="6"/>
  <c r="G481" i="6" s="1"/>
  <c r="M450" i="6"/>
  <c r="D455" i="6"/>
  <c r="D467" i="6" s="1"/>
  <c r="D472" i="6"/>
  <c r="D500" i="6"/>
  <c r="E455" i="6"/>
  <c r="E467" i="6" s="1"/>
  <c r="S497" i="6" l="1"/>
  <c r="K472" i="6"/>
  <c r="L484" i="6"/>
  <c r="J484" i="6"/>
  <c r="H481" i="6"/>
  <c r="N484" i="6"/>
  <c r="I496" i="6"/>
  <c r="N455" i="6"/>
  <c r="H472" i="6"/>
  <c r="I484" i="6"/>
  <c r="H484" i="6"/>
  <c r="M472" i="6"/>
  <c r="H455" i="6"/>
  <c r="N472" i="6"/>
  <c r="N481" i="6"/>
  <c r="I455" i="6"/>
  <c r="H490" i="6"/>
  <c r="T500" i="6"/>
  <c r="L455" i="6"/>
  <c r="L472" i="6"/>
  <c r="S491" i="6"/>
  <c r="M484" i="6"/>
  <c r="F470" i="6"/>
  <c r="I472" i="6"/>
  <c r="J498" i="6"/>
  <c r="M455" i="6"/>
  <c r="J481" i="6"/>
  <c r="J488" i="6"/>
  <c r="J490" i="6" s="1"/>
  <c r="J499" i="6" s="1"/>
  <c r="I488" i="6"/>
  <c r="I490" i="6" s="1"/>
  <c r="I491" i="6" s="1"/>
  <c r="H467" i="6"/>
  <c r="H470" i="6" s="1"/>
  <c r="R500" i="6"/>
  <c r="F505" i="6"/>
  <c r="F528" i="6"/>
  <c r="F532" i="6" s="1"/>
  <c r="F500" i="6"/>
  <c r="G444" i="6"/>
  <c r="G445" i="6" s="1"/>
  <c r="G470" i="6"/>
  <c r="I499" i="6"/>
  <c r="I497" i="6"/>
  <c r="U500" i="6"/>
  <c r="J492" i="6"/>
  <c r="G505" i="6"/>
  <c r="G528" i="6"/>
  <c r="G532" i="6" s="1"/>
  <c r="G500" i="6"/>
  <c r="E444" i="6"/>
  <c r="E445" i="6" s="1"/>
  <c r="E470" i="6"/>
  <c r="D444" i="6"/>
  <c r="D445" i="6" s="1"/>
  <c r="D470" i="6"/>
  <c r="H528" i="6"/>
  <c r="H532" i="6" s="1"/>
  <c r="V500" i="6"/>
  <c r="S500" i="6"/>
  <c r="J497" i="6"/>
  <c r="J508" i="6" l="1"/>
  <c r="K508" i="6" s="1"/>
  <c r="J500" i="6"/>
  <c r="J505" i="6"/>
  <c r="K528" i="6"/>
  <c r="J518" i="6"/>
  <c r="J516" i="6"/>
  <c r="J491" i="6"/>
  <c r="H444" i="6"/>
  <c r="H445" i="6" s="1"/>
  <c r="H491" i="6"/>
  <c r="H499" i="6"/>
  <c r="I518" i="6"/>
  <c r="J528" i="6"/>
  <c r="I516" i="6"/>
  <c r="I508" i="6"/>
  <c r="I500" i="6"/>
  <c r="I505" i="6"/>
  <c r="I528" i="6" l="1"/>
  <c r="I532" i="6" s="1"/>
  <c r="H500" i="6"/>
  <c r="H505" i="6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L6" i="5" s="1"/>
  <c r="I5" i="1"/>
  <c r="J5" i="1" s="1"/>
  <c r="K5" i="1" s="1"/>
  <c r="L5" i="1" s="1"/>
  <c r="H5" i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l="1"/>
  <c r="G135" i="1"/>
  <c r="H135" i="1" s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18" i="1"/>
  <c r="G110" i="1"/>
  <c r="G89" i="1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11" i="1"/>
  <c r="M93" i="1"/>
  <c r="M115" i="1" s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K115" i="4" s="1"/>
  <c r="L112" i="4"/>
  <c r="H112" i="4"/>
  <c r="I114" i="4"/>
  <c r="J114" i="4"/>
  <c r="K114" i="4"/>
  <c r="L114" i="4"/>
  <c r="H114" i="4"/>
  <c r="J115" i="4" l="1"/>
  <c r="M115" i="4"/>
  <c r="I115" i="4"/>
  <c r="H115" i="4"/>
  <c r="L115" i="4"/>
  <c r="H125" i="4"/>
  <c r="H127" i="4" s="1"/>
  <c r="K125" i="4"/>
  <c r="K127" i="4" s="1"/>
  <c r="J125" i="4"/>
  <c r="J127" i="4" s="1"/>
  <c r="M125" i="4"/>
  <c r="M127" i="4" s="1"/>
  <c r="L125" i="4"/>
  <c r="L127" i="4" s="1"/>
  <c r="I125" i="4"/>
  <c r="I127" i="4" s="1"/>
  <c r="G49" i="4"/>
  <c r="G17" i="4" l="1"/>
  <c r="M145" i="1" s="1"/>
  <c r="M157" i="1" s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H22" i="4" s="1"/>
  <c r="J22" i="4" s="1"/>
  <c r="K22" i="4" s="1"/>
  <c r="L22" i="4" s="1"/>
  <c r="M22" i="4" s="1"/>
  <c r="M110" i="1" s="1"/>
  <c r="G21" i="4"/>
  <c r="I21" i="4" s="1"/>
  <c r="J21" i="4" s="1"/>
  <c r="K21" i="4" s="1"/>
  <c r="L21" i="4" s="1"/>
  <c r="M21" i="4" s="1"/>
  <c r="G20" i="4"/>
  <c r="G121" i="4"/>
  <c r="G36" i="4" s="1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44" i="4"/>
  <c r="G125" i="4" s="1"/>
  <c r="G127" i="4" s="1"/>
  <c r="G14" i="4"/>
  <c r="M97" i="1" s="1"/>
  <c r="G15" i="4"/>
  <c r="G16" i="4"/>
  <c r="I16" i="4" s="1"/>
  <c r="J16" i="4" s="1"/>
  <c r="K16" i="4" s="1"/>
  <c r="L16" i="4" s="1"/>
  <c r="M16" i="4" s="1"/>
  <c r="G13" i="4"/>
  <c r="M96" i="1" s="1"/>
  <c r="G10" i="4"/>
  <c r="G9" i="4"/>
  <c r="M92" i="1" s="1"/>
  <c r="M114" i="1" s="1"/>
  <c r="L222" i="1"/>
  <c r="F10" i="5"/>
  <c r="H15" i="4" l="1"/>
  <c r="I15" i="4" s="1"/>
  <c r="J15" i="4" s="1"/>
  <c r="K15" i="4" s="1"/>
  <c r="L15" i="4" s="1"/>
  <c r="M15" i="4" s="1"/>
  <c r="M98" i="1" s="1"/>
  <c r="M130" i="1" s="1"/>
  <c r="M129" i="1"/>
  <c r="M155" i="1"/>
  <c r="G29" i="4"/>
  <c r="M128" i="1"/>
  <c r="M153" i="1"/>
  <c r="M99" i="1"/>
  <c r="M142" i="1"/>
  <c r="G37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29" i="4" l="1"/>
  <c r="I29" i="4"/>
  <c r="G27" i="4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J29" i="4" l="1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K29" i="4" l="1"/>
  <c r="H118" i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M29" i="4" l="1"/>
  <c r="M31" i="4" s="1"/>
  <c r="M89" i="1" s="1"/>
  <c r="M107" i="1" s="1"/>
  <c r="L29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Q275" i="1" l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G258" i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L261" i="1"/>
  <c r="K12" i="5"/>
  <c r="J10" i="5"/>
  <c r="J14" i="5" s="1"/>
  <c r="J16" i="5" s="1"/>
  <c r="M258" i="1" l="1"/>
  <c r="M259" i="1" s="1"/>
  <c r="L12" i="5"/>
  <c r="M261" i="1"/>
  <c r="J18" i="5"/>
  <c r="J24" i="5" s="1"/>
  <c r="J22" i="5"/>
  <c r="K10" i="5"/>
  <c r="K14" i="5" s="1"/>
  <c r="K16" i="5" s="1"/>
  <c r="L10" i="5" l="1"/>
  <c r="L14" i="5" s="1"/>
  <c r="L16" i="5" s="1"/>
  <c r="K18" i="5"/>
  <c r="K24" i="5" s="1"/>
  <c r="K22" i="5"/>
  <c r="L18" i="5" l="1"/>
  <c r="L24" i="5" s="1"/>
  <c r="L22" i="5"/>
  <c r="J452" i="6"/>
  <c r="M433" i="6"/>
  <c r="J464" i="6"/>
  <c r="K531" i="6" s="1"/>
  <c r="K532" i="6" s="1"/>
  <c r="L429" i="6"/>
  <c r="L1" i="6"/>
  <c r="N433" i="6"/>
  <c r="L433" i="6"/>
  <c r="J433" i="6"/>
  <c r="K433" i="6"/>
  <c r="K429" i="6"/>
  <c r="K1" i="6" s="1"/>
  <c r="J429" i="6"/>
  <c r="J1" i="6"/>
  <c r="K447" i="6"/>
  <c r="K467" i="6" s="1"/>
  <c r="K470" i="6" s="1"/>
  <c r="I433" i="6"/>
  <c r="N429" i="6"/>
  <c r="N1" i="6" s="1"/>
  <c r="M429" i="6"/>
  <c r="M1" i="6" s="1"/>
  <c r="I429" i="6"/>
  <c r="I1" i="6"/>
  <c r="N447" i="6"/>
  <c r="N467" i="6" s="1"/>
  <c r="N470" i="6" s="1"/>
  <c r="I464" i="6"/>
  <c r="J531" i="6"/>
  <c r="J532" i="6" s="1"/>
  <c r="M447" i="6"/>
  <c r="M467" i="6" s="1"/>
  <c r="L447" i="6"/>
  <c r="L467" i="6" s="1"/>
  <c r="L444" i="6" s="1"/>
  <c r="L445" i="6" s="1"/>
  <c r="J447" i="6"/>
  <c r="I452" i="6"/>
  <c r="I467" i="6" s="1"/>
  <c r="N444" i="6"/>
  <c r="J467" i="6" l="1"/>
  <c r="M444" i="6"/>
  <c r="M470" i="6"/>
  <c r="I444" i="6"/>
  <c r="I470" i="6"/>
  <c r="L470" i="6"/>
  <c r="I445" i="6"/>
  <c r="K444" i="6"/>
  <c r="K445" i="6" s="1"/>
  <c r="N445" i="6"/>
  <c r="M445" i="6"/>
  <c r="J470" i="6" l="1"/>
  <c r="J444" i="6"/>
  <c r="J445" i="6" s="1"/>
</calcChain>
</file>

<file path=xl/comments1.xml><?xml version="1.0" encoding="utf-8"?>
<comments xmlns="http://schemas.openxmlformats.org/spreadsheetml/2006/main">
  <authors>
    <author>Margaret Boland</author>
  </authors>
  <commentList>
    <comment ref="I15" authorId="0" shapeId="0">
      <text>
        <r>
          <rPr>
            <b/>
            <sz val="9"/>
            <color indexed="81"/>
            <rFont val="Tahoma"/>
            <family val="2"/>
          </rPr>
          <t>Margaret Boland:</t>
        </r>
        <r>
          <rPr>
            <sz val="9"/>
            <color indexed="81"/>
            <rFont val="Tahoma"/>
            <family val="2"/>
          </rPr>
          <t xml:space="preserve">
keep consistent for 2020 and 2021. Ask Engineering if we think this will change based on large industrial customer growth?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Margaret Boland:</t>
        </r>
        <r>
          <rPr>
            <sz val="9"/>
            <color indexed="81"/>
            <rFont val="Tahoma"/>
            <family val="2"/>
          </rPr>
          <t xml:space="preserve">
compare to load forecast 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>Margaret Boland:</t>
        </r>
        <r>
          <rPr>
            <sz val="9"/>
            <color indexed="81"/>
            <rFont val="Tahoma"/>
            <family val="2"/>
          </rPr>
          <t xml:space="preserve">
update to OEB's WACC</t>
        </r>
      </text>
    </comment>
  </commentList>
</comments>
</file>

<file path=xl/comments2.xml><?xml version="1.0" encoding="utf-8"?>
<comments xmlns="http://schemas.openxmlformats.org/spreadsheetml/2006/main">
  <authors>
    <author>David Savage</author>
    <author>dsavage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RPP Pilot Funding adj.</t>
        </r>
      </text>
    </comment>
    <comment ref="A112" authorId="1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Account Discontinued ???</t>
        </r>
      </text>
    </comment>
    <comment ref="J409" authorId="0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LEAP (no other donations included)</t>
        </r>
      </text>
    </comment>
    <comment ref="R464" authorId="0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Should be $196k</t>
        </r>
      </text>
    </comment>
    <comment ref="W464" authorId="0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Model Error in Detailed TB - should be $471k</t>
        </r>
      </text>
    </comment>
    <comment ref="A480" authorId="0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Interest Income</t>
        </r>
      </text>
    </comment>
  </commentList>
</comments>
</file>

<file path=xl/sharedStrings.xml><?xml version="1.0" encoding="utf-8"?>
<sst xmlns="http://schemas.openxmlformats.org/spreadsheetml/2006/main" count="1126" uniqueCount="744">
  <si>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</si>
  <si>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</si>
  <si>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</si>
  <si>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</si>
  <si>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</si>
  <si>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</si>
  <si>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</si>
  <si>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</si>
  <si>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</si>
  <si>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</si>
  <si>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</si>
  <si>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</si>
  <si>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</si>
  <si>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</si>
  <si>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</si>
  <si>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</si>
  <si>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</si>
  <si>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</si>
  <si>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</si>
  <si>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</si>
  <si>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</si>
  <si>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</si>
  <si>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</si>
  <si>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</si>
  <si>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</si>
  <si>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</si>
  <si>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</si>
  <si>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</si>
  <si>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</si>
  <si>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</si>
  <si>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</si>
  <si>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</si>
  <si>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</si>
  <si>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</si>
  <si>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</si>
  <si>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</si>
  <si>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</si>
  <si>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</si>
  <si>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</si>
  <si>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</si>
  <si>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</si>
  <si>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</si>
  <si>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</si>
  <si>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</si>
  <si>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</si>
  <si>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</si>
  <si>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</si>
  <si>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</si>
  <si>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</si>
  <si>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</si>
  <si>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</si>
  <si>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</si>
  <si>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</si>
  <si>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</si>
  <si>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</si>
  <si>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</si>
  <si>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</si>
  <si>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</si>
  <si>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</si>
  <si>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</si>
  <si>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</si>
  <si>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</si>
  <si>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</si>
  <si>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</si>
  <si>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</si>
  <si>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</si>
  <si>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</si>
  <si>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</si>
  <si>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</si>
  <si>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</si>
  <si>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</si>
  <si>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</si>
  <si>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</si>
  <si>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</si>
  <si>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</si>
  <si>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</si>
  <si>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</si>
  <si>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</si>
  <si>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</si>
  <si>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</si>
  <si>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</si>
  <si>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</si>
  <si>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</si>
  <si>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</si>
  <si>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</si>
  <si>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</si>
  <si>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</si>
  <si>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</si>
  <si>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</si>
  <si>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</si>
  <si>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</si>
  <si>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</si>
  <si>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</si>
  <si>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</si>
  <si>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</si>
  <si>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</si>
  <si>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</si>
  <si>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</si>
  <si>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</si>
  <si>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</si>
  <si>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</si>
  <si>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</si>
  <si>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</si>
  <si>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</si>
  <si>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</si>
  <si>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</si>
  <si>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</si>
  <si>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</si>
  <si>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</si>
  <si>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</si>
  <si>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</si>
  <si>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</si>
  <si>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</si>
  <si>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</si>
  <si>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</si>
  <si>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</si>
  <si>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</si>
  <si>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</si>
  <si>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</si>
  <si>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</si>
  <si>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</si>
  <si>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</si>
  <si>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</si>
  <si>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</si>
  <si>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</si>
  <si>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</si>
  <si>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</si>
  <si>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</si>
  <si>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</si>
  <si>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</si>
  <si>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</si>
  <si>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</si>
  <si>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</si>
  <si>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</si>
  <si>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</si>
  <si>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</si>
  <si>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</si>
  <si>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</si>
  <si>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</si>
  <si>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</si>
  <si>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</si>
  <si>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</si>
  <si>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</si>
  <si>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</si>
  <si>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</si>
  <si>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</si>
  <si>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</si>
  <si>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</si>
  <si>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</si>
  <si>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</si>
  <si>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</si>
  <si>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</si>
  <si>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</si>
  <si>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</si>
  <si>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</si>
  <si>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</si>
  <si>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</si>
  <si>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</si>
  <si>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</si>
  <si>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</si>
  <si>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</si>
  <si>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</si>
  <si>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</si>
  <si>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</si>
  <si>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</si>
  <si>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</si>
  <si>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</si>
  <si>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</si>
  <si>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</si>
  <si>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</si>
  <si>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</si>
  <si>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</si>
  <si>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</si>
  <si>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</si>
  <si>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</si>
  <si>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</si>
  <si>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</si>
  <si>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</si>
  <si>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</si>
  <si>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</si>
  <si>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</si>
  <si>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</si>
  <si>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</si>
  <si>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</si>
  <si>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</si>
  <si>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</si>
  <si>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</si>
  <si>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</si>
  <si>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</si>
  <si>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</si>
  <si>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</si>
  <si>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</si>
  <si>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</si>
  <si>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</si>
  <si>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</si>
  <si>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</si>
  <si>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</si>
  <si>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</si>
  <si>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</si>
  <si>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</si>
  <si>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</si>
  <si>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</si>
  <si>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</si>
  <si>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</si>
  <si>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</si>
  <si>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</si>
  <si>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</si>
  <si>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</si>
  <si>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</si>
  <si>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</si>
  <si>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</si>
  <si>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</si>
  <si>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</si>
  <si>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</si>
  <si>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</si>
  <si>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</si>
  <si>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</si>
  <si>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</si>
  <si>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</si>
  <si>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</si>
  <si>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</si>
  <si>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</si>
  <si>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</si>
  <si>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</si>
  <si>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</si>
  <si>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</si>
  <si>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</si>
  <si>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</si>
  <si>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</si>
  <si>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</si>
  <si>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</si>
  <si>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</si>
  <si>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</si>
  <si>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</si>
  <si>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</si>
  <si>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</si>
  <si>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</si>
  <si>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</si>
  <si>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</si>
  <si>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</si>
  <si>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</si>
  <si>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</si>
  <si>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</si>
  <si>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</si>
  <si>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</si>
  <si>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</si>
  <si>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</si>
  <si>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</si>
  <si>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</si>
  <si>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</si>
  <si>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</si>
  <si>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</si>
  <si>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</si>
  <si>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</si>
  <si>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</si>
  <si>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</si>
  <si>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</si>
  <si>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</si>
  <si>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</si>
  <si>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</si>
  <si>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</si>
  <si>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</si>
  <si>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</si>
  <si>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</si>
  <si>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</si>
  <si>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</si>
  <si>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</si>
  <si>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</si>
  <si>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</si>
  <si>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</si>
  <si>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</si>
  <si>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</si>
  <si>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</si>
  <si>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</si>
  <si>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* Avg customer count. Not incl connections</t>
  </si>
  <si>
    <t>* ten yr growth (2009 to 2019)</t>
  </si>
  <si>
    <t>* per Labour Summary tab - master file, growth in employee costs</t>
  </si>
  <si>
    <t>* per OEB</t>
  </si>
  <si>
    <t>Check Balance (should be Zero)</t>
  </si>
  <si>
    <t>OEB Trial Balance</t>
  </si>
  <si>
    <t>Forecast</t>
  </si>
  <si>
    <t>Per Dec 2015 OEB Decision &amp; Updated Decision for 2018/2019</t>
  </si>
  <si>
    <t>USA</t>
  </si>
  <si>
    <t>OEB Account Name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</si>
  <si>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</si>
  <si>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</si>
  <si>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</si>
  <si>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</si>
  <si>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</si>
  <si>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</si>
  <si>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</si>
  <si>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</si>
  <si>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</si>
  <si>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</si>
  <si>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</si>
  <si>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Actual</t>
  </si>
  <si>
    <t>Approved</t>
  </si>
  <si>
    <t>Current Assets</t>
  </si>
  <si>
    <t>Cash</t>
  </si>
  <si>
    <t>Cash Advances and Working Funds</t>
  </si>
  <si>
    <t>Interest Special Deposits</t>
  </si>
  <si>
    <t>Dividend Special Deposits</t>
  </si>
  <si>
    <t>Other Special Deposits</t>
  </si>
  <si>
    <t>Term Deposits</t>
  </si>
  <si>
    <t>Current Investments</t>
  </si>
  <si>
    <t>Customer Accounts Receivable</t>
  </si>
  <si>
    <t>Accounts Receivable - Services</t>
  </si>
  <si>
    <t>Accounts Receivable - Recoverable Work</t>
  </si>
  <si>
    <t>Accounts Receivable - Merchandise, Jobbing, etc.</t>
  </si>
  <si>
    <t>Other Accounts Receivable</t>
  </si>
  <si>
    <t>Accrued Utility Revenues</t>
  </si>
  <si>
    <t>Accumulated Provision for Uncollectable Accounts -- Credit</t>
  </si>
  <si>
    <t>Interest and Dividends Receivable</t>
  </si>
  <si>
    <t>Rents Receivable</t>
  </si>
  <si>
    <t>Notes Receivable</t>
  </si>
  <si>
    <t>Prepayments</t>
  </si>
  <si>
    <t>Miscellaneous Current and Accrued Assets</t>
  </si>
  <si>
    <t>Accounts Receivable from Associated Companies</t>
  </si>
  <si>
    <t>Notes  Receivable from Associated Companies</t>
  </si>
  <si>
    <t>Inventory</t>
  </si>
  <si>
    <t>Fuel Stock</t>
  </si>
  <si>
    <t>Plant Materials and Operating Supplies</t>
  </si>
  <si>
    <t>Merchandise</t>
  </si>
  <si>
    <t>Other Material and Supplies</t>
  </si>
  <si>
    <t>Non-Current Assets</t>
  </si>
  <si>
    <t>Long Term Investments in Non-Associated Companies</t>
  </si>
  <si>
    <t>Long Term Receivable - Street Lighting Transfer</t>
  </si>
  <si>
    <t>Other Special or Collateral Funds</t>
  </si>
  <si>
    <t>Sinking Funds</t>
  </si>
  <si>
    <t>Unamortized Debt Expense</t>
  </si>
  <si>
    <t>Unamortized Discount on Long-Term Debt--Debit</t>
  </si>
  <si>
    <t>Unamortized Deferred Foreign Currency Translation Gains and Losses</t>
  </si>
  <si>
    <t>Other Non-Current Assets</t>
  </si>
  <si>
    <t>Portfolio Investments - Associated Companies</t>
  </si>
  <si>
    <t>Investment In Equity-Accounted Joint Venture</t>
  </si>
  <si>
    <t>Investment In Subsidiary Companies - Significant Influence</t>
  </si>
  <si>
    <t>Investment in Subsidiary Companies</t>
  </si>
  <si>
    <t>Deferred Taxes - Non-Current Assets</t>
  </si>
  <si>
    <t>Other Assets and Deferred Charges</t>
  </si>
  <si>
    <t>Unrecovered Plant and Regulatory Study Costs</t>
  </si>
  <si>
    <t>Other Regulatory Assets</t>
  </si>
  <si>
    <t>Preliminary Survey and Investigation Charges</t>
  </si>
  <si>
    <t>Emission Allowance Inventory</t>
  </si>
  <si>
    <t>Emission Allowance Withheld</t>
  </si>
  <si>
    <t>RCVA Retail</t>
  </si>
  <si>
    <t>MEI Special Purpose Charge Variance Account</t>
  </si>
  <si>
    <t>Miscellaneous Deferred Debits</t>
  </si>
  <si>
    <t>Deferred Losses from Disposition of Utility Plant</t>
  </si>
  <si>
    <t>Renewable Connection Capital Deferral Account</t>
  </si>
  <si>
    <t>Renewable Connection OM&amp;A Deferral Account</t>
  </si>
  <si>
    <t>Renewable Connection Funding Adder Deferral Account</t>
  </si>
  <si>
    <t>Smart Grid Capital Deferral Account</t>
  </si>
  <si>
    <t>Smart Grid OM&amp;A Deferral Account</t>
  </si>
  <si>
    <t>Smart Grid Funding Adder Deferral Account</t>
  </si>
  <si>
    <t>Development Charge Deposits/ Receivables</t>
  </si>
  <si>
    <t>RCVA - Service Transaction Request (STR)</t>
  </si>
  <si>
    <t>LV Charges - Variance</t>
  </si>
  <si>
    <t>SME Charge Variance Account</t>
  </si>
  <si>
    <t>Smart Meters Recovery</t>
  </si>
  <si>
    <t>Smart Meters OM &amp; A</t>
  </si>
  <si>
    <t>Deferred PILs</t>
  </si>
  <si>
    <t>Deferred PILs - Contra</t>
  </si>
  <si>
    <t>Bd-approved CDM Variance Account</t>
  </si>
  <si>
    <t xml:space="preserve">LRAM Variance Account </t>
  </si>
  <si>
    <t>Extraordinary Event Losses</t>
  </si>
  <si>
    <t>Deferred Rate Impact Amounts</t>
  </si>
  <si>
    <t>IFRS -CGAAP Transition PP&amp;E Amounts</t>
  </si>
  <si>
    <t>RSVA - Wholesale Market Services</t>
  </si>
  <si>
    <t>RSVA - One-Time</t>
  </si>
  <si>
    <t>RSVA - Network Charges</t>
  </si>
  <si>
    <t>RSVA - Connection Charges</t>
  </si>
  <si>
    <t>RSVA - Commodity (Power)</t>
  </si>
  <si>
    <t>RSVA - Global Adj</t>
  </si>
  <si>
    <t>PILs and Tax Variance for 2006 &amp; Subsequent Years</t>
  </si>
  <si>
    <t>Disposition and Recovery of Regulatory Balances</t>
  </si>
  <si>
    <t>Intangible Plant</t>
  </si>
  <si>
    <t>Contributions to Hydro One TS</t>
  </si>
  <si>
    <t>Computer Software</t>
  </si>
  <si>
    <t>Fixed Assets</t>
  </si>
  <si>
    <t>Land</t>
  </si>
  <si>
    <t>Buildings and Fixtures</t>
  </si>
  <si>
    <t>Leasehold Improvements</t>
  </si>
  <si>
    <t>Transformer Station Equipment - Normally Primary above 50 kV</t>
  </si>
  <si>
    <t>Distribution Station Equipment - Normally Primary below 50 kV</t>
  </si>
  <si>
    <t>Storage Battery Equipment</t>
  </si>
  <si>
    <t>Poles, Towers and Fixtures</t>
  </si>
  <si>
    <t>Overhead Conductors and Devices</t>
  </si>
  <si>
    <t>Underground Conduit</t>
  </si>
  <si>
    <t>Underground Conductors and Devices</t>
  </si>
  <si>
    <t>Line Transformers</t>
  </si>
  <si>
    <t>Services</t>
  </si>
  <si>
    <t>Meters</t>
  </si>
  <si>
    <t>Other Installations on Customer's Premises</t>
  </si>
  <si>
    <t>Leased Property on Customer Premises</t>
  </si>
  <si>
    <t>Street Lighting and Signal Systems</t>
  </si>
  <si>
    <t>Office Furniture and Equipment</t>
  </si>
  <si>
    <t>Computer Equipment - Hardware</t>
  </si>
  <si>
    <t>Computer Software  (replaced by USA 1611)</t>
  </si>
  <si>
    <t>Transportation Equipment</t>
  </si>
  <si>
    <t>Stores Equipment</t>
  </si>
  <si>
    <t>Tools, Shop and Garage Equipment</t>
  </si>
  <si>
    <t>Measurement and Testing Equipment</t>
  </si>
  <si>
    <t>Power Operated Equipment</t>
  </si>
  <si>
    <t>Communication Equipment</t>
  </si>
  <si>
    <t>Miscellaneous Equipment</t>
  </si>
  <si>
    <t xml:space="preserve">Load Management Controls - Customer Premises </t>
  </si>
  <si>
    <t>Load Management Controls - Utility Premises</t>
  </si>
  <si>
    <t>System Supervisory Equipment</t>
  </si>
  <si>
    <t>Sentinel Lighting Rentals</t>
  </si>
  <si>
    <t>Other Tangible Property</t>
  </si>
  <si>
    <t>Contributions and Grants</t>
  </si>
  <si>
    <t>Other Capital Assets</t>
  </si>
  <si>
    <t>Property Under Capital Leases</t>
  </si>
  <si>
    <t>Electric Plant Purchased or Sold</t>
  </si>
  <si>
    <t>Experimental Electric Plant Unclassified</t>
  </si>
  <si>
    <t>Electric Plant and Equipment Leased to Others</t>
  </si>
  <si>
    <t>Electric Plant Held for Future Use</t>
  </si>
  <si>
    <t>Completed Construction Not Classified--Electric</t>
  </si>
  <si>
    <t>Construction Work in Progress--Electric</t>
  </si>
  <si>
    <t>Electric Plant Acquisition Adjustment</t>
  </si>
  <si>
    <t>Other Electric Plant Adjustment</t>
  </si>
  <si>
    <t>Other Utility Plant</t>
  </si>
  <si>
    <t>Non-Utility Property Owned or Under Capital Lease</t>
  </si>
  <si>
    <t>Accumulated Amortization</t>
  </si>
  <si>
    <t>Accumulated Amortization of Electric Utility Plant - Property, Plant and Equipment</t>
  </si>
  <si>
    <t>Accumulated Amortization of Electric Utility Plant - Intangibles</t>
  </si>
  <si>
    <t>Accumulated Amortization of Electric Plant Acquisition Adjustment</t>
  </si>
  <si>
    <t>Accumulated Amortization of Other Utility Plant</t>
  </si>
  <si>
    <t>Accumulated Amortization of Non-Utility Property</t>
  </si>
  <si>
    <t>Current Liabilities</t>
  </si>
  <si>
    <t>Accounts Payable</t>
  </si>
  <si>
    <t>Customer Credit Balances</t>
  </si>
  <si>
    <t xml:space="preserve">Current Portion of Customer Deposits </t>
  </si>
  <si>
    <t>Dividends Declared</t>
  </si>
  <si>
    <t>Miscellaneous Current and Accrued Liabilities</t>
  </si>
  <si>
    <t>Notes and Loans Payable</t>
  </si>
  <si>
    <t>Accounts Payable to Associated Companies</t>
  </si>
  <si>
    <t>Notes Payable to Associated Companies</t>
  </si>
  <si>
    <t>Debt Retirement  Charges (DRC) Payable</t>
  </si>
  <si>
    <t>Transmission Charges Payable</t>
  </si>
  <si>
    <t>Electric Safety Authority Fees Payable</t>
  </si>
  <si>
    <t>Independent Market Operator Fees and Penalties Payable</t>
  </si>
  <si>
    <t>Current Portion of Long Term Debt</t>
  </si>
  <si>
    <t>OMERS - Current Portion</t>
  </si>
  <si>
    <t>Non-OMERS - Current Portion</t>
  </si>
  <si>
    <t>Accrued Interest on Long Term Debt</t>
  </si>
  <si>
    <t>Matured Long Term Debt</t>
  </si>
  <si>
    <t>Matured Interest on Long Term Debt</t>
  </si>
  <si>
    <t>Obligations Under Capital Leases--Current</t>
  </si>
  <si>
    <t>Commodity Taxes</t>
  </si>
  <si>
    <t>Payroll Deductions / Expenses Payable</t>
  </si>
  <si>
    <t>Accrual for Taxes, "Payments in Lieu" of Taxes, Etc.</t>
  </si>
  <si>
    <t>Non-Current Liabilities</t>
  </si>
  <si>
    <t>Accumulated Provision for Injuries and Damages</t>
  </si>
  <si>
    <t>OPEB Liability (Employee Future Benefits)</t>
  </si>
  <si>
    <t>Other Pensions - Past Service Liability</t>
  </si>
  <si>
    <t>Vested Sick Leave Liability</t>
  </si>
  <si>
    <t>Past Service Costs - Other Post Employment Benefits</t>
  </si>
  <si>
    <t>Past Service Costs - Other Pension Plans</t>
  </si>
  <si>
    <t>Accumulated Provision for Rate Refunds</t>
  </si>
  <si>
    <t>Other Miscellaneous Non-Current Liabilities</t>
  </si>
  <si>
    <t>Obligations Under Capital Lease--Non-Current</t>
  </si>
  <si>
    <t>Long Term Customer Deposits</t>
  </si>
  <si>
    <t>Collateral Funds Liability</t>
  </si>
  <si>
    <t>Unamortized Premium on Long Term Debt</t>
  </si>
  <si>
    <t>O.M.E.R.S. - Past Service Liability - Long Term Portion</t>
  </si>
  <si>
    <t>Deferred / Future Income Tax - Non-Current</t>
  </si>
  <si>
    <t>Other Liabilities and Deferred Credits</t>
  </si>
  <si>
    <t>Other Regulatory Liabilities</t>
  </si>
  <si>
    <t>Deferred Gains From Disposition of Utility Plant</t>
  </si>
  <si>
    <t>Unamortized Gain on Reacquired Debt</t>
  </si>
  <si>
    <t>Other Deferred Credits</t>
  </si>
  <si>
    <t>Accrued Rate-Payer Benefit</t>
  </si>
  <si>
    <t>Deferred Revenues</t>
  </si>
  <si>
    <t>Long Term Debt</t>
  </si>
  <si>
    <t>Debentures Outstanding - Long Term Portion</t>
  </si>
  <si>
    <t>Debenture Advances</t>
  </si>
  <si>
    <t>Required Bonds</t>
  </si>
  <si>
    <t>Other Long Term Debt</t>
  </si>
  <si>
    <t>Term Bank Loans - Long Term Portion</t>
  </si>
  <si>
    <t>Advances from Associated Companies</t>
  </si>
  <si>
    <t>Shareholders' Equity</t>
  </si>
  <si>
    <t>Common Shares Issued</t>
  </si>
  <si>
    <t>Preference Shares Issued</t>
  </si>
  <si>
    <t>Contributed Surplus</t>
  </si>
  <si>
    <t>Donations Received</t>
  </si>
  <si>
    <t>Devolpment Charges Transferred to Equity</t>
  </si>
  <si>
    <t>Capital Stock Held in Treasury</t>
  </si>
  <si>
    <t>Miscellaneous Paid-In Capital</t>
  </si>
  <si>
    <t>Installments Received on Capital Stock</t>
  </si>
  <si>
    <t>Appropriated Retained Earnings</t>
  </si>
  <si>
    <t>Unappropriated Retained Earnings</t>
  </si>
  <si>
    <t>Balance Transferred From Income</t>
  </si>
  <si>
    <t>Appropriations of Retained Earnings - Current Period</t>
  </si>
  <si>
    <t>Dividends Payable-Preference Shares</t>
  </si>
  <si>
    <t>Dividends Payable-Common Shares</t>
  </si>
  <si>
    <t xml:space="preserve">Adjustment to Retained Earnings                 </t>
  </si>
  <si>
    <t>Unappropriated Undistributed Subsidiary Earnings</t>
  </si>
  <si>
    <t>Non Rate-Regulated Utility Shareholders' Equity</t>
  </si>
  <si>
    <t>Non Rate-Regulated Utility Shareholders' Equity - Generation Facilities</t>
  </si>
  <si>
    <t>Current Taxes - Shareholders' Equity</t>
  </si>
  <si>
    <t>Deferred Taxes - Shareholders' Equity</t>
  </si>
  <si>
    <t>Accumulated Other Comprehensive Income</t>
  </si>
  <si>
    <t>Sales of Electricity</t>
  </si>
  <si>
    <t>Residential Energy Sales</t>
  </si>
  <si>
    <t>Commercial Energy Sales</t>
  </si>
  <si>
    <t>Industrial Energy Sales</t>
  </si>
  <si>
    <t>Energy Sales to Large Users</t>
  </si>
  <si>
    <t>Street Lighting Energy Sales</t>
  </si>
  <si>
    <t>Sentinel Energy Sales</t>
  </si>
  <si>
    <t>General Energy Sales</t>
  </si>
  <si>
    <t>Other Energy Sales to Public Authorities</t>
  </si>
  <si>
    <t>Revenue Adjustment</t>
  </si>
  <si>
    <t>Energy Sales for Resale</t>
  </si>
  <si>
    <t>Interdepartmental Energy Sales</t>
  </si>
  <si>
    <t>Billed WMS</t>
  </si>
  <si>
    <t>Billed-One-Time</t>
  </si>
  <si>
    <t>Billed NW</t>
  </si>
  <si>
    <t>Billed CN</t>
  </si>
  <si>
    <t>LV Charges</t>
  </si>
  <si>
    <t xml:space="preserve">Billed SME Charge </t>
  </si>
  <si>
    <t>Revenues From Services - Distribution</t>
  </si>
  <si>
    <t>Distribution Services Revenue</t>
  </si>
  <si>
    <t>Retail Services Revenues</t>
  </si>
  <si>
    <t>Service Transaction Requests (STR) Revenues</t>
  </si>
  <si>
    <t>SSS Administration Revenue</t>
  </si>
  <si>
    <t>Electric Services Incidental to Energy Sales</t>
  </si>
  <si>
    <t>Other Operating Revenues</t>
  </si>
  <si>
    <t>Interdepartmental Rents</t>
  </si>
  <si>
    <t>Rent from Electric Property</t>
  </si>
  <si>
    <t>Other Utility Operating Income</t>
  </si>
  <si>
    <t>Other Electric Revenues</t>
  </si>
  <si>
    <t>Late Payment Charges</t>
  </si>
  <si>
    <t>Sales of Water and Water Power</t>
  </si>
  <si>
    <t>Miscellaneous Service Revenues</t>
  </si>
  <si>
    <t>Provision for Rate Refunds</t>
  </si>
  <si>
    <t>Government Assistance Directly Credited to Income</t>
  </si>
  <si>
    <t>Other Income/ Deductions</t>
  </si>
  <si>
    <t>Regulatory Debits</t>
  </si>
  <si>
    <t>Regulatory Credits</t>
  </si>
  <si>
    <t>Revenues from Electric Plant Leased to Others</t>
  </si>
  <si>
    <t>Expenses of Electric Plant Leased to Others</t>
  </si>
  <si>
    <t>MEI Special Purpose Charge</t>
  </si>
  <si>
    <t>Revenues from Merchandise, Jobbing, Etc.</t>
  </si>
  <si>
    <t>Costs and Expenses of Merchandising, Jobbing, Etc</t>
  </si>
  <si>
    <t>Profits and Losses from Financial Instrument Hedges</t>
  </si>
  <si>
    <t>Profits and Losses from Financial Instrument Investments</t>
  </si>
  <si>
    <t>Gains from Disposition of Future Use Utility Plant</t>
  </si>
  <si>
    <t>Losses from Disposition of Future Use Utility Plant</t>
  </si>
  <si>
    <t>Gain on Disposition of Utility and Other Property</t>
  </si>
  <si>
    <t>Gain from Retirement of Utility and Other Property</t>
  </si>
  <si>
    <t>set up GL account</t>
  </si>
  <si>
    <t>Loss on Disposition of Utility and Other Property</t>
  </si>
  <si>
    <t>Loss from Retirement of Utility and Other Property</t>
  </si>
  <si>
    <t>Gains from Disposition of Allowances for Emission</t>
  </si>
  <si>
    <t>Losses from Disposition of Allowances for Emission</t>
  </si>
  <si>
    <t>Revenues from Non-Utility Operations</t>
  </si>
  <si>
    <t>Expenses of Non-Utility Operations</t>
  </si>
  <si>
    <t>Miscellaneous Non-Operating Income</t>
  </si>
  <si>
    <t>Rate-Payer Benefit Including Interest</t>
  </si>
  <si>
    <t>Foreign Exchange Gains and Losses, Including Amortization</t>
  </si>
  <si>
    <t>Investment Income</t>
  </si>
  <si>
    <t>Interest and Dividend Income</t>
  </si>
  <si>
    <t>Lessor's Net Investment in Finance Lease</t>
  </si>
  <si>
    <t>Equity in Earnings of Subsidiary Companies</t>
  </si>
  <si>
    <t>Share of Profit or Loss of Joint Venture</t>
  </si>
  <si>
    <t>Other Power Supply Expenses</t>
  </si>
  <si>
    <t>Power Purchased</t>
  </si>
  <si>
    <t>Global Adjustment</t>
  </si>
  <si>
    <t>WMS</t>
  </si>
  <si>
    <t>Cost of Power Adjustments</t>
  </si>
  <si>
    <t>Charges One-Time</t>
  </si>
  <si>
    <t>NW</t>
  </si>
  <si>
    <t>System Control and Load Dispatching</t>
  </si>
  <si>
    <t>NCN</t>
  </si>
  <si>
    <t>Other Expenses</t>
  </si>
  <si>
    <t>Competition Transition Expense</t>
  </si>
  <si>
    <t>Rural Rate Assistance Expense</t>
  </si>
  <si>
    <t>Charges – Smart Metering Entity Charge</t>
  </si>
  <si>
    <t>Distribution Expenses - Operation</t>
  </si>
  <si>
    <t>Station Buildings and Fixtures Expense</t>
  </si>
  <si>
    <t>Transformer Station Equipment - Operation Labour</t>
  </si>
  <si>
    <t>Distribution Station Equipment - Operation Labour</t>
  </si>
  <si>
    <t>Overhead Distribution Lines and Feeders - Operation Labour</t>
  </si>
  <si>
    <t>Overhead Subtransmission Feeders - Operation</t>
  </si>
  <si>
    <t>Underground Distribution Lines and Feeders - Operation Labour</t>
  </si>
  <si>
    <t>Underground Subtransmission Feeders - Operation</t>
  </si>
  <si>
    <t>Underground Distribution Transformers - Operation</t>
  </si>
  <si>
    <t>Street Lighting and Signal System Expense</t>
  </si>
  <si>
    <t>Customer Premises - Operation Labour</t>
  </si>
  <si>
    <t>Customer Premises - Materials and Expenses</t>
  </si>
  <si>
    <t>Other Rent</t>
  </si>
  <si>
    <t>Distribution Expenses - Maintenance</t>
  </si>
  <si>
    <t>Maintenance of Structures</t>
  </si>
  <si>
    <t>Mtaint Dist Stn Equip</t>
  </si>
  <si>
    <t>Maintenance of Street Lighting and Signal Systems</t>
  </si>
  <si>
    <t>Sentinel Lights - Labour</t>
  </si>
  <si>
    <t>Sentinel Lights - Materials and Expenses</t>
  </si>
  <si>
    <t>Customer Installations Expenses - Leased Property</t>
  </si>
  <si>
    <t>Maintenance of Other Installations on Customer Premises</t>
  </si>
  <si>
    <t>Purchase of Transmission and System Services</t>
  </si>
  <si>
    <t>Transmission Charges</t>
  </si>
  <si>
    <t>Transmission Charges Recovered</t>
  </si>
  <si>
    <t>Billing and Collecting</t>
  </si>
  <si>
    <t>Supervision</t>
  </si>
  <si>
    <t>Bad Debt Expense</t>
  </si>
  <si>
    <t>excluded from Benchmarking</t>
  </si>
  <si>
    <t>Miscellaneous Customer Accounts Expenses</t>
  </si>
  <si>
    <t>Community Relations</t>
  </si>
  <si>
    <t>Energy Conservation</t>
  </si>
  <si>
    <t>Sales Expenses</t>
  </si>
  <si>
    <t>Demonstrating and Selling Expense</t>
  </si>
  <si>
    <t>Advertising Expense</t>
  </si>
  <si>
    <t>Miscellaneous Sales Expense</t>
  </si>
  <si>
    <t>Administrative and General Expenses</t>
  </si>
  <si>
    <t>Office Supplies and Expenses</t>
  </si>
  <si>
    <t>Administrative Expense Transferred-Credit</t>
  </si>
  <si>
    <t>OMERS Pensions and Benefits (IAS 19)</t>
  </si>
  <si>
    <t>Employee Pensions and OPEB (IAS 19)</t>
  </si>
  <si>
    <t>Employee Sick Leave (IAS 19)</t>
  </si>
  <si>
    <t>General Advertising Expenses</t>
  </si>
  <si>
    <t>Miscellaneous Expenses</t>
  </si>
  <si>
    <t xml:space="preserve">Rent  </t>
  </si>
  <si>
    <t>Independent Market Operator Fees and Penalties</t>
  </si>
  <si>
    <t>OM&amp;A Contra Account</t>
  </si>
  <si>
    <t>Amortization Expense</t>
  </si>
  <si>
    <t>Amortization Expense - Property, Plant and Equipment</t>
  </si>
  <si>
    <t>Amortization of Limited Term Electric Plant</t>
  </si>
  <si>
    <t>Amortization of Intangibles and Other Electric Plant</t>
  </si>
  <si>
    <t>Amortization of Electric Plant Acquisition Adjustments</t>
  </si>
  <si>
    <t>Miscellaneous Amortization</t>
  </si>
  <si>
    <t>Amortization of Unrecovered Plant and Regulatory Study Costs</t>
  </si>
  <si>
    <t>Amortization of Deferred Charges</t>
  </si>
  <si>
    <t>Interest Expense</t>
  </si>
  <si>
    <t>Interest on Long Term Debt</t>
  </si>
  <si>
    <t>Amortization of Debt Discount and Expense</t>
  </si>
  <si>
    <t>Amortization of Premium on Debt-Credit</t>
  </si>
  <si>
    <t>Amortization of Loss on Reacquired Debt</t>
  </si>
  <si>
    <t>Amortization of Gain on Reacquired Debt-Credit</t>
  </si>
  <si>
    <t>Interest on Debt to Associated Companies</t>
  </si>
  <si>
    <t>Other Interest Expense</t>
  </si>
  <si>
    <t>Allowance for Borrowed Funds Used During Construction-Credit</t>
  </si>
  <si>
    <t>Allowance for Other Funds Used During Construction</t>
  </si>
  <si>
    <t>Interest Expense on Capital Lease Obligations</t>
  </si>
  <si>
    <t>Taxes</t>
  </si>
  <si>
    <t>Taxes Other Than Income Taxes</t>
  </si>
  <si>
    <t>Income Taxes</t>
  </si>
  <si>
    <t>Provision for Future Income Taxes</t>
  </si>
  <si>
    <t>Other Deductions</t>
  </si>
  <si>
    <t>Donations</t>
  </si>
  <si>
    <t>Penalties</t>
  </si>
  <si>
    <t>Unusual Items</t>
  </si>
  <si>
    <t>Extraordinary Income</t>
  </si>
  <si>
    <t>Extraordinary Deductions</t>
  </si>
  <si>
    <t>Income Taxes, Extraordinary Items</t>
  </si>
  <si>
    <t>Discontinued Operations</t>
  </si>
  <si>
    <t>Discontinued Operations - Income/Gains</t>
  </si>
  <si>
    <t>Discontinued Operations - Deductions/Losses</t>
  </si>
  <si>
    <t>Income Taxes - Discontinued Operations</t>
  </si>
  <si>
    <t>Other Comprehensive Income</t>
  </si>
  <si>
    <t>Available-for-Sale Financial Asset or Cash Flow Hedge – Other Comp. Income</t>
  </si>
  <si>
    <t>Pension Actuarial Gains/Losses/Re-measurement Adj. - Other Comp. Income</t>
  </si>
  <si>
    <t>Current Taxes – Other Comprehensive Income</t>
  </si>
  <si>
    <t>Deferred Taxes – Other Comprehensive Income</t>
  </si>
  <si>
    <t>Miscellaneous - Other Comprehensive Income</t>
  </si>
  <si>
    <t>Other Accounts</t>
  </si>
  <si>
    <t>TOTALS</t>
  </si>
  <si>
    <t>SUMMARY ($'000s)</t>
  </si>
  <si>
    <t>Other Capital Assets                            (WIP)</t>
  </si>
  <si>
    <t>Distribution Expenses - Combined</t>
  </si>
  <si>
    <t>Extraordinary Items</t>
  </si>
  <si>
    <t>Net Income</t>
  </si>
  <si>
    <t>Add back Smart Meter Amounts Removed</t>
  </si>
  <si>
    <t>Net Income (including Smart Meter accruals)</t>
  </si>
  <si>
    <t>Total OM&amp;A</t>
  </si>
  <si>
    <t>Other Info for Rev Requirement tab</t>
  </si>
  <si>
    <t>Revenue Offsets</t>
  </si>
  <si>
    <t>Specific Service Charges</t>
  </si>
  <si>
    <t>Other Distribution Revenue</t>
  </si>
  <si>
    <t>LatePayment</t>
  </si>
  <si>
    <t>Other Distribution Income (SSS Admin Fee)</t>
  </si>
  <si>
    <t>Other Income and Deductions</t>
  </si>
  <si>
    <t>OM&amp;A Expenses</t>
  </si>
  <si>
    <t>Appendix 2-JA</t>
  </si>
  <si>
    <t>2015 Last Rebasing Year Actuals</t>
  </si>
  <si>
    <t>2016 Actuals</t>
  </si>
  <si>
    <t>2017 Actuals</t>
  </si>
  <si>
    <t>2018 Actuals</t>
  </si>
  <si>
    <t>2019 Actuals</t>
  </si>
  <si>
    <t>2020 Bridge Year</t>
  </si>
  <si>
    <t>2021 Test Year</t>
  </si>
  <si>
    <t>Reporting Basis</t>
  </si>
  <si>
    <t>MIFRS</t>
  </si>
  <si>
    <t>Operations</t>
  </si>
  <si>
    <t>Maintenance</t>
  </si>
  <si>
    <t>SubTotal</t>
  </si>
  <si>
    <t>%Change (year over year)</t>
  </si>
  <si>
    <t>%Change (Test Year vs 
Last Rebasing Year - Actual)</t>
  </si>
  <si>
    <t>Administrative and General</t>
  </si>
  <si>
    <t>Total</t>
  </si>
  <si>
    <t>Excludes LEAP &amp; Property Taxes</t>
  </si>
  <si>
    <t>Assume Calculated Inflation below (in Yellow)</t>
  </si>
  <si>
    <t>Approved by Year (Custom IR 2015 to 2019)</t>
  </si>
  <si>
    <t>2015 Approved (Custom IR)</t>
  </si>
  <si>
    <t>2016 Approved (Custom IR)</t>
  </si>
  <si>
    <t>2017 Approved (Custom IR)</t>
  </si>
  <si>
    <t>2018 Approved (Custom IR)</t>
  </si>
  <si>
    <t>2019 Approved (Custom IR)</t>
  </si>
  <si>
    <r>
      <t xml:space="preserve">% Variance Actual to OEB Approved : Higher </t>
    </r>
    <r>
      <rPr>
        <sz val="9"/>
        <color rgb="FFFF0000"/>
        <rFont val="Arial"/>
        <family val="2"/>
      </rPr>
      <t>(Lower)</t>
    </r>
  </si>
  <si>
    <t>Total $'s higher than OEB Approved (assuming 2.4x% per calc below)</t>
  </si>
  <si>
    <t>Inflation</t>
  </si>
  <si>
    <t>Productivity</t>
  </si>
  <si>
    <t xml:space="preserve">Stretch </t>
  </si>
  <si>
    <t>Customer Growth</t>
  </si>
  <si>
    <t>Total $'s higher than OEB Approved (assuming 1% inflation)</t>
  </si>
  <si>
    <t>Total $'s higher than OEB Approved (assuming 2% inflation)</t>
  </si>
  <si>
    <t>2014 Actual</t>
  </si>
  <si>
    <t>2019 Actual</t>
  </si>
  <si>
    <t>Customers</t>
  </si>
  <si>
    <t>Period Growth Rate</t>
  </si>
  <si>
    <t>Annual Compound Growth Rate</t>
  </si>
  <si>
    <t>Table 4-5 – Summary of Operating Costs 2011-2019</t>
  </si>
  <si>
    <t>$000's</t>
  </si>
  <si>
    <t>Bridge</t>
  </si>
  <si>
    <t>Test</t>
  </si>
  <si>
    <t>OM&amp;A (excluding Property Taxes)</t>
  </si>
  <si>
    <t>Property Taxes</t>
  </si>
  <si>
    <t>Depreciation &amp; Amortization</t>
  </si>
  <si>
    <t>PILS (income taxes)</t>
  </si>
  <si>
    <t>Total Operating Costs</t>
  </si>
  <si>
    <t>Total per OEB TB</t>
  </si>
  <si>
    <t>Total per above</t>
  </si>
  <si>
    <t>Group 1</t>
  </si>
  <si>
    <t>Group 2</t>
  </si>
  <si>
    <t>Group 3</t>
  </si>
  <si>
    <t>Group 5</t>
  </si>
  <si>
    <t>Group 4</t>
  </si>
  <si>
    <t xml:space="preserve"> between 10% and 25% above predicted cost</t>
  </si>
  <si>
    <t xml:space="preserve"> in excess of 25% above predicted cost</t>
  </si>
  <si>
    <t xml:space="preserve"> actual costs are within +/-10% of predicted costs</t>
  </si>
  <si>
    <t xml:space="preserve"> between 10% and 25%</t>
  </si>
  <si>
    <t>25% or more below predicted cost</t>
  </si>
  <si>
    <t>* 2019 to 2024 - on a gross basis</t>
  </si>
  <si>
    <t>* Using non loss adj kwh for 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</si>
</sst>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#,##0_);[Red]\(#,##0\)"/>
    <numFmt numFmtId="176" formatCode="#,##0\ ;[Red]\(#,##0\)"/>
    <numFmt numFmtId="177" formatCode="_(* #,##0.00_);_(* \(#,##0.00\);_(* &quot;-&quot;_);_(@_)"/>
    <numFmt numFmtId="178" formatCode="#,##0;[Red]\(#,##0\)"/>
    <numFmt numFmtId="179" formatCode="#,##0.00;[Red]\(#,##0.00\)"/>
    <numFmt numFmtId="180" formatCode="_-&quot;$&quot;* #,##0_-;\-&quot;$&quot;* #,##0_-;_-&quot;$&quot;* &quot;-&quot;??_-;_-@_-"/>
    <numFmt numFmtId="181" formatCode="0.0%;[Red]\(0.0\)%"/>
    <numFmt numFmtId="182" formatCode="_-* #,##0_-;\-* #,##0_-;_-* &quot;-&quot;??_-;_-@_-"/>
    <numFmt numFmtId="183" formatCode="&quot;$&quot;#,##0\ ;[Red]&quot;$&quot;\(#,##0\)"/>
    <numFmt numFmtId="184" formatCode="0.00%;[Red]\(0.00\)%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b/>
      <sz val="10"/>
      <name val="MS Sans Serif"/>
    </font>
    <font>
      <sz val="8"/>
      <color rgb="FF000000"/>
      <name val="Arial"/>
      <family val="2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i/>
      <sz val="11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i/>
      <sz val="8"/>
      <color theme="4" tint="0.79998168889431442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i/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u val="singleAccounting"/>
      <sz val="8"/>
      <name val="Arial"/>
      <family val="2"/>
    </font>
    <font>
      <u/>
      <sz val="10"/>
      <name val="Arial"/>
      <family val="2"/>
    </font>
    <font>
      <b/>
      <i/>
      <sz val="9"/>
      <color rgb="FFFF0000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MS Sans Serif"/>
    </font>
    <font>
      <b/>
      <sz val="14"/>
      <color theme="1"/>
      <name val="Calibri"/>
      <family val="2"/>
      <scheme val="minor"/>
    </font>
    <font>
      <sz val="14"/>
      <color theme="3"/>
      <name val="MS Sans Serif"/>
    </font>
    <font>
      <sz val="14"/>
      <color rgb="FF000000"/>
      <name val="Arial"/>
      <family val="2"/>
    </font>
    <font>
      <b/>
      <u/>
      <sz val="14"/>
      <name val="MS Sans Serif"/>
    </font>
    <font>
      <sz val="14"/>
      <color rgb="FFFF0000"/>
      <name val="MS Sans Serif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lightDown">
        <bgColor theme="0" tint="-0.24997711111789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18" fillId="0" borderId="0"/>
    <xf numFmtId="43" fontId="1" fillId="0" borderId="0" applyFont="0" applyFill="0" applyBorder="0" applyAlignment="0" applyProtection="0"/>
    <xf numFmtId="0" fontId="18" fillId="0" borderId="0"/>
    <xf numFmtId="0" fontId="1" fillId="0" borderId="0"/>
    <xf numFmtId="0" fontId="18" fillId="0" borderId="0"/>
    <xf numFmtId="0" fontId="18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34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horizontal="center" wrapText="1"/>
    </xf>
    <xf numFmtId="167" fontId="0" fillId="0" borderId="0" xfId="1" applyNumberFormat="1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70" fontId="0" fillId="0" borderId="0" xfId="2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0" fontId="9" fillId="0" borderId="0" xfId="0" applyFont="1" applyFill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0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10" fontId="0" fillId="0" borderId="0" xfId="2" applyNumberFormat="1" applyFont="1" applyBorder="1"/>
    <xf numFmtId="0" fontId="5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4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1" fillId="0" borderId="0" xfId="1" applyFont="1" applyFill="1" applyAlignment="1">
      <alignment horizontal="left"/>
    </xf>
    <xf numFmtId="0" fontId="5" fillId="0" borderId="0" xfId="0" applyFont="1" applyFill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7" fontId="0" fillId="2" borderId="6" xfId="0" applyNumberFormat="1" applyFill="1" applyBorder="1"/>
    <xf numFmtId="0" fontId="13" fillId="0" borderId="0" xfId="0" applyFont="1" applyAlignment="1">
      <alignment horizontal="center"/>
    </xf>
    <xf numFmtId="0" fontId="12" fillId="0" borderId="0" xfId="0" applyFont="1" applyFill="1" applyBorder="1"/>
    <xf numFmtId="167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10" fontId="7" fillId="0" borderId="0" xfId="2" applyNumberFormat="1" applyFont="1" applyBorder="1" applyAlignment="1">
      <alignment horizontal="center"/>
    </xf>
    <xf numFmtId="37" fontId="2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7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0" fontId="0" fillId="0" borderId="0" xfId="0" applyFill="1" applyAlignment="1">
      <alignment wrapText="1"/>
    </xf>
    <xf numFmtId="0" fontId="0" fillId="0" borderId="2" xfId="0" applyBorder="1" applyAlignment="1"/>
    <xf numFmtId="0" fontId="0" fillId="4" borderId="0" xfId="0" applyFill="1" applyBorder="1" applyAlignment="1"/>
    <xf numFmtId="174" fontId="7" fillId="0" borderId="0" xfId="2" applyNumberFormat="1" applyFont="1" applyBorder="1" applyAlignment="1">
      <alignment horizontal="center"/>
    </xf>
    <xf numFmtId="0" fontId="0" fillId="0" borderId="0" xfId="0" applyAlignment="1">
      <alignment wrapText="1"/>
    </xf>
    <xf numFmtId="10" fontId="0" fillId="0" borderId="0" xfId="2" applyNumberFormat="1" applyFont="1"/>
    <xf numFmtId="0" fontId="0" fillId="0" borderId="0" xfId="0" applyBorder="1" applyAlignment="1">
      <alignment horizontal="center"/>
    </xf>
    <xf numFmtId="0" fontId="0" fillId="6" borderId="0" xfId="0" applyFill="1" applyAlignment="1">
      <alignment horizontal="center"/>
    </xf>
    <xf numFmtId="0" fontId="10" fillId="0" borderId="0" xfId="0" applyFont="1" applyAlignment="1">
      <alignment wrapText="1"/>
    </xf>
    <xf numFmtId="167" fontId="0" fillId="9" borderId="6" xfId="1" applyNumberFormat="1" applyFont="1" applyFill="1" applyBorder="1"/>
    <xf numFmtId="0" fontId="0" fillId="9" borderId="1" xfId="0" applyFill="1" applyBorder="1" applyAlignment="1">
      <alignment vertical="center"/>
    </xf>
    <xf numFmtId="10" fontId="9" fillId="0" borderId="0" xfId="2" applyNumberFormat="1" applyFont="1" applyBorder="1"/>
    <xf numFmtId="174" fontId="0" fillId="9" borderId="6" xfId="2" applyNumberFormat="1" applyFont="1" applyFill="1" applyBorder="1"/>
    <xf numFmtId="10" fontId="0" fillId="9" borderId="6" xfId="2" applyNumberFormat="1" applyFont="1" applyFill="1" applyBorder="1" applyAlignment="1">
      <alignment horizontal="center"/>
    </xf>
    <xf numFmtId="0" fontId="9" fillId="0" borderId="0" xfId="0" applyFont="1"/>
    <xf numFmtId="0" fontId="19" fillId="0" borderId="0" xfId="4" applyNumberFormat="1" applyFont="1" applyAlignment="1">
      <alignment horizontal="left" vertical="center"/>
    </xf>
    <xf numFmtId="0" fontId="20" fillId="0" borderId="0" xfId="4" applyNumberFormat="1" applyFont="1" applyAlignment="1">
      <alignment horizontal="right" vertical="center"/>
    </xf>
    <xf numFmtId="175" fontId="21" fillId="0" borderId="0" xfId="5" applyNumberFormat="1" applyFont="1" applyAlignment="1">
      <alignment horizontal="right" vertical="center"/>
    </xf>
    <xf numFmtId="176" fontId="18" fillId="0" borderId="0" xfId="6" applyNumberFormat="1"/>
    <xf numFmtId="0" fontId="18" fillId="0" borderId="0" xfId="6"/>
    <xf numFmtId="0" fontId="18" fillId="0" borderId="0" xfId="4" applyNumberFormat="1" applyAlignment="1">
      <alignment horizontal="center" vertical="center"/>
    </xf>
    <xf numFmtId="177" fontId="22" fillId="0" borderId="0" xfId="4" applyNumberFormat="1" applyFont="1" applyAlignment="1">
      <alignment vertical="center"/>
    </xf>
    <xf numFmtId="177" fontId="18" fillId="0" borderId="0" xfId="4" applyNumberFormat="1" applyAlignment="1">
      <alignment vertical="center"/>
    </xf>
    <xf numFmtId="178" fontId="18" fillId="0" borderId="0" xfId="6" applyNumberFormat="1" applyAlignment="1"/>
    <xf numFmtId="178" fontId="18" fillId="0" borderId="0" xfId="6" applyNumberFormat="1" applyAlignment="1">
      <alignment horizontal="right"/>
    </xf>
    <xf numFmtId="0" fontId="23" fillId="0" borderId="0" xfId="4" applyNumberFormat="1" applyFont="1" applyFill="1" applyAlignment="1">
      <alignment vertical="center"/>
    </xf>
    <xf numFmtId="0" fontId="24" fillId="0" borderId="0" xfId="4" applyNumberFormat="1" applyFont="1" applyFill="1" applyAlignment="1">
      <alignment vertical="center"/>
    </xf>
    <xf numFmtId="0" fontId="25" fillId="0" borderId="0" xfId="4" applyNumberFormat="1" applyFont="1" applyFill="1" applyAlignment="1">
      <alignment vertical="center"/>
    </xf>
    <xf numFmtId="178" fontId="18" fillId="0" borderId="0" xfId="6" applyNumberFormat="1" applyFill="1" applyAlignment="1"/>
    <xf numFmtId="178" fontId="26" fillId="10" borderId="21" xfId="4" applyNumberFormat="1" applyFont="1" applyFill="1" applyBorder="1" applyAlignment="1" applyProtection="1">
      <alignment horizontal="right" vertical="center"/>
    </xf>
    <xf numFmtId="0" fontId="27" fillId="10" borderId="6" xfId="4" applyNumberFormat="1" applyFont="1" applyFill="1" applyBorder="1" applyAlignment="1" applyProtection="1">
      <alignment horizontal="center" vertical="center"/>
    </xf>
    <xf numFmtId="177" fontId="27" fillId="10" borderId="6" xfId="4" applyNumberFormat="1" applyFont="1" applyFill="1" applyBorder="1" applyAlignment="1" applyProtection="1">
      <alignment horizontal="center" vertical="center"/>
    </xf>
    <xf numFmtId="178" fontId="26" fillId="10" borderId="22" xfId="4" quotePrefix="1" applyNumberFormat="1" applyFont="1" applyFill="1" applyBorder="1" applyAlignment="1" applyProtection="1">
      <alignment horizontal="right" vertical="center"/>
    </xf>
    <xf numFmtId="0" fontId="18" fillId="0" borderId="23" xfId="4" applyNumberFormat="1" applyBorder="1" applyAlignment="1">
      <alignment horizontal="center" vertical="center"/>
    </xf>
    <xf numFmtId="177" fontId="24" fillId="0" borderId="0" xfId="4" applyNumberFormat="1" applyFont="1" applyAlignment="1">
      <alignment horizontal="center" vertical="center"/>
    </xf>
    <xf numFmtId="178" fontId="18" fillId="0" borderId="23" xfId="4" applyNumberFormat="1" applyBorder="1" applyAlignment="1">
      <alignment horizontal="center" vertical="center"/>
    </xf>
    <xf numFmtId="177" fontId="22" fillId="0" borderId="23" xfId="4" applyNumberFormat="1" applyFont="1" applyBorder="1" applyAlignment="1">
      <alignment vertical="center"/>
    </xf>
    <xf numFmtId="178" fontId="18" fillId="12" borderId="23" xfId="4" applyNumberFormat="1" applyFill="1" applyBorder="1" applyAlignment="1">
      <alignment vertical="center"/>
    </xf>
    <xf numFmtId="177" fontId="22" fillId="0" borderId="23" xfId="4" quotePrefix="1" applyNumberFormat="1" applyFont="1" applyBorder="1" applyAlignment="1">
      <alignment horizontal="left" vertical="center"/>
    </xf>
    <xf numFmtId="177" fontId="22" fillId="0" borderId="23" xfId="4" applyNumberFormat="1" applyFont="1" applyFill="1" applyBorder="1" applyAlignment="1">
      <alignment vertical="center"/>
    </xf>
    <xf numFmtId="177" fontId="22" fillId="0" borderId="0" xfId="4" applyNumberFormat="1" applyFont="1" applyBorder="1" applyAlignment="1">
      <alignment vertical="center"/>
    </xf>
    <xf numFmtId="177" fontId="24" fillId="0" borderId="24" xfId="4" applyNumberFormat="1" applyFont="1" applyBorder="1" applyAlignment="1">
      <alignment horizontal="left" vertical="center"/>
    </xf>
    <xf numFmtId="178" fontId="18" fillId="13" borderId="23" xfId="4" applyNumberFormat="1" applyFill="1" applyBorder="1" applyAlignment="1">
      <alignment vertical="center"/>
    </xf>
    <xf numFmtId="0" fontId="18" fillId="0" borderId="25" xfId="4" applyNumberFormat="1" applyBorder="1" applyAlignment="1">
      <alignment horizontal="center" vertical="center"/>
    </xf>
    <xf numFmtId="0" fontId="18" fillId="6" borderId="23" xfId="4" applyNumberFormat="1" applyFill="1" applyBorder="1" applyAlignment="1">
      <alignment horizontal="center" vertical="center"/>
    </xf>
    <xf numFmtId="178" fontId="18" fillId="0" borderId="0" xfId="4" applyNumberFormat="1" applyFill="1" applyAlignment="1">
      <alignment vertical="center"/>
    </xf>
    <xf numFmtId="178" fontId="18" fillId="8" borderId="23" xfId="4" applyNumberFormat="1" applyFill="1" applyBorder="1" applyAlignment="1">
      <alignment vertical="center"/>
    </xf>
    <xf numFmtId="178" fontId="18" fillId="15" borderId="23" xfId="4" applyNumberFormat="1" applyFill="1" applyBorder="1" applyAlignment="1">
      <alignment vertical="center"/>
    </xf>
    <xf numFmtId="178" fontId="18" fillId="16" borderId="23" xfId="4" applyNumberFormat="1" applyFill="1" applyBorder="1" applyAlignment="1">
      <alignment vertical="center"/>
    </xf>
    <xf numFmtId="179" fontId="18" fillId="0" borderId="0" xfId="6" applyNumberFormat="1" applyAlignment="1"/>
    <xf numFmtId="0" fontId="28" fillId="0" borderId="0" xfId="4" applyNumberFormat="1" applyFont="1" applyAlignment="1">
      <alignment horizontal="center" vertical="center"/>
    </xf>
    <xf numFmtId="177" fontId="29" fillId="0" borderId="0" xfId="4" applyNumberFormat="1" applyFont="1" applyAlignment="1">
      <alignment horizontal="center" vertical="center"/>
    </xf>
    <xf numFmtId="177" fontId="28" fillId="0" borderId="0" xfId="4" applyNumberFormat="1" applyFont="1" applyAlignment="1">
      <alignment vertical="center"/>
    </xf>
    <xf numFmtId="178" fontId="28" fillId="0" borderId="0" xfId="6" applyNumberFormat="1" applyFont="1" applyAlignment="1"/>
    <xf numFmtId="176" fontId="28" fillId="0" borderId="0" xfId="6" applyNumberFormat="1" applyFont="1"/>
    <xf numFmtId="0" fontId="28" fillId="0" borderId="0" xfId="6" applyFont="1"/>
    <xf numFmtId="178" fontId="18" fillId="0" borderId="0" xfId="4" applyNumberFormat="1" applyFill="1" applyBorder="1" applyAlignment="1">
      <alignment vertical="center"/>
    </xf>
    <xf numFmtId="177" fontId="30" fillId="0" borderId="26" xfId="4" applyNumberFormat="1" applyFont="1" applyBorder="1" applyAlignment="1">
      <alignment vertical="center"/>
    </xf>
    <xf numFmtId="177" fontId="24" fillId="0" borderId="27" xfId="4" applyNumberFormat="1" applyFont="1" applyBorder="1" applyAlignment="1">
      <alignment vertical="center"/>
    </xf>
    <xf numFmtId="177" fontId="30" fillId="0" borderId="0" xfId="4" applyNumberFormat="1" applyFont="1" applyAlignment="1">
      <alignment vertical="center"/>
    </xf>
    <xf numFmtId="178" fontId="18" fillId="0" borderId="23" xfId="4" applyNumberFormat="1" applyFill="1" applyBorder="1" applyAlignment="1">
      <alignment vertical="center"/>
    </xf>
    <xf numFmtId="0" fontId="31" fillId="0" borderId="0" xfId="4" applyNumberFormat="1" applyFont="1" applyBorder="1" applyAlignment="1">
      <alignment vertical="center"/>
    </xf>
    <xf numFmtId="177" fontId="24" fillId="0" borderId="0" xfId="4" applyNumberFormat="1" applyFont="1" applyAlignment="1">
      <alignment horizontal="left" vertical="center"/>
    </xf>
    <xf numFmtId="178" fontId="18" fillId="0" borderId="28" xfId="6" applyNumberFormat="1" applyBorder="1" applyAlignment="1"/>
    <xf numFmtId="0" fontId="18" fillId="9" borderId="0" xfId="4" applyNumberFormat="1" applyFill="1" applyAlignment="1">
      <alignment horizontal="center" vertical="center"/>
    </xf>
    <xf numFmtId="177" fontId="24" fillId="9" borderId="0" xfId="4" applyNumberFormat="1" applyFont="1" applyFill="1" applyAlignment="1">
      <alignment horizontal="left" vertical="center"/>
    </xf>
    <xf numFmtId="177" fontId="18" fillId="9" borderId="0" xfId="4" applyNumberFormat="1" applyFill="1" applyAlignment="1">
      <alignment vertical="center"/>
    </xf>
    <xf numFmtId="178" fontId="18" fillId="9" borderId="0" xfId="6" applyNumberFormat="1" applyFill="1" applyAlignment="1"/>
    <xf numFmtId="176" fontId="18" fillId="9" borderId="0" xfId="6" applyNumberFormat="1" applyFill="1"/>
    <xf numFmtId="0" fontId="18" fillId="9" borderId="0" xfId="6" applyFill="1"/>
    <xf numFmtId="176" fontId="30" fillId="9" borderId="0" xfId="6" applyNumberFormat="1" applyFont="1" applyFill="1"/>
    <xf numFmtId="0" fontId="30" fillId="9" borderId="0" xfId="6" applyFont="1" applyFill="1"/>
    <xf numFmtId="177" fontId="32" fillId="17" borderId="0" xfId="4" applyNumberFormat="1" applyFont="1" applyFill="1" applyAlignment="1">
      <alignment horizontal="left" vertical="center"/>
    </xf>
    <xf numFmtId="177" fontId="18" fillId="17" borderId="0" xfId="4" applyNumberFormat="1" applyFill="1" applyAlignment="1">
      <alignment vertical="center"/>
    </xf>
    <xf numFmtId="178" fontId="33" fillId="17" borderId="0" xfId="6" applyNumberFormat="1" applyFont="1" applyFill="1" applyAlignment="1"/>
    <xf numFmtId="176" fontId="30" fillId="0" borderId="0" xfId="6" applyNumberFormat="1" applyFont="1"/>
    <xf numFmtId="0" fontId="30" fillId="0" borderId="0" xfId="6" applyFont="1"/>
    <xf numFmtId="176" fontId="18" fillId="14" borderId="0" xfId="6" applyNumberFormat="1" applyFill="1"/>
    <xf numFmtId="0" fontId="30" fillId="0" borderId="0" xfId="4" applyNumberFormat="1" applyFont="1" applyAlignment="1">
      <alignment horizontal="center" vertical="center"/>
    </xf>
    <xf numFmtId="178" fontId="30" fillId="0" borderId="28" xfId="6" applyNumberFormat="1" applyFont="1" applyBorder="1" applyAlignment="1"/>
    <xf numFmtId="178" fontId="30" fillId="0" borderId="0" xfId="6" applyNumberFormat="1" applyFont="1" applyBorder="1" applyAlignment="1"/>
    <xf numFmtId="177" fontId="24" fillId="0" borderId="0" xfId="4" applyNumberFormat="1" applyFont="1" applyAlignment="1">
      <alignment vertical="center"/>
    </xf>
    <xf numFmtId="178" fontId="30" fillId="0" borderId="0" xfId="6" applyNumberFormat="1" applyFont="1" applyAlignment="1"/>
    <xf numFmtId="177" fontId="35" fillId="0" borderId="0" xfId="4" applyNumberFormat="1" applyFont="1" applyAlignment="1">
      <alignment vertical="center"/>
    </xf>
    <xf numFmtId="0" fontId="36" fillId="0" borderId="0" xfId="4" applyNumberFormat="1" applyFont="1" applyBorder="1" applyAlignment="1" applyProtection="1">
      <alignment vertical="center"/>
      <protection locked="0"/>
    </xf>
    <xf numFmtId="177" fontId="18" fillId="0" borderId="0" xfId="4" applyNumberFormat="1" applyFont="1" applyAlignment="1">
      <alignment horizontal="left" vertical="center"/>
    </xf>
    <xf numFmtId="178" fontId="18" fillId="0" borderId="0" xfId="8" applyNumberFormat="1" applyFont="1" applyAlignment="1"/>
    <xf numFmtId="178" fontId="18" fillId="0" borderId="29" xfId="8" applyNumberFormat="1" applyFont="1" applyBorder="1" applyAlignment="1"/>
    <xf numFmtId="177" fontId="18" fillId="0" borderId="0" xfId="4" applyNumberFormat="1" applyFont="1" applyAlignment="1">
      <alignment vertical="center"/>
    </xf>
    <xf numFmtId="178" fontId="18" fillId="0" borderId="30" xfId="6" applyNumberFormat="1" applyBorder="1" applyAlignment="1"/>
    <xf numFmtId="0" fontId="1" fillId="0" borderId="0" xfId="7" applyProtection="1"/>
    <xf numFmtId="0" fontId="30" fillId="0" borderId="16" xfId="7" applyFont="1" applyBorder="1" applyAlignment="1" applyProtection="1"/>
    <xf numFmtId="0" fontId="30" fillId="0" borderId="0" xfId="7" applyFont="1" applyAlignment="1" applyProtection="1">
      <alignment horizontal="center"/>
    </xf>
    <xf numFmtId="0" fontId="29" fillId="0" borderId="10" xfId="9" applyFont="1" applyFill="1" applyBorder="1" applyAlignment="1" applyProtection="1">
      <alignment vertical="center"/>
    </xf>
    <xf numFmtId="0" fontId="30" fillId="0" borderId="31" xfId="7" applyFont="1" applyFill="1" applyBorder="1" applyAlignment="1" applyProtection="1">
      <alignment horizontal="center" vertical="center" wrapText="1"/>
    </xf>
    <xf numFmtId="0" fontId="30" fillId="0" borderId="32" xfId="7" applyFont="1" applyFill="1" applyBorder="1" applyAlignment="1" applyProtection="1">
      <alignment horizontal="center" vertical="center" wrapText="1"/>
    </xf>
    <xf numFmtId="0" fontId="37" fillId="0" borderId="7" xfId="9" applyFont="1" applyFill="1" applyBorder="1" applyAlignment="1" applyProtection="1">
      <alignment vertical="center"/>
    </xf>
    <xf numFmtId="0" fontId="30" fillId="11" borderId="31" xfId="7" applyFont="1" applyFill="1" applyBorder="1" applyAlignment="1" applyProtection="1">
      <alignment horizontal="center" vertical="top" wrapText="1"/>
      <protection locked="0"/>
    </xf>
    <xf numFmtId="0" fontId="30" fillId="11" borderId="32" xfId="7" applyFont="1" applyFill="1" applyBorder="1" applyAlignment="1" applyProtection="1">
      <alignment horizontal="center" vertical="top" wrapText="1"/>
      <protection locked="0"/>
    </xf>
    <xf numFmtId="0" fontId="28" fillId="0" borderId="33" xfId="9" applyFont="1" applyBorder="1" applyAlignment="1" applyProtection="1">
      <alignment vertical="center"/>
    </xf>
    <xf numFmtId="180" fontId="28" fillId="18" borderId="34" xfId="10" applyNumberFormat="1" applyFont="1" applyFill="1" applyBorder="1" applyAlignment="1" applyProtection="1">
      <alignment vertical="center" wrapText="1"/>
      <protection locked="0"/>
    </xf>
    <xf numFmtId="180" fontId="28" fillId="19" borderId="34" xfId="10" applyNumberFormat="1" applyFont="1" applyFill="1" applyBorder="1" applyAlignment="1" applyProtection="1">
      <alignment vertical="center" wrapText="1"/>
      <protection locked="0"/>
    </xf>
    <xf numFmtId="180" fontId="28" fillId="19" borderId="35" xfId="10" applyNumberFormat="1" applyFont="1" applyFill="1" applyBorder="1" applyAlignment="1" applyProtection="1">
      <alignment vertical="center" wrapText="1"/>
      <protection locked="0"/>
    </xf>
    <xf numFmtId="0" fontId="28" fillId="0" borderId="36" xfId="9" applyFont="1" applyBorder="1" applyAlignment="1" applyProtection="1">
      <alignment vertical="center"/>
    </xf>
    <xf numFmtId="180" fontId="28" fillId="18" borderId="6" xfId="10" applyNumberFormat="1" applyFont="1" applyFill="1" applyBorder="1" applyAlignment="1" applyProtection="1">
      <alignment vertical="center" wrapText="1"/>
      <protection locked="0"/>
    </xf>
    <xf numFmtId="180" fontId="28" fillId="19" borderId="6" xfId="10" applyNumberFormat="1" applyFont="1" applyFill="1" applyBorder="1" applyAlignment="1" applyProtection="1">
      <alignment vertical="center" wrapText="1"/>
      <protection locked="0"/>
    </xf>
    <xf numFmtId="180" fontId="28" fillId="19" borderId="37" xfId="10" applyNumberFormat="1" applyFont="1" applyFill="1" applyBorder="1" applyAlignment="1" applyProtection="1">
      <alignment vertical="center" wrapText="1"/>
      <protection locked="0"/>
    </xf>
    <xf numFmtId="0" fontId="29" fillId="0" borderId="36" xfId="9" applyFont="1" applyBorder="1" applyAlignment="1" applyProtection="1">
      <alignment vertical="center"/>
    </xf>
    <xf numFmtId="180" fontId="29" fillId="0" borderId="6" xfId="10" applyNumberFormat="1" applyFont="1" applyBorder="1" applyAlignment="1" applyProtection="1">
      <alignment vertical="center" wrapText="1"/>
    </xf>
    <xf numFmtId="180" fontId="29" fillId="0" borderId="37" xfId="10" applyNumberFormat="1" applyFont="1" applyBorder="1" applyAlignment="1" applyProtection="1">
      <alignment vertical="center" wrapText="1"/>
    </xf>
    <xf numFmtId="181" fontId="28" fillId="0" borderId="6" xfId="11" applyNumberFormat="1" applyFont="1" applyBorder="1" applyAlignment="1" applyProtection="1">
      <alignment vertical="center" wrapText="1"/>
    </xf>
    <xf numFmtId="181" fontId="28" fillId="0" borderId="37" xfId="11" applyNumberFormat="1" applyFont="1" applyBorder="1" applyAlignment="1" applyProtection="1">
      <alignment vertical="center" wrapText="1"/>
    </xf>
    <xf numFmtId="181" fontId="28" fillId="0" borderId="3" xfId="11" applyNumberFormat="1" applyFont="1" applyBorder="1" applyAlignment="1" applyProtection="1">
      <alignment vertical="center" wrapText="1"/>
    </xf>
    <xf numFmtId="181" fontId="28" fillId="0" borderId="19" xfId="11" applyNumberFormat="1" applyFont="1" applyBorder="1" applyAlignment="1" applyProtection="1">
      <alignment vertical="center" wrapText="1"/>
    </xf>
    <xf numFmtId="181" fontId="28" fillId="20" borderId="6" xfId="11" applyNumberFormat="1" applyFont="1" applyFill="1" applyBorder="1" applyAlignment="1" applyProtection="1">
      <alignment vertical="center" wrapText="1"/>
    </xf>
    <xf numFmtId="0" fontId="28" fillId="0" borderId="38" xfId="9" applyFont="1" applyBorder="1" applyAlignment="1" applyProtection="1">
      <alignment vertical="center"/>
    </xf>
    <xf numFmtId="181" fontId="28" fillId="20" borderId="39" xfId="11" applyNumberFormat="1" applyFont="1" applyFill="1" applyBorder="1" applyAlignment="1" applyProtection="1">
      <alignment vertical="center" wrapText="1"/>
    </xf>
    <xf numFmtId="181" fontId="28" fillId="0" borderId="39" xfId="11" applyNumberFormat="1" applyFont="1" applyBorder="1" applyAlignment="1" applyProtection="1">
      <alignment vertical="center" wrapText="1"/>
    </xf>
    <xf numFmtId="181" fontId="28" fillId="0" borderId="40" xfId="11" applyNumberFormat="1" applyFont="1" applyBorder="1" applyAlignment="1" applyProtection="1">
      <alignment vertical="center" wrapText="1"/>
    </xf>
    <xf numFmtId="0" fontId="18" fillId="0" borderId="0" xfId="9" applyAlignment="1" applyProtection="1">
      <alignment vertical="center"/>
    </xf>
    <xf numFmtId="182" fontId="18" fillId="0" borderId="0" xfId="5" applyNumberFormat="1" applyFont="1" applyAlignment="1" applyProtection="1">
      <alignment vertical="center" wrapText="1"/>
    </xf>
    <xf numFmtId="182" fontId="22" fillId="0" borderId="0" xfId="5" applyNumberFormat="1" applyFont="1" applyAlignment="1" applyProtection="1">
      <alignment vertical="center" wrapText="1"/>
    </xf>
    <xf numFmtId="0" fontId="18" fillId="0" borderId="0" xfId="9" applyAlignment="1" applyProtection="1">
      <alignment vertical="center" wrapText="1"/>
    </xf>
    <xf numFmtId="0" fontId="34" fillId="6" borderId="0" xfId="9" applyFont="1" applyFill="1" applyAlignment="1" applyProtection="1">
      <alignment vertical="center" wrapText="1"/>
    </xf>
    <xf numFmtId="0" fontId="18" fillId="6" borderId="0" xfId="9" applyFill="1" applyAlignment="1" applyProtection="1">
      <alignment horizontal="centerContinuous" vertical="center"/>
    </xf>
    <xf numFmtId="0" fontId="18" fillId="6" borderId="0" xfId="9" applyFill="1" applyAlignment="1" applyProtection="1">
      <alignment horizontal="right" vertical="center"/>
    </xf>
    <xf numFmtId="176" fontId="1" fillId="0" borderId="0" xfId="7" applyNumberFormat="1" applyProtection="1"/>
    <xf numFmtId="183" fontId="18" fillId="0" borderId="28" xfId="6" applyNumberFormat="1" applyBorder="1" applyAlignment="1"/>
    <xf numFmtId="184" fontId="18" fillId="0" borderId="0" xfId="6" applyNumberFormat="1" applyAlignment="1"/>
    <xf numFmtId="178" fontId="18" fillId="0" borderId="0" xfId="6" quotePrefix="1" applyNumberFormat="1" applyAlignment="1"/>
    <xf numFmtId="183" fontId="18" fillId="0" borderId="0" xfId="6" applyNumberFormat="1" applyAlignment="1"/>
    <xf numFmtId="181" fontId="18" fillId="0" borderId="0" xfId="6" applyNumberFormat="1" applyAlignment="1"/>
    <xf numFmtId="184" fontId="18" fillId="14" borderId="0" xfId="6" applyNumberFormat="1" applyFill="1" applyAlignment="1"/>
    <xf numFmtId="184" fontId="18" fillId="6" borderId="28" xfId="6" applyNumberFormat="1" applyFill="1" applyBorder="1" applyAlignment="1"/>
    <xf numFmtId="0" fontId="1" fillId="0" borderId="6" xfId="12" applyFont="1" applyBorder="1" applyAlignment="1">
      <alignment wrapText="1"/>
    </xf>
    <xf numFmtId="6" fontId="1" fillId="0" borderId="6" xfId="12" applyNumberFormat="1" applyFont="1" applyBorder="1" applyAlignment="1">
      <alignment horizontal="right" wrapText="1"/>
    </xf>
    <xf numFmtId="6" fontId="0" fillId="0" borderId="6" xfId="12" applyNumberFormat="1" applyFont="1" applyBorder="1" applyAlignment="1">
      <alignment horizontal="right" wrapText="1"/>
    </xf>
    <xf numFmtId="0" fontId="1" fillId="0" borderId="0" xfId="7" applyFont="1" applyAlignment="1">
      <alignment horizontal="right" wrapText="1"/>
    </xf>
    <xf numFmtId="0" fontId="1" fillId="0" borderId="6" xfId="9" applyFont="1" applyBorder="1" applyAlignment="1">
      <alignment wrapText="1"/>
    </xf>
    <xf numFmtId="3" fontId="1" fillId="0" borderId="6" xfId="9" applyNumberFormat="1" applyFont="1" applyBorder="1" applyAlignment="1">
      <alignment horizontal="right" wrapText="1"/>
    </xf>
    <xf numFmtId="10" fontId="1" fillId="0" borderId="19" xfId="13" applyNumberFormat="1" applyFont="1" applyBorder="1" applyAlignment="1">
      <alignment horizontal="right"/>
    </xf>
    <xf numFmtId="6" fontId="1" fillId="0" borderId="4" xfId="12" applyNumberFormat="1" applyFont="1" applyBorder="1" applyAlignment="1">
      <alignment horizontal="left"/>
    </xf>
    <xf numFmtId="6" fontId="1" fillId="0" borderId="3" xfId="12" applyNumberFormat="1" applyFont="1" applyBorder="1" applyAlignment="1"/>
    <xf numFmtId="6" fontId="1" fillId="0" borderId="19" xfId="12" applyNumberFormat="1" applyFont="1" applyBorder="1" applyAlignment="1"/>
    <xf numFmtId="0" fontId="1" fillId="0" borderId="0" xfId="7" applyFont="1" applyAlignment="1">
      <alignment horizontal="right"/>
    </xf>
    <xf numFmtId="0" fontId="1" fillId="0" borderId="0" xfId="7" applyFont="1"/>
    <xf numFmtId="10" fontId="1" fillId="0" borderId="6" xfId="13" applyNumberFormat="1" applyFont="1" applyBorder="1" applyAlignment="1">
      <alignment horizontal="right"/>
    </xf>
    <xf numFmtId="6" fontId="1" fillId="0" borderId="3" xfId="12" applyNumberFormat="1" applyFont="1" applyBorder="1" applyAlignment="1">
      <alignment horizontal="right"/>
    </xf>
    <xf numFmtId="0" fontId="1" fillId="0" borderId="19" xfId="7" applyFont="1" applyBorder="1" applyAlignment="1">
      <alignment horizontal="right"/>
    </xf>
    <xf numFmtId="0" fontId="39" fillId="0" borderId="0" xfId="7" applyFont="1"/>
    <xf numFmtId="0" fontId="14" fillId="14" borderId="41" xfId="7" applyFont="1" applyFill="1" applyBorder="1"/>
    <xf numFmtId="0" fontId="14" fillId="14" borderId="42" xfId="7" applyFont="1" applyFill="1" applyBorder="1"/>
    <xf numFmtId="0" fontId="1" fillId="14" borderId="22" xfId="7" applyFill="1" applyBorder="1" applyAlignment="1">
      <alignment horizontal="right" wrapText="1"/>
    </xf>
    <xf numFmtId="0" fontId="1" fillId="14" borderId="18" xfId="7" applyFill="1" applyBorder="1"/>
    <xf numFmtId="0" fontId="1" fillId="14" borderId="43" xfId="7" applyFill="1" applyBorder="1"/>
    <xf numFmtId="0" fontId="1" fillId="14" borderId="44" xfId="7" applyFill="1" applyBorder="1" applyAlignment="1">
      <alignment horizontal="right"/>
    </xf>
    <xf numFmtId="0" fontId="1" fillId="0" borderId="4" xfId="7" applyBorder="1" applyAlignment="1">
      <alignment horizontal="left"/>
    </xf>
    <xf numFmtId="0" fontId="1" fillId="0" borderId="19" xfId="7" applyBorder="1" applyAlignment="1">
      <alignment horizontal="left"/>
    </xf>
    <xf numFmtId="176" fontId="1" fillId="0" borderId="6" xfId="7" applyNumberFormat="1" applyBorder="1"/>
    <xf numFmtId="176" fontId="0" fillId="0" borderId="6" xfId="11" applyNumberFormat="1" applyFont="1" applyBorder="1"/>
    <xf numFmtId="177" fontId="22" fillId="0" borderId="0" xfId="4" applyNumberFormat="1" applyFont="1" applyAlignment="1">
      <alignment horizontal="left" vertical="center"/>
    </xf>
    <xf numFmtId="178" fontId="18" fillId="0" borderId="0" xfId="8" applyNumberFormat="1"/>
    <xf numFmtId="167" fontId="0" fillId="9" borderId="6" xfId="1" applyNumberFormat="1" applyFont="1" applyFill="1" applyBorder="1" applyAlignment="1">
      <alignment horizontal="center"/>
    </xf>
    <xf numFmtId="177" fontId="22" fillId="21" borderId="23" xfId="4" applyNumberFormat="1" applyFont="1" applyFill="1" applyBorder="1" applyAlignment="1">
      <alignment vertical="center"/>
    </xf>
    <xf numFmtId="167" fontId="40" fillId="9" borderId="6" xfId="1" applyNumberFormat="1" applyFont="1" applyFill="1" applyBorder="1"/>
    <xf numFmtId="0" fontId="18" fillId="21" borderId="0" xfId="4" applyNumberFormat="1" applyFill="1" applyAlignment="1">
      <alignment horizontal="center" vertical="center"/>
    </xf>
    <xf numFmtId="177" fontId="22" fillId="21" borderId="0" xfId="4" applyNumberFormat="1" applyFont="1" applyFill="1" applyAlignment="1">
      <alignment vertical="center"/>
    </xf>
    <xf numFmtId="177" fontId="18" fillId="21" borderId="0" xfId="4" applyNumberFormat="1" applyFill="1" applyAlignment="1">
      <alignment vertical="center"/>
    </xf>
    <xf numFmtId="178" fontId="18" fillId="21" borderId="0" xfId="6" applyNumberFormat="1" applyFill="1" applyAlignment="1"/>
    <xf numFmtId="176" fontId="18" fillId="21" borderId="0" xfId="6" applyNumberFormat="1" applyFill="1"/>
    <xf numFmtId="0" fontId="18" fillId="21" borderId="0" xfId="6" applyFill="1"/>
    <xf numFmtId="0" fontId="0" fillId="22" borderId="1" xfId="0" applyFill="1" applyBorder="1" applyAlignment="1">
      <alignment horizontal="center"/>
    </xf>
    <xf numFmtId="0" fontId="0" fillId="8" borderId="0" xfId="0" applyFill="1"/>
    <xf numFmtId="0" fontId="0" fillId="0" borderId="0" xfId="0" applyBorder="1" applyAlignment="1">
      <alignment horizontal="center"/>
    </xf>
    <xf numFmtId="10" fontId="7" fillId="0" borderId="0" xfId="2" applyNumberFormat="1" applyFont="1" applyBorder="1" applyAlignment="1">
      <alignment horizontal="right"/>
    </xf>
    <xf numFmtId="10" fontId="0" fillId="0" borderId="0" xfId="2" applyNumberFormat="1" applyFont="1" applyBorder="1" applyAlignment="1">
      <alignment horizontal="right"/>
    </xf>
    <xf numFmtId="10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6" borderId="0" xfId="7" applyFont="1" applyFill="1" applyAlignment="1">
      <alignment horizontal="center"/>
    </xf>
    <xf numFmtId="0" fontId="11" fillId="0" borderId="0" xfId="0" applyFont="1"/>
    <xf numFmtId="0" fontId="11" fillId="6" borderId="0" xfId="0" applyFont="1" applyFill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1" fillId="4" borderId="0" xfId="0" applyFont="1" applyFill="1"/>
    <xf numFmtId="0" fontId="11" fillId="4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6" borderId="0" xfId="0" applyFont="1" applyFill="1" applyAlignment="1">
      <alignment horizontal="center" wrapText="1"/>
    </xf>
    <xf numFmtId="0" fontId="11" fillId="0" borderId="0" xfId="0" applyFont="1" applyFill="1" applyAlignment="1">
      <alignment wrapText="1"/>
    </xf>
    <xf numFmtId="0" fontId="41" fillId="7" borderId="20" xfId="0" applyFont="1" applyFill="1" applyBorder="1" applyAlignment="1">
      <alignment wrapText="1"/>
    </xf>
    <xf numFmtId="0" fontId="5" fillId="0" borderId="0" xfId="0" applyFont="1" applyFill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6" borderId="0" xfId="0" applyFont="1" applyFill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 wrapText="1"/>
    </xf>
    <xf numFmtId="167" fontId="11" fillId="0" borderId="0" xfId="0" applyNumberFormat="1" applyFont="1"/>
    <xf numFmtId="0" fontId="11" fillId="0" borderId="0" xfId="0" applyFont="1" applyAlignment="1">
      <alignment horizontal="center" vertical="center"/>
    </xf>
    <xf numFmtId="0" fontId="11" fillId="4" borderId="0" xfId="1" applyNumberFormat="1" applyFont="1" applyFill="1" applyAlignment="1">
      <alignment horizontal="center"/>
    </xf>
    <xf numFmtId="0" fontId="11" fillId="0" borderId="5" xfId="0" applyFont="1" applyFill="1" applyBorder="1" applyAlignment="1">
      <alignment horizontal="center"/>
    </xf>
    <xf numFmtId="167" fontId="11" fillId="0" borderId="5" xfId="1" applyNumberFormat="1" applyFont="1" applyFill="1" applyBorder="1"/>
    <xf numFmtId="167" fontId="11" fillId="6" borderId="0" xfId="1" applyNumberFormat="1" applyFont="1" applyFill="1" applyBorder="1" applyAlignment="1">
      <alignment horizontal="center"/>
    </xf>
    <xf numFmtId="167" fontId="11" fillId="4" borderId="0" xfId="1" applyNumberFormat="1" applyFont="1" applyFill="1"/>
    <xf numFmtId="167" fontId="11" fillId="0" borderId="0" xfId="1" applyNumberFormat="1" applyFont="1" applyFill="1"/>
    <xf numFmtId="0" fontId="42" fillId="0" borderId="0" xfId="0" applyFont="1" applyFill="1"/>
    <xf numFmtId="0" fontId="11" fillId="0" borderId="0" xfId="0" applyFont="1" applyFill="1" applyAlignment="1">
      <alignment horizontal="left"/>
    </xf>
    <xf numFmtId="0" fontId="43" fillId="0" borderId="0" xfId="3" applyFont="1" applyFill="1" applyBorder="1" applyAlignment="1">
      <alignment horizontal="center" vertical="center"/>
    </xf>
    <xf numFmtId="167" fontId="11" fillId="0" borderId="0" xfId="1" applyNumberFormat="1" applyFont="1" applyFill="1" applyAlignment="1">
      <alignment horizontal="center"/>
    </xf>
    <xf numFmtId="165" fontId="11" fillId="0" borderId="0" xfId="1" applyFont="1" applyFill="1" applyAlignment="1">
      <alignment horizontal="center"/>
    </xf>
    <xf numFmtId="167" fontId="11" fillId="0" borderId="0" xfId="1" applyNumberFormat="1" applyFont="1" applyFill="1" applyAlignment="1">
      <alignment horizontal="center" wrapText="1"/>
    </xf>
    <xf numFmtId="0" fontId="11" fillId="0" borderId="0" xfId="0" applyFont="1" applyAlignment="1">
      <alignment horizontal="left"/>
    </xf>
    <xf numFmtId="165" fontId="11" fillId="0" borderId="0" xfId="1" applyFont="1" applyAlignment="1">
      <alignment horizontal="center"/>
    </xf>
    <xf numFmtId="165" fontId="11" fillId="6" borderId="0" xfId="1" applyFont="1" applyFill="1" applyAlignment="1">
      <alignment horizontal="center"/>
    </xf>
    <xf numFmtId="167" fontId="11" fillId="4" borderId="0" xfId="1" applyNumberFormat="1" applyFont="1" applyFill="1" applyAlignment="1">
      <alignment horizontal="center"/>
    </xf>
    <xf numFmtId="167" fontId="11" fillId="4" borderId="0" xfId="1" applyNumberFormat="1" applyFont="1" applyFill="1" applyAlignment="1">
      <alignment horizontal="center" wrapText="1"/>
    </xf>
    <xf numFmtId="165" fontId="11" fillId="4" borderId="0" xfId="1" applyFont="1" applyFill="1" applyAlignment="1">
      <alignment horizontal="center"/>
    </xf>
    <xf numFmtId="0" fontId="43" fillId="0" borderId="0" xfId="3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167" fontId="5" fillId="0" borderId="0" xfId="1" applyNumberFormat="1" applyFont="1" applyFill="1"/>
    <xf numFmtId="165" fontId="11" fillId="0" borderId="0" xfId="1" applyFont="1"/>
    <xf numFmtId="165" fontId="11" fillId="4" borderId="0" xfId="1" applyFont="1" applyFill="1"/>
    <xf numFmtId="0" fontId="43" fillId="0" borderId="0" xfId="3" applyFont="1" applyFill="1" applyBorder="1" applyAlignment="1">
      <alignment vertical="center"/>
    </xf>
    <xf numFmtId="0" fontId="11" fillId="0" borderId="0" xfId="0" applyFont="1" applyAlignment="1"/>
    <xf numFmtId="165" fontId="11" fillId="0" borderId="0" xfId="0" applyNumberFormat="1" applyFont="1" applyFill="1"/>
    <xf numFmtId="165" fontId="11" fillId="0" borderId="0" xfId="0" applyNumberFormat="1" applyFont="1"/>
    <xf numFmtId="165" fontId="11" fillId="6" borderId="0" xfId="0" applyNumberFormat="1" applyFont="1" applyFill="1" applyAlignment="1">
      <alignment horizontal="center"/>
    </xf>
    <xf numFmtId="165" fontId="11" fillId="4" borderId="0" xfId="0" applyNumberFormat="1" applyFont="1" applyFill="1"/>
    <xf numFmtId="0" fontId="5" fillId="0" borderId="0" xfId="0" applyFont="1" applyAlignment="1"/>
    <xf numFmtId="0" fontId="11" fillId="0" borderId="0" xfId="0" applyFont="1" applyFill="1" applyAlignment="1"/>
    <xf numFmtId="167" fontId="11" fillId="6" borderId="0" xfId="1" applyNumberFormat="1" applyFont="1" applyFill="1" applyAlignment="1">
      <alignment horizontal="center"/>
    </xf>
    <xf numFmtId="167" fontId="11" fillId="0" borderId="0" xfId="1" applyNumberFormat="1" applyFont="1"/>
    <xf numFmtId="167" fontId="11" fillId="2" borderId="7" xfId="1" applyNumberFormat="1" applyFont="1" applyFill="1" applyBorder="1"/>
    <xf numFmtId="167" fontId="11" fillId="2" borderId="8" xfId="1" applyNumberFormat="1" applyFont="1" applyFill="1" applyBorder="1"/>
    <xf numFmtId="167" fontId="11" fillId="2" borderId="9" xfId="1" applyNumberFormat="1" applyFont="1" applyFill="1" applyBorder="1"/>
    <xf numFmtId="0" fontId="44" fillId="0" borderId="0" xfId="0" applyFont="1" applyFill="1" applyBorder="1"/>
    <xf numFmtId="10" fontId="11" fillId="0" borderId="0" xfId="0" applyNumberFormat="1" applyFont="1" applyFill="1"/>
    <xf numFmtId="10" fontId="11" fillId="0" borderId="0" xfId="2" applyNumberFormat="1" applyFont="1" applyFill="1" applyAlignment="1">
      <alignment horizontal="right"/>
    </xf>
    <xf numFmtId="10" fontId="11" fillId="2" borderId="7" xfId="2" applyNumberFormat="1" applyFont="1" applyFill="1" applyBorder="1"/>
    <xf numFmtId="10" fontId="11" fillId="2" borderId="8" xfId="2" applyNumberFormat="1" applyFont="1" applyFill="1" applyBorder="1"/>
    <xf numFmtId="10" fontId="11" fillId="2" borderId="9" xfId="2" applyNumberFormat="1" applyFont="1" applyFill="1" applyBorder="1"/>
    <xf numFmtId="10" fontId="11" fillId="0" borderId="0" xfId="2" applyNumberFormat="1" applyFont="1" applyFill="1"/>
    <xf numFmtId="10" fontId="11" fillId="6" borderId="0" xfId="2" applyNumberFormat="1" applyFont="1" applyFill="1" applyAlignment="1">
      <alignment horizontal="center"/>
    </xf>
    <xf numFmtId="165" fontId="11" fillId="0" borderId="0" xfId="1" applyNumberFormat="1" applyFont="1" applyFill="1"/>
    <xf numFmtId="165" fontId="11" fillId="2" borderId="7" xfId="1" applyNumberFormat="1" applyFont="1" applyFill="1" applyBorder="1"/>
    <xf numFmtId="165" fontId="11" fillId="2" borderId="8" xfId="1" applyNumberFormat="1" applyFont="1" applyFill="1" applyBorder="1"/>
    <xf numFmtId="165" fontId="11" fillId="2" borderId="9" xfId="1" applyNumberFormat="1" applyFont="1" applyFill="1" applyBorder="1"/>
    <xf numFmtId="167" fontId="11" fillId="2" borderId="10" xfId="1" applyNumberFormat="1" applyFont="1" applyFill="1" applyBorder="1"/>
    <xf numFmtId="167" fontId="11" fillId="2" borderId="11" xfId="1" applyNumberFormat="1" applyFont="1" applyFill="1" applyBorder="1"/>
    <xf numFmtId="167" fontId="11" fillId="2" borderId="12" xfId="1" applyNumberFormat="1" applyFont="1" applyFill="1" applyBorder="1"/>
    <xf numFmtId="167" fontId="11" fillId="2" borderId="15" xfId="1" applyNumberFormat="1" applyFont="1" applyFill="1" applyBorder="1"/>
    <xf numFmtId="167" fontId="11" fillId="2" borderId="16" xfId="1" applyNumberFormat="1" applyFont="1" applyFill="1" applyBorder="1"/>
    <xf numFmtId="167" fontId="11" fillId="2" borderId="17" xfId="1" applyNumberFormat="1" applyFont="1" applyFill="1" applyBorder="1"/>
    <xf numFmtId="167" fontId="11" fillId="0" borderId="0" xfId="0" applyNumberFormat="1" applyFont="1" applyFill="1"/>
    <xf numFmtId="167" fontId="11" fillId="6" borderId="0" xfId="0" applyNumberFormat="1" applyFont="1" applyFill="1" applyAlignment="1">
      <alignment horizontal="center"/>
    </xf>
    <xf numFmtId="0" fontId="44" fillId="0" borderId="0" xfId="0" applyFont="1" applyFill="1"/>
    <xf numFmtId="0" fontId="5" fillId="0" borderId="2" xfId="0" applyFont="1" applyFill="1" applyBorder="1"/>
    <xf numFmtId="0" fontId="11" fillId="0" borderId="2" xfId="0" applyFont="1" applyFill="1" applyBorder="1"/>
    <xf numFmtId="0" fontId="11" fillId="0" borderId="2" xfId="0" applyFont="1" applyBorder="1"/>
    <xf numFmtId="0" fontId="11" fillId="0" borderId="0" xfId="0" applyFont="1" applyFill="1" applyBorder="1"/>
    <xf numFmtId="3" fontId="11" fillId="0" borderId="0" xfId="0" applyNumberFormat="1" applyFont="1" applyFill="1"/>
    <xf numFmtId="3" fontId="11" fillId="6" borderId="0" xfId="0" applyNumberFormat="1" applyFont="1" applyFill="1" applyAlignment="1">
      <alignment horizontal="center"/>
    </xf>
    <xf numFmtId="0" fontId="11" fillId="0" borderId="0" xfId="0" applyFont="1" applyBorder="1"/>
    <xf numFmtId="0" fontId="11" fillId="6" borderId="0" xfId="0" applyFont="1" applyFill="1" applyBorder="1" applyAlignment="1">
      <alignment horizontal="center"/>
    </xf>
    <xf numFmtId="169" fontId="11" fillId="0" borderId="0" xfId="0" applyNumberFormat="1" applyFont="1" applyFill="1"/>
    <xf numFmtId="169" fontId="11" fillId="2" borderId="7" xfId="0" applyNumberFormat="1" applyFont="1" applyFill="1" applyBorder="1"/>
    <xf numFmtId="169" fontId="11" fillId="2" borderId="8" xfId="0" applyNumberFormat="1" applyFont="1" applyFill="1" applyBorder="1"/>
    <xf numFmtId="169" fontId="11" fillId="2" borderId="9" xfId="0" applyNumberFormat="1" applyFont="1" applyFill="1" applyBorder="1"/>
    <xf numFmtId="1" fontId="11" fillId="6" borderId="0" xfId="0" applyNumberFormat="1" applyFont="1" applyFill="1" applyAlignment="1">
      <alignment horizontal="center"/>
    </xf>
    <xf numFmtId="165" fontId="11" fillId="0" borderId="0" xfId="1" applyFont="1" applyFill="1"/>
    <xf numFmtId="165" fontId="11" fillId="2" borderId="7" xfId="1" applyFont="1" applyFill="1" applyBorder="1"/>
    <xf numFmtId="165" fontId="11" fillId="2" borderId="8" xfId="1" applyFont="1" applyFill="1" applyBorder="1"/>
    <xf numFmtId="165" fontId="11" fillId="2" borderId="9" xfId="1" applyFont="1" applyFill="1" applyBorder="1"/>
    <xf numFmtId="170" fontId="11" fillId="0" borderId="0" xfId="2" applyNumberFormat="1" applyFont="1" applyFill="1"/>
    <xf numFmtId="170" fontId="11" fillId="6" borderId="0" xfId="2" applyNumberFormat="1" applyFont="1" applyFill="1" applyAlignment="1">
      <alignment horizontal="center"/>
    </xf>
    <xf numFmtId="2" fontId="11" fillId="0" borderId="0" xfId="0" applyNumberFormat="1" applyFont="1" applyFill="1"/>
    <xf numFmtId="165" fontId="11" fillId="2" borderId="0" xfId="0" applyNumberFormat="1" applyFont="1" applyFill="1"/>
    <xf numFmtId="2" fontId="11" fillId="6" borderId="0" xfId="0" applyNumberFormat="1" applyFont="1" applyFill="1" applyAlignment="1">
      <alignment horizontal="center"/>
    </xf>
    <xf numFmtId="171" fontId="11" fillId="0" borderId="0" xfId="0" applyNumberFormat="1" applyFont="1" applyFill="1"/>
    <xf numFmtId="171" fontId="11" fillId="6" borderId="0" xfId="0" applyNumberFormat="1" applyFont="1" applyFill="1" applyAlignment="1">
      <alignment horizontal="center"/>
    </xf>
    <xf numFmtId="168" fontId="11" fillId="0" borderId="0" xfId="0" applyNumberFormat="1" applyFont="1" applyFill="1"/>
    <xf numFmtId="168" fontId="11" fillId="6" borderId="0" xfId="0" applyNumberFormat="1" applyFont="1" applyFill="1" applyAlignment="1">
      <alignment horizontal="center"/>
    </xf>
    <xf numFmtId="10" fontId="11" fillId="6" borderId="0" xfId="0" applyNumberFormat="1" applyFont="1" applyFill="1" applyAlignment="1">
      <alignment horizontal="center"/>
    </xf>
    <xf numFmtId="173" fontId="11" fillId="0" borderId="0" xfId="0" applyNumberFormat="1" applyFont="1" applyFill="1"/>
    <xf numFmtId="173" fontId="11" fillId="0" borderId="0" xfId="0" applyNumberFormat="1" applyFont="1"/>
    <xf numFmtId="173" fontId="11" fillId="6" borderId="0" xfId="0" applyNumberFormat="1" applyFont="1" applyFill="1" applyAlignment="1">
      <alignment horizontal="center"/>
    </xf>
    <xf numFmtId="172" fontId="11" fillId="0" borderId="0" xfId="1" applyNumberFormat="1" applyFont="1" applyFill="1"/>
    <xf numFmtId="172" fontId="11" fillId="0" borderId="0" xfId="1" applyNumberFormat="1" applyFont="1" applyFill="1" applyBorder="1"/>
    <xf numFmtId="167" fontId="11" fillId="0" borderId="0" xfId="1" applyNumberFormat="1" applyFont="1" applyFill="1" applyBorder="1"/>
    <xf numFmtId="174" fontId="11" fillId="0" borderId="0" xfId="2" applyNumberFormat="1" applyFont="1" applyFill="1"/>
    <xf numFmtId="174" fontId="11" fillId="0" borderId="0" xfId="2" applyNumberFormat="1" applyFont="1" applyFill="1" applyBorder="1"/>
    <xf numFmtId="173" fontId="11" fillId="0" borderId="0" xfId="1" applyNumberFormat="1" applyFont="1" applyFill="1"/>
    <xf numFmtId="173" fontId="11" fillId="0" borderId="0" xfId="1" applyNumberFormat="1" applyFont="1"/>
    <xf numFmtId="173" fontId="11" fillId="6" borderId="0" xfId="1" applyNumberFormat="1" applyFont="1" applyFill="1" applyAlignment="1">
      <alignment horizontal="center"/>
    </xf>
    <xf numFmtId="0" fontId="45" fillId="0" borderId="0" xfId="0" applyFont="1" applyFill="1"/>
    <xf numFmtId="0" fontId="45" fillId="4" borderId="0" xfId="0" applyFont="1" applyFill="1"/>
    <xf numFmtId="172" fontId="11" fillId="6" borderId="0" xfId="1" applyNumberFormat="1" applyFont="1" applyFill="1" applyAlignment="1">
      <alignment horizontal="center"/>
    </xf>
    <xf numFmtId="0" fontId="5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167" fontId="11" fillId="0" borderId="0" xfId="0" applyNumberFormat="1" applyFont="1" applyFill="1" applyBorder="1" applyAlignment="1">
      <alignment horizontal="center"/>
    </xf>
    <xf numFmtId="167" fontId="11" fillId="6" borderId="0" xfId="0" applyNumberFormat="1" applyFont="1" applyFill="1" applyBorder="1" applyAlignment="1">
      <alignment horizontal="center"/>
    </xf>
    <xf numFmtId="10" fontId="11" fillId="0" borderId="0" xfId="2" applyNumberFormat="1" applyFont="1" applyFill="1" applyAlignment="1">
      <alignment horizontal="center"/>
    </xf>
    <xf numFmtId="10" fontId="5" fillId="0" borderId="7" xfId="2" applyNumberFormat="1" applyFont="1" applyFill="1" applyBorder="1"/>
    <xf numFmtId="10" fontId="5" fillId="0" borderId="8" xfId="2" applyNumberFormat="1" applyFont="1" applyFill="1" applyBorder="1"/>
    <xf numFmtId="10" fontId="5" fillId="0" borderId="9" xfId="2" applyNumberFormat="1" applyFont="1" applyFill="1" applyBorder="1" applyAlignment="1">
      <alignment horizontal="center"/>
    </xf>
    <xf numFmtId="10" fontId="5" fillId="6" borderId="9" xfId="2" applyNumberFormat="1" applyFont="1" applyFill="1" applyBorder="1" applyAlignment="1">
      <alignment horizontal="center"/>
    </xf>
    <xf numFmtId="0" fontId="11" fillId="4" borderId="0" xfId="2" applyNumberFormat="1" applyFont="1" applyFill="1"/>
    <xf numFmtId="10" fontId="11" fillId="4" borderId="0" xfId="2" applyNumberFormat="1" applyFont="1" applyFill="1" applyAlignment="1">
      <alignment horizontal="center"/>
    </xf>
    <xf numFmtId="10" fontId="11" fillId="4" borderId="0" xfId="2" applyNumberFormat="1" applyFont="1" applyFill="1" applyAlignment="1">
      <alignment horizontal="center" wrapText="1"/>
    </xf>
    <xf numFmtId="10" fontId="11" fillId="4" borderId="0" xfId="2" applyNumberFormat="1" applyFont="1" applyFill="1"/>
    <xf numFmtId="10" fontId="11" fillId="4" borderId="0" xfId="0" applyNumberFormat="1" applyFont="1" applyFill="1"/>
    <xf numFmtId="10" fontId="11" fillId="0" borderId="0" xfId="2" applyNumberFormat="1" applyFont="1" applyFill="1" applyAlignment="1"/>
    <xf numFmtId="10" fontId="11" fillId="0" borderId="0" xfId="0" applyNumberFormat="1" applyFont="1" applyFill="1" applyAlignment="1"/>
    <xf numFmtId="0" fontId="11" fillId="0" borderId="7" xfId="0" applyFont="1" applyFill="1" applyBorder="1"/>
    <xf numFmtId="10" fontId="11" fillId="0" borderId="9" xfId="0" applyNumberFormat="1" applyFont="1" applyFill="1" applyBorder="1" applyAlignment="1">
      <alignment horizontal="center"/>
    </xf>
    <xf numFmtId="10" fontId="11" fillId="6" borderId="0" xfId="0" applyNumberFormat="1" applyFont="1" applyFill="1" applyBorder="1" applyAlignment="1">
      <alignment horizontal="center"/>
    </xf>
    <xf numFmtId="166" fontId="11" fillId="4" borderId="0" xfId="0" applyNumberFormat="1" applyFont="1" applyFill="1"/>
  </cellXfs>
  <cellStyles count="14">
    <cellStyle name="Comma 2" xfId="5"/>
    <cellStyle name="Currency 2" xfId="10"/>
    <cellStyle name="Milliers" xfId="1" builtinId="3"/>
    <cellStyle name="Normal" xfId="0" builtinId="0"/>
    <cellStyle name="Normal 2" xfId="7"/>
    <cellStyle name="Normal 2 11" xfId="9"/>
    <cellStyle name="Normal 2 2 5" xfId="8"/>
    <cellStyle name="Normal 2 7" xfId="6"/>
    <cellStyle name="Normal 3 3 2" xfId="12"/>
    <cellStyle name="Normal 30" xfId="3"/>
    <cellStyle name="Normal_OEB Trial Balance - Regulatory-July24-07" xfId="4"/>
    <cellStyle name="Percent 2" xfId="11"/>
    <cellStyle name="Percent 3 3" xfId="13"/>
    <cellStyle name="Pourcentage" xfId="2" builtinId="5"/>
  </cellStyles>
  <dxfs count="5"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savage\Local%20Settings\Temporary%20Internet%20Files\OLK8\CapitalReportBoard%20May20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dsavage\AppData\Roaming\Microsoft\Excel\Filing_Requirements_Chapter2_Appendices_for%202015%20to%202019%20(BLG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inance\Finance%20Mgmt\2018%20Mid-Term%20Rate%20App%20Update\1%20Models\Working%20Models%20-%2010.%20DRO\OPUCN_Revenue%20Requirement%20Model%20-%202015%20to%202019_RUN_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NEALEB~1\LOCALS~1\Temp\Test%20Co-3465%20TW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nagers\2014%20IRM%20Rate%20Application%20(EB-2013-0162)\Models%20&amp;%20Workings\Oshawa_2014_IRM_Rate_Generator_V2.3_201308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ance\A%20Finance%20-%20NETWORKS\Accounting%20Monthend\Fixed%20Assets\Fixed%20Asset%20Continuity%20Schedule%20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avage/Documents/2021%20Cost%20of%20Service%20(EB-2020-0048)/Workings/01%20Models/2021_Filing_Requirements_Chapter2_Appendice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David\AppData\Local\Microsoft\Windows\Temporary%20Internet%20Files\Content.Outlook\35X58HS2\OPUCN_Detailed_CA_model_RUN_1_(2015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dsavage\Documents\Back%20Ups%20from%20Finance\Accounting%20Monthend\Commentary\Board%20Package%202010%20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maw\Local%20Settings\Temporary%20Internet%20Files\OLKBC\Exhibit%203%20Distribution%20Revenue%20Throughputs%20-%20Blan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A%20Finance%20-%20NETWORKS/IESO%20&amp;%20Regulatory%20Accounting/Unbilled%20&amp;%20Revenue/Prior%20Periods/Monthly%20Revenue%20Analysis%202014%2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ance\Budgets\Budgets%202014\Departmental\210%20Budget%202013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avage/Desktop/Copy%20of%20Fixed%20Asset%20Continuity%20Schedule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Allocations"/>
    </sheetNames>
    <sheetDataSet>
      <sheetData sheetId="0" refreshError="1"/>
      <sheetData sheetId="1" refreshError="1">
        <row r="4">
          <cell r="A4" t="str">
            <v>C04-104</v>
          </cell>
          <cell r="B4">
            <v>468.19</v>
          </cell>
        </row>
        <row r="5">
          <cell r="A5" t="str">
            <v>C04-105</v>
          </cell>
          <cell r="B5">
            <v>176.84</v>
          </cell>
        </row>
        <row r="6">
          <cell r="A6" t="str">
            <v>C04-112</v>
          </cell>
          <cell r="B6">
            <v>1150.18</v>
          </cell>
        </row>
        <row r="7">
          <cell r="A7" t="str">
            <v>C05-105</v>
          </cell>
          <cell r="B7">
            <v>149.51</v>
          </cell>
        </row>
        <row r="8">
          <cell r="A8" t="str">
            <v>C05-108</v>
          </cell>
          <cell r="B8">
            <v>87.47</v>
          </cell>
        </row>
        <row r="9">
          <cell r="A9" t="str">
            <v>C05-109</v>
          </cell>
          <cell r="B9">
            <v>1262.3800000000001</v>
          </cell>
        </row>
        <row r="10">
          <cell r="A10" t="str">
            <v>C05-113</v>
          </cell>
          <cell r="B10">
            <v>545.53</v>
          </cell>
        </row>
        <row r="11">
          <cell r="A11" t="str">
            <v>C05-120</v>
          </cell>
          <cell r="B11">
            <v>1963.88</v>
          </cell>
        </row>
        <row r="12">
          <cell r="A12" t="str">
            <v>C06-100</v>
          </cell>
          <cell r="B12">
            <v>972.82</v>
          </cell>
        </row>
        <row r="13">
          <cell r="A13" t="str">
            <v>C06-101</v>
          </cell>
          <cell r="B13">
            <v>232.64</v>
          </cell>
        </row>
        <row r="14">
          <cell r="A14" t="str">
            <v>C06-103</v>
          </cell>
          <cell r="B14">
            <v>3355.12</v>
          </cell>
        </row>
        <row r="15">
          <cell r="A15" t="str">
            <v>C06-105</v>
          </cell>
          <cell r="B15">
            <v>1688.35</v>
          </cell>
        </row>
        <row r="16">
          <cell r="A16" t="str">
            <v>C06-108</v>
          </cell>
          <cell r="B16">
            <v>1875.13</v>
          </cell>
        </row>
        <row r="17">
          <cell r="A17" t="str">
            <v>C06-112</v>
          </cell>
          <cell r="B17">
            <v>91.8</v>
          </cell>
        </row>
        <row r="18">
          <cell r="A18" t="str">
            <v>C06-205</v>
          </cell>
          <cell r="B18">
            <v>0</v>
          </cell>
        </row>
        <row r="19">
          <cell r="A19" t="str">
            <v>C07-100</v>
          </cell>
          <cell r="B19">
            <v>2854.85</v>
          </cell>
        </row>
        <row r="20">
          <cell r="A20" t="str">
            <v>C07-103</v>
          </cell>
          <cell r="B20">
            <v>1848.66</v>
          </cell>
        </row>
        <row r="21">
          <cell r="A21" t="str">
            <v>C07-107</v>
          </cell>
          <cell r="B21">
            <v>204.37</v>
          </cell>
        </row>
        <row r="22">
          <cell r="A22" t="str">
            <v>C07-109</v>
          </cell>
          <cell r="B22">
            <v>422.43</v>
          </cell>
        </row>
        <row r="23">
          <cell r="A23" t="str">
            <v>C07-201</v>
          </cell>
          <cell r="B23">
            <v>21210.38</v>
          </cell>
        </row>
        <row r="24">
          <cell r="A24" t="str">
            <v>C07-206</v>
          </cell>
          <cell r="B24">
            <v>141845.1</v>
          </cell>
        </row>
        <row r="25">
          <cell r="A25" t="str">
            <v>C07-429</v>
          </cell>
          <cell r="B25">
            <v>348.72</v>
          </cell>
        </row>
        <row r="26">
          <cell r="A26" t="str">
            <v>C07-774</v>
          </cell>
          <cell r="B26">
            <v>213.88</v>
          </cell>
        </row>
        <row r="27">
          <cell r="A27" t="str">
            <v>C07-776</v>
          </cell>
          <cell r="B27">
            <v>3946.66</v>
          </cell>
        </row>
        <row r="28">
          <cell r="A28" t="str">
            <v>C07-901</v>
          </cell>
          <cell r="B28">
            <v>0</v>
          </cell>
        </row>
        <row r="29">
          <cell r="A29" t="str">
            <v>C08-100</v>
          </cell>
          <cell r="B29">
            <v>2190.66</v>
          </cell>
        </row>
        <row r="30">
          <cell r="A30" t="str">
            <v>C08-101</v>
          </cell>
          <cell r="B30">
            <v>14.34</v>
          </cell>
        </row>
        <row r="31">
          <cell r="A31" t="str">
            <v>C08-102</v>
          </cell>
          <cell r="B31">
            <v>2772.97</v>
          </cell>
        </row>
        <row r="32">
          <cell r="A32" t="str">
            <v>C08-104</v>
          </cell>
          <cell r="B32">
            <v>2925.1</v>
          </cell>
        </row>
        <row r="33">
          <cell r="A33" t="str">
            <v>C08-105</v>
          </cell>
          <cell r="B33">
            <v>30454.46</v>
          </cell>
        </row>
        <row r="34">
          <cell r="A34" t="str">
            <v>C08-106</v>
          </cell>
          <cell r="B34">
            <v>0</v>
          </cell>
        </row>
        <row r="35">
          <cell r="A35" t="str">
            <v>C08-200</v>
          </cell>
          <cell r="B35">
            <v>924.16</v>
          </cell>
        </row>
        <row r="36">
          <cell r="A36" t="str">
            <v>C08-205</v>
          </cell>
          <cell r="B36">
            <v>0</v>
          </cell>
        </row>
        <row r="37">
          <cell r="A37" t="str">
            <v>C08-207</v>
          </cell>
          <cell r="B37">
            <v>7095.94</v>
          </cell>
        </row>
        <row r="38">
          <cell r="A38" t="str">
            <v>C08-208</v>
          </cell>
          <cell r="B38">
            <v>56451.12</v>
          </cell>
        </row>
        <row r="39">
          <cell r="A39" t="str">
            <v>C08-210</v>
          </cell>
          <cell r="B39">
            <v>330.75</v>
          </cell>
        </row>
        <row r="40">
          <cell r="A40" t="str">
            <v>C08-214</v>
          </cell>
          <cell r="B40">
            <v>88316.880000000048</v>
          </cell>
        </row>
        <row r="41">
          <cell r="A41" t="str">
            <v>C08-215</v>
          </cell>
          <cell r="B41">
            <v>14.79</v>
          </cell>
        </row>
        <row r="42">
          <cell r="A42" t="str">
            <v>C08-216</v>
          </cell>
          <cell r="B42">
            <v>17610.61</v>
          </cell>
        </row>
        <row r="43">
          <cell r="A43" t="str">
            <v>C08-217</v>
          </cell>
          <cell r="B43">
            <v>1486.24</v>
          </cell>
        </row>
        <row r="44">
          <cell r="A44" t="str">
            <v>C08-218</v>
          </cell>
          <cell r="B44">
            <v>14651.34</v>
          </cell>
        </row>
        <row r="45">
          <cell r="A45" t="str">
            <v>C08-220</v>
          </cell>
          <cell r="B45">
            <v>3808.63</v>
          </cell>
        </row>
        <row r="46">
          <cell r="A46" t="str">
            <v>C08-222</v>
          </cell>
          <cell r="B46">
            <v>87642.83</v>
          </cell>
        </row>
        <row r="47">
          <cell r="A47" t="str">
            <v>C08-225</v>
          </cell>
          <cell r="B47">
            <v>146401.69</v>
          </cell>
        </row>
        <row r="48">
          <cell r="A48" t="str">
            <v>C08-235</v>
          </cell>
          <cell r="B48">
            <v>-33498.239999999998</v>
          </cell>
        </row>
        <row r="49">
          <cell r="A49" t="str">
            <v>C08-240</v>
          </cell>
          <cell r="B49">
            <v>792</v>
          </cell>
        </row>
        <row r="50">
          <cell r="A50" t="str">
            <v>C08-243</v>
          </cell>
          <cell r="B50">
            <v>-3264.53</v>
          </cell>
        </row>
        <row r="51">
          <cell r="A51" t="str">
            <v>C08-244</v>
          </cell>
          <cell r="B51">
            <v>75</v>
          </cell>
        </row>
        <row r="52">
          <cell r="A52" t="str">
            <v>C08-272</v>
          </cell>
          <cell r="B52">
            <v>6200.01</v>
          </cell>
        </row>
        <row r="53">
          <cell r="A53" t="str">
            <v>C08-290</v>
          </cell>
          <cell r="B53">
            <v>121.03</v>
          </cell>
        </row>
        <row r="54">
          <cell r="A54" t="str">
            <v>C08-305</v>
          </cell>
          <cell r="B54">
            <v>579.26</v>
          </cell>
        </row>
        <row r="55">
          <cell r="A55" t="str">
            <v>C08-357</v>
          </cell>
          <cell r="B55">
            <v>16544.259999999998</v>
          </cell>
        </row>
        <row r="56">
          <cell r="A56" t="str">
            <v>C08-358</v>
          </cell>
          <cell r="B56">
            <v>11820.19</v>
          </cell>
        </row>
        <row r="57">
          <cell r="A57" t="str">
            <v>C08-359</v>
          </cell>
          <cell r="B57">
            <v>9840.43</v>
          </cell>
        </row>
        <row r="58">
          <cell r="A58" t="str">
            <v>C08-360</v>
          </cell>
          <cell r="B58">
            <v>55498.34</v>
          </cell>
        </row>
        <row r="59">
          <cell r="A59" t="str">
            <v>C08-369</v>
          </cell>
          <cell r="B59">
            <v>4146.8999999999996</v>
          </cell>
        </row>
        <row r="60">
          <cell r="A60" t="str">
            <v>C08-378</v>
          </cell>
          <cell r="B60">
            <v>73.53</v>
          </cell>
        </row>
        <row r="61">
          <cell r="A61" t="str">
            <v>C08-380</v>
          </cell>
          <cell r="B61">
            <v>0</v>
          </cell>
        </row>
        <row r="62">
          <cell r="A62" t="str">
            <v>C08-448</v>
          </cell>
          <cell r="B62">
            <v>2686.96</v>
          </cell>
        </row>
        <row r="63">
          <cell r="A63" t="str">
            <v>C08-600</v>
          </cell>
          <cell r="B63">
            <v>121.5</v>
          </cell>
        </row>
        <row r="64">
          <cell r="A64" t="str">
            <v>C08-605</v>
          </cell>
          <cell r="B64">
            <v>0</v>
          </cell>
        </row>
        <row r="65">
          <cell r="A65" t="str">
            <v>C08-757</v>
          </cell>
          <cell r="B65">
            <v>631.73</v>
          </cell>
        </row>
        <row r="66">
          <cell r="A66" t="str">
            <v>C08-759</v>
          </cell>
          <cell r="B66">
            <v>5593.84</v>
          </cell>
        </row>
        <row r="67">
          <cell r="A67" t="str">
            <v>C09-200</v>
          </cell>
          <cell r="B67">
            <v>234688.71999999939</v>
          </cell>
        </row>
        <row r="68">
          <cell r="A68" t="str">
            <v>C09-208</v>
          </cell>
          <cell r="B68">
            <v>46769.95</v>
          </cell>
        </row>
        <row r="69">
          <cell r="A69" t="str">
            <v>C09-230</v>
          </cell>
          <cell r="B69">
            <v>22926.97</v>
          </cell>
        </row>
        <row r="70">
          <cell r="A70" t="str">
            <v>C09-235</v>
          </cell>
          <cell r="B70">
            <v>31497.37</v>
          </cell>
        </row>
        <row r="71">
          <cell r="A71" t="str">
            <v>C09-240</v>
          </cell>
          <cell r="B71">
            <v>55585.61</v>
          </cell>
        </row>
        <row r="72">
          <cell r="A72" t="str">
            <v>C09-241</v>
          </cell>
          <cell r="B72">
            <v>1097.82</v>
          </cell>
        </row>
        <row r="73">
          <cell r="A73" t="str">
            <v>C09-242</v>
          </cell>
          <cell r="B73">
            <v>23634.76</v>
          </cell>
        </row>
        <row r="74">
          <cell r="A74" t="str">
            <v>C09-243</v>
          </cell>
          <cell r="B74">
            <v>79014.150000000052</v>
          </cell>
        </row>
        <row r="75">
          <cell r="A75" t="str">
            <v>C09-244</v>
          </cell>
          <cell r="B75">
            <v>33787.11</v>
          </cell>
        </row>
        <row r="76">
          <cell r="A76" t="str">
            <v>C09-274</v>
          </cell>
          <cell r="B76">
            <v>48717.62</v>
          </cell>
        </row>
        <row r="77">
          <cell r="A77" t="str">
            <v>C09-281</v>
          </cell>
          <cell r="B77">
            <v>16913.16</v>
          </cell>
        </row>
        <row r="78">
          <cell r="A78" t="str">
            <v>C09-285</v>
          </cell>
          <cell r="B78">
            <v>42940.160000000003</v>
          </cell>
        </row>
        <row r="79">
          <cell r="A79" t="str">
            <v>C09-287</v>
          </cell>
          <cell r="B79">
            <v>60.13</v>
          </cell>
        </row>
        <row r="80">
          <cell r="A80" t="str">
            <v>C09-305</v>
          </cell>
          <cell r="B80">
            <v>58.76</v>
          </cell>
        </row>
        <row r="81">
          <cell r="A81" t="str">
            <v>C09-308</v>
          </cell>
          <cell r="B81">
            <v>1275.19</v>
          </cell>
        </row>
        <row r="82">
          <cell r="A82" t="str">
            <v>C09-327</v>
          </cell>
          <cell r="B82">
            <v>1147.45</v>
          </cell>
        </row>
        <row r="83">
          <cell r="A83" t="str">
            <v>C09-328</v>
          </cell>
          <cell r="B83">
            <v>957.9</v>
          </cell>
        </row>
        <row r="84">
          <cell r="A84" t="str">
            <v>C09-340</v>
          </cell>
          <cell r="B84">
            <v>11115.92</v>
          </cell>
        </row>
        <row r="85">
          <cell r="A85" t="str">
            <v>C09-341</v>
          </cell>
          <cell r="B85">
            <v>11103.59</v>
          </cell>
        </row>
        <row r="86">
          <cell r="A86" t="str">
            <v>C09-342</v>
          </cell>
          <cell r="B86">
            <v>2433.86</v>
          </cell>
        </row>
        <row r="87">
          <cell r="A87" t="str">
            <v>C09-343</v>
          </cell>
          <cell r="B87">
            <v>603.9</v>
          </cell>
        </row>
        <row r="88">
          <cell r="A88" t="str">
            <v>C09-347</v>
          </cell>
          <cell r="B88">
            <v>15767.4</v>
          </cell>
        </row>
        <row r="89">
          <cell r="A89" t="str">
            <v>C09-348</v>
          </cell>
          <cell r="B89">
            <v>3937.34</v>
          </cell>
        </row>
        <row r="90">
          <cell r="A90" t="str">
            <v>C09-600</v>
          </cell>
          <cell r="B90">
            <v>11397.02</v>
          </cell>
        </row>
        <row r="91">
          <cell r="A91" t="str">
            <v>C09-605</v>
          </cell>
          <cell r="B91">
            <v>21733.21</v>
          </cell>
        </row>
        <row r="92">
          <cell r="A92" t="str">
            <v>C09-610</v>
          </cell>
          <cell r="B92">
            <v>7966.88</v>
          </cell>
        </row>
        <row r="93">
          <cell r="A93" t="str">
            <v>C09-750</v>
          </cell>
          <cell r="B93">
            <v>7395.33</v>
          </cell>
        </row>
        <row r="94">
          <cell r="A94" t="str">
            <v>C09-751</v>
          </cell>
          <cell r="B94">
            <v>42.02</v>
          </cell>
        </row>
        <row r="95">
          <cell r="A95" t="str">
            <v>S09-510</v>
          </cell>
          <cell r="B95">
            <v>95.88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x Asst Cnt.MIFRS 11 "/>
      <sheetName val="App.2-BA2_Fx Asst Cnt.MIFRS 12"/>
      <sheetName val="App.2-BA2_Fx Asst Cnt.MIFRS 13"/>
      <sheetName val="App.2-BA2_Fx Asst Cnt.MIFRS 14"/>
      <sheetName val="App.2-BA2_Fx Asst Cnt.MIFRS 15"/>
      <sheetName val="App.2-BA2_Fx Asst Cnt.MIFRS 16"/>
      <sheetName val="App.2-BA2_Fx Asst Cnt.MIFRS 17"/>
      <sheetName val="App.2-BA2_Fx Asst Cnt.MIFRS 18"/>
      <sheetName val="App.2-BA2_Fx Asst Cnt.MIFRS 19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1_MIFRS_DepExp_2014"/>
      <sheetName val="App.2-CE2_MIFRS_DepExp_2015"/>
      <sheetName val="App.2-CE3_MIFRS_DepExp_2016"/>
      <sheetName val="App.2-CE4_MIFRS_DepExp_2017"/>
      <sheetName val="App.2-CE5_MIFRS_DepExp_2018"/>
      <sheetName val="App.2-CE6_MIFRS_DepExp_2019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 - 2011"/>
      <sheetName val="App.2-N_Corp_Cost_Alloc - 2012"/>
      <sheetName val="App.2-N_Corp_Cost_Alloc - 2013"/>
      <sheetName val="App.2-N_Corp_Cost_Alloc - 2014"/>
      <sheetName val="App.2-N_Corp_Cost_Alloc - 2015"/>
      <sheetName val="App.2-N_Corp_Cost_Alloc - 2016"/>
      <sheetName val="App.2-N_Corp_Cost_Alloc - 2017"/>
      <sheetName val="App.2-N_Corp_Cost_Alloc - 2018"/>
      <sheetName val="App.2-N_Corp_Cost_Alloc - 2019"/>
      <sheetName val="App.2-OA Capital Structure 2011"/>
      <sheetName val="App.2-OA Capital Structure 2015"/>
      <sheetName val="App.2-OA Capital Structure 2016"/>
      <sheetName val="App.2-OA Capital Structure 2017"/>
      <sheetName val="App.2-OA Capital Structure 2018"/>
      <sheetName val="App.2-OA Capital Structure 2019"/>
      <sheetName val="App.2-OB_Debt Instruments 2011"/>
      <sheetName val="App.2-OB_Debt Instruments 2012"/>
      <sheetName val="App.2-OB_Debt Instruments 2013"/>
      <sheetName val="App.2-OB_Debt Instruments 2014"/>
      <sheetName val="App.2-OB_Debt Instruments 2015"/>
      <sheetName val="App.2-OB_Debt Instruments 2016"/>
      <sheetName val="App.2-OB_Debt Instruments 2017"/>
      <sheetName val="App.2-OB_Debt Instruments 2018"/>
      <sheetName val="App.2-OB_Debt Instruments 2019"/>
      <sheetName val="App.2-P_Cost_Allocation 2015"/>
      <sheetName val="App.2-P_Cost_Allocation 2016"/>
      <sheetName val="App.2-P_Cost_Allocation 2017"/>
      <sheetName val="App.2-P_Cost_Allocation 2018"/>
      <sheetName val="App.2-P_Cost_Allocation 2019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nciliatn - 2015 "/>
      <sheetName val="App.2-V_Rev_Recnciliatn - 2016"/>
      <sheetName val="App.2-V_Rev_Recnciliatn - 2017"/>
      <sheetName val="App.2-V_Rev_Recnciliatn - 2018"/>
      <sheetName val="App.2-V_Rev_Recnciliatn - 2019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12"/>
      <sheetName val="FA Continuity 2013"/>
      <sheetName val="FA Continuity 2014"/>
      <sheetName val="FA Continuity 2015"/>
      <sheetName val="FA Continuity 2016"/>
      <sheetName val="FA Continuity 2017"/>
      <sheetName val="FA Continuity 2018"/>
      <sheetName val="FA Continuity 2019"/>
      <sheetName val="Trial Balance"/>
      <sheetName val="Balance Sheet"/>
      <sheetName val="Income Statement"/>
      <sheetName val="Tax rates"/>
      <sheetName val="CCA Continuity 2014"/>
      <sheetName val="CCA Continuity 2015"/>
      <sheetName val="CCA Continuity 2016"/>
      <sheetName val="CCA Continuity 2017"/>
      <sheetName val="CCA Continuity 2018"/>
      <sheetName val="CCA Continuity 2019"/>
      <sheetName val="Reserves Continuity"/>
      <sheetName val="Corporation Loss Continuity"/>
      <sheetName val="Tax Adjustments 2014-2019"/>
      <sheetName val="Rev Deficiency 2015-2019 "/>
      <sheetName val="Capital Tax &amp; Expense Schedules"/>
      <sheetName val="Return on Capital"/>
      <sheetName val="Debt &amp; Capital Structure"/>
      <sheetName val="Revenue Requirement"/>
      <sheetName val="Data for Model ==&gt;"/>
      <sheetName val="TB"/>
      <sheetName val="Fixed Assets"/>
      <sheetName val="Funding"/>
      <sheetName val="Tax Adjust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E7">
            <v>2422564.4616289684</v>
          </cell>
        </row>
      </sheetData>
      <sheetData sheetId="23"/>
      <sheetData sheetId="24">
        <row r="8">
          <cell r="W8">
            <v>0.56000000000000005</v>
          </cell>
        </row>
      </sheetData>
      <sheetData sheetId="25">
        <row r="7">
          <cell r="C7" t="str">
            <v>Debenture</v>
          </cell>
        </row>
      </sheetData>
      <sheetData sheetId="26">
        <row r="58">
          <cell r="D58">
            <v>22294299.105568457</v>
          </cell>
        </row>
      </sheetData>
      <sheetData sheetId="27"/>
      <sheetData sheetId="28"/>
      <sheetData sheetId="29">
        <row r="2">
          <cell r="A2" t="str">
            <v>Fixed Asset Continuity Schedule - MIFRS</v>
          </cell>
          <cell r="B2">
            <v>0</v>
          </cell>
          <cell r="C2">
            <v>0</v>
          </cell>
          <cell r="D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</row>
        <row r="3">
          <cell r="A3" t="str">
            <v>Appendix 2-BA</v>
          </cell>
          <cell r="B3">
            <v>0</v>
          </cell>
          <cell r="C3">
            <v>0</v>
          </cell>
          <cell r="F3" t="str">
            <v>2012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U3">
            <v>2013</v>
          </cell>
          <cell r="V3">
            <v>0</v>
          </cell>
          <cell r="W3">
            <v>0</v>
          </cell>
          <cell r="X3">
            <v>0</v>
          </cell>
          <cell r="Z3">
            <v>2014</v>
          </cell>
          <cell r="AA3">
            <v>0</v>
          </cell>
          <cell r="AB3">
            <v>0</v>
          </cell>
          <cell r="AC3">
            <v>0</v>
          </cell>
          <cell r="AE3">
            <v>2015</v>
          </cell>
          <cell r="AF3">
            <v>0</v>
          </cell>
          <cell r="AG3">
            <v>0</v>
          </cell>
          <cell r="AH3">
            <v>0</v>
          </cell>
          <cell r="AJ3">
            <v>2016</v>
          </cell>
          <cell r="AK3">
            <v>0</v>
          </cell>
          <cell r="AL3">
            <v>0</v>
          </cell>
          <cell r="AM3">
            <v>0</v>
          </cell>
          <cell r="AO3">
            <v>2017</v>
          </cell>
          <cell r="AP3">
            <v>0</v>
          </cell>
          <cell r="AQ3">
            <v>0</v>
          </cell>
          <cell r="AR3">
            <v>0</v>
          </cell>
          <cell r="AT3">
            <v>2018</v>
          </cell>
          <cell r="AU3">
            <v>0</v>
          </cell>
          <cell r="AV3">
            <v>0</v>
          </cell>
          <cell r="AW3">
            <v>0</v>
          </cell>
          <cell r="AY3">
            <v>2019</v>
          </cell>
          <cell r="AZ3">
            <v>0</v>
          </cell>
          <cell r="BA3">
            <v>0</v>
          </cell>
          <cell r="BB3">
            <v>0</v>
          </cell>
          <cell r="BD3">
            <v>2020</v>
          </cell>
          <cell r="BE3">
            <v>0</v>
          </cell>
          <cell r="BF3">
            <v>0</v>
          </cell>
          <cell r="BG3">
            <v>0</v>
          </cell>
        </row>
        <row r="5">
          <cell r="F5" t="str">
            <v>Cost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M5">
            <v>0</v>
          </cell>
          <cell r="N5">
            <v>0</v>
          </cell>
          <cell r="O5">
            <v>0</v>
          </cell>
          <cell r="P5" t="str">
            <v>Accumulated Depreciation</v>
          </cell>
          <cell r="Q5">
            <v>0</v>
          </cell>
          <cell r="R5">
            <v>0</v>
          </cell>
          <cell r="S5" t="str">
            <v>2012</v>
          </cell>
          <cell r="U5" t="str">
            <v>Cost</v>
          </cell>
          <cell r="V5">
            <v>0</v>
          </cell>
          <cell r="W5" t="str">
            <v>Acc. Depreciation</v>
          </cell>
          <cell r="X5">
            <v>0</v>
          </cell>
          <cell r="Z5" t="str">
            <v>Cost</v>
          </cell>
          <cell r="AA5">
            <v>0</v>
          </cell>
          <cell r="AB5" t="str">
            <v>Acc. Depreciation</v>
          </cell>
          <cell r="AC5">
            <v>0</v>
          </cell>
          <cell r="AE5" t="str">
            <v>Cost</v>
          </cell>
          <cell r="AF5">
            <v>0</v>
          </cell>
          <cell r="AG5" t="str">
            <v>Acc. Depreciation</v>
          </cell>
          <cell r="AH5">
            <v>0</v>
          </cell>
          <cell r="AJ5" t="str">
            <v>Cost</v>
          </cell>
          <cell r="AK5">
            <v>0</v>
          </cell>
          <cell r="AL5" t="str">
            <v>Acc. Depreciation</v>
          </cell>
          <cell r="AM5">
            <v>0</v>
          </cell>
          <cell r="AO5" t="str">
            <v>Cost</v>
          </cell>
          <cell r="AP5">
            <v>0</v>
          </cell>
          <cell r="AQ5" t="str">
            <v>Acc. Depreciation</v>
          </cell>
          <cell r="AR5">
            <v>0</v>
          </cell>
          <cell r="AT5" t="str">
            <v>Cost</v>
          </cell>
          <cell r="AU5">
            <v>0</v>
          </cell>
          <cell r="AV5" t="str">
            <v>Acc. Depreciation</v>
          </cell>
          <cell r="AW5">
            <v>0</v>
          </cell>
          <cell r="AY5" t="str">
            <v>Cost</v>
          </cell>
          <cell r="AZ5">
            <v>0</v>
          </cell>
          <cell r="BA5" t="str">
            <v>Acc. Depreciation</v>
          </cell>
          <cell r="BB5">
            <v>0</v>
          </cell>
          <cell r="BD5" t="str">
            <v>Cost</v>
          </cell>
          <cell r="BE5">
            <v>0</v>
          </cell>
          <cell r="BF5" t="str">
            <v>Acc. Depreciation</v>
          </cell>
          <cell r="BG5">
            <v>0</v>
          </cell>
        </row>
        <row r="6">
          <cell r="A6" t="str">
            <v>USA</v>
          </cell>
          <cell r="B6" t="str">
            <v>CCA Class</v>
          </cell>
          <cell r="C6" t="str">
            <v>Life (Yrs)</v>
          </cell>
          <cell r="D6" t="str">
            <v>Description</v>
          </cell>
          <cell r="E6">
            <v>0</v>
          </cell>
          <cell r="F6" t="str">
            <v>Opening Balance</v>
          </cell>
          <cell r="G6" t="str">
            <v>MIFRS Adj's</v>
          </cell>
          <cell r="H6" t="str">
            <v>Revised Opening Balance</v>
          </cell>
          <cell r="I6" t="str">
            <v>Additions</v>
          </cell>
          <cell r="J6" t="str">
            <v>Disposals</v>
          </cell>
          <cell r="K6" t="str">
            <v>Closing Balance</v>
          </cell>
          <cell r="L6">
            <v>0</v>
          </cell>
          <cell r="M6" t="str">
            <v>Opening Balance</v>
          </cell>
          <cell r="N6" t="str">
            <v>MIFRS Adj's</v>
          </cell>
          <cell r="O6" t="str">
            <v>Revised Opening Balance</v>
          </cell>
          <cell r="P6" t="str">
            <v>Additions</v>
          </cell>
          <cell r="Q6" t="str">
            <v>Disposals</v>
          </cell>
          <cell r="R6" t="str">
            <v>Closing Balance</v>
          </cell>
          <cell r="S6" t="str">
            <v>Net Book Value</v>
          </cell>
          <cell r="T6">
            <v>0</v>
          </cell>
          <cell r="U6" t="str">
            <v>Additions</v>
          </cell>
          <cell r="V6" t="str">
            <v>Disposals</v>
          </cell>
          <cell r="W6" t="str">
            <v>Additions</v>
          </cell>
          <cell r="X6" t="str">
            <v>Disposals</v>
          </cell>
          <cell r="Y6">
            <v>0</v>
          </cell>
          <cell r="Z6" t="str">
            <v>Additions</v>
          </cell>
          <cell r="AA6" t="str">
            <v>Disposals</v>
          </cell>
          <cell r="AB6" t="str">
            <v>Additions</v>
          </cell>
          <cell r="AC6" t="str">
            <v>Disposals</v>
          </cell>
          <cell r="AD6">
            <v>0</v>
          </cell>
          <cell r="AE6" t="str">
            <v>Additions</v>
          </cell>
          <cell r="AF6" t="str">
            <v>Disposals</v>
          </cell>
          <cell r="AG6" t="str">
            <v>Additions</v>
          </cell>
          <cell r="AH6" t="str">
            <v>Disposals</v>
          </cell>
          <cell r="AI6">
            <v>0</v>
          </cell>
          <cell r="AJ6" t="str">
            <v>Additions</v>
          </cell>
          <cell r="AK6" t="str">
            <v>Disposals</v>
          </cell>
          <cell r="AL6" t="str">
            <v>Additions</v>
          </cell>
          <cell r="AM6" t="str">
            <v>Disposals</v>
          </cell>
          <cell r="AN6">
            <v>0</v>
          </cell>
          <cell r="AO6" t="str">
            <v>Additions</v>
          </cell>
          <cell r="AP6" t="str">
            <v>Disposals</v>
          </cell>
          <cell r="AQ6" t="str">
            <v>Additions</v>
          </cell>
          <cell r="AR6" t="str">
            <v>Disposals</v>
          </cell>
          <cell r="AS6">
            <v>0</v>
          </cell>
          <cell r="AT6" t="str">
            <v>Additions</v>
          </cell>
          <cell r="AU6" t="str">
            <v>Disposals</v>
          </cell>
          <cell r="AV6" t="str">
            <v>Additions</v>
          </cell>
          <cell r="AW6" t="str">
            <v>Disposals</v>
          </cell>
          <cell r="AX6">
            <v>0</v>
          </cell>
          <cell r="AY6" t="str">
            <v>Additions</v>
          </cell>
          <cell r="AZ6" t="str">
            <v>Disposals</v>
          </cell>
          <cell r="BA6" t="str">
            <v>Additions</v>
          </cell>
          <cell r="BB6" t="str">
            <v>Disposals</v>
          </cell>
          <cell r="BC6">
            <v>0</v>
          </cell>
          <cell r="BD6" t="str">
            <v>Additions</v>
          </cell>
          <cell r="BE6" t="str">
            <v>Disposals</v>
          </cell>
          <cell r="BF6" t="str">
            <v>Additions</v>
          </cell>
          <cell r="BG6" t="str">
            <v>Disposals</v>
          </cell>
          <cell r="BH6">
            <v>0</v>
          </cell>
        </row>
        <row r="7">
          <cell r="A7">
            <v>1611</v>
          </cell>
          <cell r="B7">
            <v>12</v>
          </cell>
          <cell r="C7">
            <v>3</v>
          </cell>
          <cell r="D7" t="str">
            <v>Computer Software (FormallyAccount 1925)</v>
          </cell>
          <cell r="E7">
            <v>0</v>
          </cell>
          <cell r="F7">
            <v>631721.64</v>
          </cell>
          <cell r="G7">
            <v>83968.189999999944</v>
          </cell>
          <cell r="H7">
            <v>715689.83</v>
          </cell>
          <cell r="I7">
            <v>459114.56000000006</v>
          </cell>
          <cell r="J7">
            <v>0</v>
          </cell>
          <cell r="K7">
            <v>1174804.3900000001</v>
          </cell>
          <cell r="L7">
            <v>0</v>
          </cell>
          <cell r="M7">
            <v>-334758.21000000002</v>
          </cell>
          <cell r="N7">
            <v>-31121.070000000007</v>
          </cell>
          <cell r="O7">
            <v>-365879.28</v>
          </cell>
          <cell r="P7">
            <v>-206524.86</v>
          </cell>
          <cell r="Q7">
            <v>0</v>
          </cell>
          <cell r="R7">
            <v>-572404.14</v>
          </cell>
          <cell r="S7">
            <v>602400.25000000012</v>
          </cell>
          <cell r="T7">
            <v>0</v>
          </cell>
          <cell r="U7">
            <v>377372</v>
          </cell>
          <cell r="V7">
            <v>0</v>
          </cell>
          <cell r="W7">
            <v>-366622</v>
          </cell>
          <cell r="X7">
            <v>0</v>
          </cell>
          <cell r="Y7">
            <v>0</v>
          </cell>
          <cell r="Z7">
            <v>83000.921413361953</v>
          </cell>
          <cell r="AA7">
            <v>0</v>
          </cell>
          <cell r="AB7">
            <v>-371456</v>
          </cell>
          <cell r="AC7">
            <v>0</v>
          </cell>
          <cell r="AD7">
            <v>0</v>
          </cell>
          <cell r="AE7">
            <v>739564.86483599129</v>
          </cell>
          <cell r="AF7">
            <v>-974.52222441998674</v>
          </cell>
          <cell r="AG7">
            <v>-433162.07080599858</v>
          </cell>
          <cell r="AH7">
            <v>487.26111220999337</v>
          </cell>
          <cell r="AI7">
            <v>0</v>
          </cell>
          <cell r="AJ7">
            <v>445025.94593439653</v>
          </cell>
          <cell r="AK7">
            <v>0</v>
          </cell>
          <cell r="AL7">
            <v>-502319.30260106316</v>
          </cell>
          <cell r="AM7">
            <v>0</v>
          </cell>
          <cell r="AN7">
            <v>0</v>
          </cell>
          <cell r="AO7">
            <v>135847.297253987</v>
          </cell>
          <cell r="AP7">
            <v>-812.10185368332236</v>
          </cell>
          <cell r="AQ7">
            <v>-476504.81979912706</v>
          </cell>
          <cell r="AR7">
            <v>406.05092684166118</v>
          </cell>
          <cell r="AS7">
            <v>0</v>
          </cell>
          <cell r="AT7">
            <v>242233.3783523922</v>
          </cell>
          <cell r="AU7">
            <v>-812.10185368332236</v>
          </cell>
          <cell r="AV7">
            <v>-357257.45492752508</v>
          </cell>
          <cell r="AW7">
            <v>406.05092684166118</v>
          </cell>
          <cell r="AX7">
            <v>0</v>
          </cell>
          <cell r="AY7">
            <v>194233.3783523922</v>
          </cell>
          <cell r="AZ7">
            <v>-812.10185368332236</v>
          </cell>
          <cell r="BA7">
            <v>-232570.11258325784</v>
          </cell>
          <cell r="BB7">
            <v>406.05092684166118</v>
          </cell>
          <cell r="BC7">
            <v>0</v>
          </cell>
          <cell r="BD7">
            <v>194233.3783523922</v>
          </cell>
          <cell r="BE7">
            <v>-812.10185368332236</v>
          </cell>
          <cell r="BF7">
            <v>-232570.11258325784</v>
          </cell>
          <cell r="BG7">
            <v>406.05092684166118</v>
          </cell>
          <cell r="BH7">
            <v>0</v>
          </cell>
        </row>
        <row r="8">
          <cell r="A8">
            <v>1612</v>
          </cell>
          <cell r="B8" t="str">
            <v>CEC</v>
          </cell>
          <cell r="C8">
            <v>0</v>
          </cell>
          <cell r="D8" t="str">
            <v>Land Rights (Formally known as Account 1906)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</row>
        <row r="9">
          <cell r="A9">
            <v>1805</v>
          </cell>
          <cell r="B9" t="str">
            <v>N/A</v>
          </cell>
          <cell r="C9">
            <v>0</v>
          </cell>
          <cell r="D9" t="str">
            <v>Land</v>
          </cell>
          <cell r="E9">
            <v>0</v>
          </cell>
          <cell r="F9">
            <v>293875.46999999997</v>
          </cell>
          <cell r="G9">
            <v>0</v>
          </cell>
          <cell r="H9">
            <v>293875.46999999997</v>
          </cell>
          <cell r="I9">
            <v>0</v>
          </cell>
          <cell r="J9">
            <v>0</v>
          </cell>
          <cell r="K9">
            <v>293875.46999999997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293875.46999999997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158723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</row>
        <row r="10">
          <cell r="A10">
            <v>1808</v>
          </cell>
          <cell r="B10">
            <v>47</v>
          </cell>
          <cell r="C10">
            <v>62</v>
          </cell>
          <cell r="D10" t="str">
            <v>Buildings</v>
          </cell>
          <cell r="E10">
            <v>0</v>
          </cell>
          <cell r="F10">
            <v>570962.63</v>
          </cell>
          <cell r="G10">
            <v>138449.84</v>
          </cell>
          <cell r="H10">
            <v>709412.47</v>
          </cell>
          <cell r="I10">
            <v>0</v>
          </cell>
          <cell r="J10">
            <v>0</v>
          </cell>
          <cell r="K10">
            <v>709412.47</v>
          </cell>
          <cell r="L10">
            <v>0</v>
          </cell>
          <cell r="M10">
            <v>-317006.70999999996</v>
          </cell>
          <cell r="N10">
            <v>-42631.53</v>
          </cell>
          <cell r="O10">
            <v>-359638.24</v>
          </cell>
          <cell r="P10">
            <v>-14235.789999999988</v>
          </cell>
          <cell r="Q10">
            <v>0</v>
          </cell>
          <cell r="R10">
            <v>-373874.02999999997</v>
          </cell>
          <cell r="S10">
            <v>335538.44</v>
          </cell>
          <cell r="T10">
            <v>0</v>
          </cell>
          <cell r="U10">
            <v>0</v>
          </cell>
          <cell r="V10">
            <v>0</v>
          </cell>
          <cell r="W10">
            <v>-14197</v>
          </cell>
          <cell r="X10">
            <v>0</v>
          </cell>
          <cell r="Y10">
            <v>0</v>
          </cell>
          <cell r="Z10">
            <v>47648</v>
          </cell>
          <cell r="AA10">
            <v>0</v>
          </cell>
          <cell r="AB10">
            <v>-14581.138064516133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-14196.880000000005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-11932.640000000003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-11932.640000000003</v>
          </cell>
          <cell r="AR10">
            <v>0</v>
          </cell>
          <cell r="AS10">
            <v>0</v>
          </cell>
          <cell r="AT10">
            <v>1750000</v>
          </cell>
          <cell r="AU10">
            <v>0</v>
          </cell>
          <cell r="AV10">
            <v>-26045.543225806454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-40158.446451612908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-40158.446451612908</v>
          </cell>
          <cell r="BG10">
            <v>0</v>
          </cell>
          <cell r="BH10">
            <v>0</v>
          </cell>
        </row>
        <row r="11">
          <cell r="A11">
            <v>1810</v>
          </cell>
          <cell r="B11">
            <v>13</v>
          </cell>
          <cell r="C11">
            <v>0</v>
          </cell>
          <cell r="D11" t="str">
            <v>Leasehold Improvements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</row>
        <row r="12">
          <cell r="A12">
            <v>1815</v>
          </cell>
          <cell r="B12">
            <v>47</v>
          </cell>
          <cell r="C12">
            <v>0</v>
          </cell>
          <cell r="D12" t="str">
            <v>Transformer Station Equipment &gt;50 kV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</row>
        <row r="13">
          <cell r="A13">
            <v>1820</v>
          </cell>
          <cell r="B13">
            <v>47</v>
          </cell>
          <cell r="C13">
            <v>45</v>
          </cell>
          <cell r="D13" t="str">
            <v>Distribution Station Equipment &lt;50 kV</v>
          </cell>
          <cell r="E13">
            <v>0</v>
          </cell>
          <cell r="F13">
            <v>14592961.20376</v>
          </cell>
          <cell r="G13">
            <v>1058005.4220492821</v>
          </cell>
          <cell r="H13">
            <v>15650966.625809282</v>
          </cell>
          <cell r="I13">
            <v>4461904.8579507172</v>
          </cell>
          <cell r="J13">
            <v>-940990.08</v>
          </cell>
          <cell r="K13">
            <v>19171881.403760001</v>
          </cell>
          <cell r="L13">
            <v>0</v>
          </cell>
          <cell r="M13">
            <v>-7892053.7500000009</v>
          </cell>
          <cell r="N13">
            <v>-43885.280000001403</v>
          </cell>
          <cell r="O13">
            <v>-7935939.0300000021</v>
          </cell>
          <cell r="P13">
            <v>-304485.77999999915</v>
          </cell>
          <cell r="Q13">
            <v>716211.10000000009</v>
          </cell>
          <cell r="R13">
            <v>-7524213.7100000009</v>
          </cell>
          <cell r="S13">
            <v>11647667.69376</v>
          </cell>
          <cell r="T13">
            <v>0</v>
          </cell>
          <cell r="U13">
            <v>3998</v>
          </cell>
          <cell r="V13">
            <v>-200000</v>
          </cell>
          <cell r="W13">
            <v>-322548</v>
          </cell>
          <cell r="X13">
            <v>186014.55990450463</v>
          </cell>
          <cell r="Y13">
            <v>0</v>
          </cell>
          <cell r="Z13">
            <v>1758038.0004136378</v>
          </cell>
          <cell r="AA13">
            <v>-511147</v>
          </cell>
          <cell r="AB13">
            <v>-93542</v>
          </cell>
          <cell r="AC13">
            <v>509796</v>
          </cell>
          <cell r="AD13">
            <v>0</v>
          </cell>
          <cell r="AE13">
            <v>1127523.1600000001</v>
          </cell>
          <cell r="AF13">
            <v>-79664.686089949697</v>
          </cell>
          <cell r="AG13">
            <v>-448511.68292401871</v>
          </cell>
          <cell r="AH13">
            <v>79004.291142112692</v>
          </cell>
          <cell r="AI13">
            <v>0</v>
          </cell>
          <cell r="AJ13">
            <v>1759912.3710471662</v>
          </cell>
          <cell r="AK13">
            <v>-184741.06534642764</v>
          </cell>
          <cell r="AL13">
            <v>-484170.3629240187</v>
          </cell>
          <cell r="AM13">
            <v>184080.67039859062</v>
          </cell>
          <cell r="AN13">
            <v>0</v>
          </cell>
          <cell r="AO13">
            <v>512047.42430955102</v>
          </cell>
          <cell r="AP13">
            <v>-131249.80254659776</v>
          </cell>
          <cell r="AQ13">
            <v>-510929.2329240187</v>
          </cell>
          <cell r="AR13">
            <v>130216.1121075765</v>
          </cell>
          <cell r="AS13">
            <v>0</v>
          </cell>
          <cell r="AT13">
            <v>3559632.1900000004</v>
          </cell>
          <cell r="AU13">
            <v>-130843.59166423991</v>
          </cell>
          <cell r="AV13">
            <v>-561842.46070179646</v>
          </cell>
          <cell r="AW13">
            <v>130183.19671640292</v>
          </cell>
          <cell r="AX13">
            <v>0</v>
          </cell>
          <cell r="AY13">
            <v>4753283.7346824203</v>
          </cell>
          <cell r="AZ13">
            <v>-299093.83992380596</v>
          </cell>
          <cell r="BA13">
            <v>-661931.91024067416</v>
          </cell>
          <cell r="BB13">
            <v>265672.50677257247</v>
          </cell>
          <cell r="BC13">
            <v>0</v>
          </cell>
          <cell r="BD13">
            <v>4753283.7346824203</v>
          </cell>
          <cell r="BE13">
            <v>-299093.83992380596</v>
          </cell>
          <cell r="BF13">
            <v>-661931.91024067416</v>
          </cell>
          <cell r="BG13">
            <v>265672.50677257247</v>
          </cell>
          <cell r="BH13">
            <v>0</v>
          </cell>
        </row>
        <row r="14">
          <cell r="A14">
            <v>1825</v>
          </cell>
          <cell r="B14">
            <v>47</v>
          </cell>
          <cell r="C14">
            <v>0</v>
          </cell>
          <cell r="D14" t="str">
            <v>Storage Battery Equipment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</row>
        <row r="15">
          <cell r="A15">
            <v>1830</v>
          </cell>
          <cell r="B15">
            <v>47</v>
          </cell>
          <cell r="C15">
            <v>45</v>
          </cell>
          <cell r="D15" t="str">
            <v>Poles, Towers &amp; Fixtures</v>
          </cell>
          <cell r="E15">
            <v>0</v>
          </cell>
          <cell r="F15">
            <v>0</v>
          </cell>
          <cell r="G15">
            <v>29012569.321147859</v>
          </cell>
          <cell r="H15">
            <v>29012569.321147859</v>
          </cell>
          <cell r="I15">
            <v>1593280.5388521391</v>
          </cell>
          <cell r="J15">
            <v>0</v>
          </cell>
          <cell r="K15">
            <v>30605849.859999999</v>
          </cell>
          <cell r="L15">
            <v>0</v>
          </cell>
          <cell r="M15">
            <v>0</v>
          </cell>
          <cell r="N15">
            <v>-13619314.630000001</v>
          </cell>
          <cell r="O15">
            <v>-13619314.630000001</v>
          </cell>
          <cell r="P15">
            <v>-404082.4099999888</v>
          </cell>
          <cell r="Q15">
            <v>0</v>
          </cell>
          <cell r="R15">
            <v>-14023397.03999999</v>
          </cell>
          <cell r="S15">
            <v>16582452.82000001</v>
          </cell>
          <cell r="T15">
            <v>0</v>
          </cell>
          <cell r="U15">
            <v>4590574</v>
          </cell>
          <cell r="V15">
            <v>-750000</v>
          </cell>
          <cell r="W15">
            <v>-481215</v>
          </cell>
          <cell r="X15">
            <v>697554.59964189236</v>
          </cell>
          <cell r="Y15">
            <v>0</v>
          </cell>
          <cell r="Z15">
            <v>3370745.0048773829</v>
          </cell>
          <cell r="AA15">
            <v>-750583</v>
          </cell>
          <cell r="AB15">
            <v>-699349</v>
          </cell>
          <cell r="AC15">
            <v>742658</v>
          </cell>
          <cell r="AD15">
            <v>0</v>
          </cell>
          <cell r="AE15">
            <v>6350261.5300000003</v>
          </cell>
          <cell r="AF15">
            <v>-1278748.6550200628</v>
          </cell>
          <cell r="AG15">
            <v>-654584.1164444444</v>
          </cell>
          <cell r="AH15">
            <v>1126765.3923342486</v>
          </cell>
          <cell r="AI15">
            <v>0</v>
          </cell>
          <cell r="AJ15">
            <v>2833573.15</v>
          </cell>
          <cell r="AK15">
            <v>-834719.0783120346</v>
          </cell>
          <cell r="AL15">
            <v>-747339.03644444444</v>
          </cell>
          <cell r="AM15">
            <v>743138.05618807278</v>
          </cell>
          <cell r="AN15">
            <v>0</v>
          </cell>
          <cell r="AO15">
            <v>4941932.3099999996</v>
          </cell>
          <cell r="AP15">
            <v>-382025.39044257882</v>
          </cell>
          <cell r="AQ15">
            <v>-829071.91644444445</v>
          </cell>
          <cell r="AR15">
            <v>332720.78272219194</v>
          </cell>
          <cell r="AS15">
            <v>0</v>
          </cell>
          <cell r="AT15">
            <v>3099063.4219406513</v>
          </cell>
          <cell r="AU15">
            <v>-760110.58352167322</v>
          </cell>
          <cell r="AV15">
            <v>-887383.80644444446</v>
          </cell>
          <cell r="AW15">
            <v>608886.96270398714</v>
          </cell>
          <cell r="AX15">
            <v>0</v>
          </cell>
          <cell r="AY15">
            <v>2846612.6663039145</v>
          </cell>
          <cell r="AZ15">
            <v>-604237.64287768945</v>
          </cell>
          <cell r="BA15">
            <v>-946437.89644444443</v>
          </cell>
          <cell r="BB15">
            <v>471045.67915890779</v>
          </cell>
          <cell r="BC15">
            <v>0</v>
          </cell>
          <cell r="BD15">
            <v>2846612.6663039145</v>
          </cell>
          <cell r="BE15">
            <v>-604237.64287768945</v>
          </cell>
          <cell r="BF15">
            <v>-968437.89644444443</v>
          </cell>
          <cell r="BG15">
            <v>471045.67915890779</v>
          </cell>
          <cell r="BH15">
            <v>0</v>
          </cell>
        </row>
        <row r="16">
          <cell r="A16">
            <v>1835</v>
          </cell>
          <cell r="B16">
            <v>47</v>
          </cell>
          <cell r="C16">
            <v>55</v>
          </cell>
          <cell r="D16" t="str">
            <v>Overhead Conductors &amp; Devices</v>
          </cell>
          <cell r="E16">
            <v>0</v>
          </cell>
          <cell r="F16">
            <v>53265973.462690003</v>
          </cell>
          <cell r="G16">
            <v>-35384274.331671782</v>
          </cell>
          <cell r="H16">
            <v>17881699.131018221</v>
          </cell>
          <cell r="I16">
            <v>806544.53167178098</v>
          </cell>
          <cell r="J16">
            <v>0</v>
          </cell>
          <cell r="K16">
            <v>18688243.662690002</v>
          </cell>
          <cell r="L16">
            <v>0</v>
          </cell>
          <cell r="M16">
            <v>-26796372.359999996</v>
          </cell>
          <cell r="N16">
            <v>17698650.59</v>
          </cell>
          <cell r="O16">
            <v>-9097721.7699999958</v>
          </cell>
          <cell r="P16">
            <v>-210506.64000000269</v>
          </cell>
          <cell r="Q16">
            <v>0</v>
          </cell>
          <cell r="R16">
            <v>-9308228.4099999983</v>
          </cell>
          <cell r="S16">
            <v>9380015.2526900042</v>
          </cell>
          <cell r="T16">
            <v>0</v>
          </cell>
          <cell r="U16">
            <v>1587521</v>
          </cell>
          <cell r="V16">
            <v>-956064</v>
          </cell>
          <cell r="W16">
            <v>-268031</v>
          </cell>
          <cell r="X16">
            <v>889209.12100270146</v>
          </cell>
          <cell r="Y16">
            <v>0</v>
          </cell>
          <cell r="Z16">
            <v>1793380.9997939528</v>
          </cell>
          <cell r="AA16">
            <v>-940102</v>
          </cell>
          <cell r="AB16">
            <v>-313560</v>
          </cell>
          <cell r="AC16">
            <v>940102</v>
          </cell>
          <cell r="AD16">
            <v>0</v>
          </cell>
          <cell r="AE16">
            <v>3156836.1925893757</v>
          </cell>
          <cell r="AF16">
            <v>-623025.71832808363</v>
          </cell>
          <cell r="AG16">
            <v>-370083.64146437426</v>
          </cell>
          <cell r="AH16">
            <v>542534.96056285105</v>
          </cell>
          <cell r="AI16">
            <v>0</v>
          </cell>
          <cell r="AJ16">
            <v>1584612.84205489</v>
          </cell>
          <cell r="AK16">
            <v>-420165.84420989058</v>
          </cell>
          <cell r="AL16">
            <v>-418770.48522812867</v>
          </cell>
          <cell r="AM16">
            <v>375102.7572302706</v>
          </cell>
          <cell r="AN16">
            <v>0</v>
          </cell>
          <cell r="AO16">
            <v>620888.87000000011</v>
          </cell>
          <cell r="AP16">
            <v>-206909.92142584111</v>
          </cell>
          <cell r="AQ16">
            <v>-442044.3611041886</v>
          </cell>
          <cell r="AR16">
            <v>183472.63073205628</v>
          </cell>
          <cell r="AS16">
            <v>0</v>
          </cell>
          <cell r="AT16">
            <v>2553547.6400000006</v>
          </cell>
          <cell r="AU16">
            <v>-405108.05252826499</v>
          </cell>
          <cell r="AV16">
            <v>-473902.35443752189</v>
          </cell>
          <cell r="AW16">
            <v>325010.08501994697</v>
          </cell>
          <cell r="AX16">
            <v>0</v>
          </cell>
          <cell r="AY16">
            <v>7077691.3652326297</v>
          </cell>
          <cell r="AZ16">
            <v>-323125.93833352078</v>
          </cell>
          <cell r="BA16">
            <v>-578038.86655105266</v>
          </cell>
          <cell r="BB16">
            <v>254678.07911461746</v>
          </cell>
          <cell r="BC16">
            <v>0</v>
          </cell>
          <cell r="BD16">
            <v>7077691.3652326297</v>
          </cell>
          <cell r="BE16">
            <v>-323125.93833352078</v>
          </cell>
          <cell r="BF16">
            <v>-578038.86655105266</v>
          </cell>
          <cell r="BG16">
            <v>254678.07911461746</v>
          </cell>
          <cell r="BH16">
            <v>0</v>
          </cell>
        </row>
        <row r="17">
          <cell r="A17">
            <v>1840</v>
          </cell>
          <cell r="B17">
            <v>47</v>
          </cell>
          <cell r="C17">
            <v>0</v>
          </cell>
          <cell r="D17" t="str">
            <v>Underground Conduit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</row>
        <row r="18">
          <cell r="A18">
            <v>1845</v>
          </cell>
          <cell r="B18">
            <v>47</v>
          </cell>
          <cell r="C18">
            <v>38</v>
          </cell>
          <cell r="D18" t="str">
            <v>Underground Conductors &amp; Devices</v>
          </cell>
          <cell r="E18">
            <v>0</v>
          </cell>
          <cell r="F18">
            <v>67258442.60097</v>
          </cell>
          <cell r="G18">
            <v>-29198053.989924699</v>
          </cell>
          <cell r="H18">
            <v>38060388.611045301</v>
          </cell>
          <cell r="I18">
            <v>878002.60916600935</v>
          </cell>
          <cell r="J18">
            <v>0</v>
          </cell>
          <cell r="K18">
            <v>38938391.220211312</v>
          </cell>
          <cell r="L18">
            <v>0</v>
          </cell>
          <cell r="M18">
            <v>-30496155.710000001</v>
          </cell>
          <cell r="N18">
            <v>14012503.160000095</v>
          </cell>
          <cell r="O18">
            <v>-16483652.549999906</v>
          </cell>
          <cell r="P18">
            <v>-674672.54000009492</v>
          </cell>
          <cell r="Q18">
            <v>0</v>
          </cell>
          <cell r="R18">
            <v>-17158325.09</v>
          </cell>
          <cell r="S18">
            <v>21780066.130211312</v>
          </cell>
          <cell r="T18">
            <v>0</v>
          </cell>
          <cell r="U18">
            <v>2500792</v>
          </cell>
          <cell r="V18">
            <v>-350000</v>
          </cell>
          <cell r="W18">
            <v>-803428</v>
          </cell>
          <cell r="X18">
            <v>325525.47983288311</v>
          </cell>
          <cell r="Y18">
            <v>0</v>
          </cell>
          <cell r="Z18">
            <v>2239875.7599999993</v>
          </cell>
          <cell r="AA18">
            <v>-745884</v>
          </cell>
          <cell r="AB18">
            <v>-1056879</v>
          </cell>
          <cell r="AC18">
            <v>695501</v>
          </cell>
          <cell r="AD18">
            <v>0</v>
          </cell>
          <cell r="AE18">
            <v>3484015.2728976398</v>
          </cell>
          <cell r="AF18">
            <v>-667534.21945929038</v>
          </cell>
          <cell r="AG18">
            <v>-836426.79356402729</v>
          </cell>
          <cell r="AH18">
            <v>576960.64134478616</v>
          </cell>
          <cell r="AI18">
            <v>0</v>
          </cell>
          <cell r="AJ18">
            <v>2652223.06</v>
          </cell>
          <cell r="AK18">
            <v>-539060.64048988989</v>
          </cell>
          <cell r="AL18">
            <v>-906070.93356402707</v>
          </cell>
          <cell r="AM18">
            <v>474723.63188564783</v>
          </cell>
          <cell r="AN18">
            <v>0</v>
          </cell>
          <cell r="AO18">
            <v>243550.60000000009</v>
          </cell>
          <cell r="AP18">
            <v>-552226.79202929034</v>
          </cell>
          <cell r="AQ18">
            <v>-938254.46023069369</v>
          </cell>
          <cell r="AR18">
            <v>493150.73060204845</v>
          </cell>
          <cell r="AS18">
            <v>0</v>
          </cell>
          <cell r="AT18">
            <v>6258401.2300000004</v>
          </cell>
          <cell r="AU18">
            <v>-586808.26967108389</v>
          </cell>
          <cell r="AV18">
            <v>-1021581.0002306937</v>
          </cell>
          <cell r="AW18">
            <v>483921.38245771674</v>
          </cell>
          <cell r="AX18">
            <v>0</v>
          </cell>
          <cell r="AY18">
            <v>8006064.9891702794</v>
          </cell>
          <cell r="AZ18">
            <v>-533249.73728540528</v>
          </cell>
          <cell r="BA18">
            <v>-1195467.8654687891</v>
          </cell>
          <cell r="BB18">
            <v>450644.79512362392</v>
          </cell>
          <cell r="BC18">
            <v>0</v>
          </cell>
          <cell r="BD18">
            <v>8006064.9891702794</v>
          </cell>
          <cell r="BE18">
            <v>-533249.73728540528</v>
          </cell>
          <cell r="BF18">
            <v>-1195467.8654687891</v>
          </cell>
          <cell r="BG18">
            <v>450644.79512362392</v>
          </cell>
          <cell r="BH18">
            <v>0</v>
          </cell>
        </row>
        <row r="19">
          <cell r="A19">
            <v>1850</v>
          </cell>
          <cell r="B19">
            <v>47</v>
          </cell>
          <cell r="C19">
            <v>40</v>
          </cell>
          <cell r="D19" t="str">
            <v>Line Transformers</v>
          </cell>
          <cell r="E19">
            <v>0</v>
          </cell>
          <cell r="F19">
            <v>15824592.96025</v>
          </cell>
          <cell r="G19">
            <v>32952250.459343407</v>
          </cell>
          <cell r="H19">
            <v>48776843.419593409</v>
          </cell>
          <cell r="I19">
            <v>1865329.1106565935</v>
          </cell>
          <cell r="J19">
            <v>-208100</v>
          </cell>
          <cell r="K19">
            <v>50434072.530250005</v>
          </cell>
          <cell r="L19">
            <v>0</v>
          </cell>
          <cell r="M19">
            <v>-13926388.069999998</v>
          </cell>
          <cell r="N19">
            <v>-14872043.990000021</v>
          </cell>
          <cell r="O19">
            <v>-28798432.060000017</v>
          </cell>
          <cell r="P19">
            <v>-665651.49999997951</v>
          </cell>
          <cell r="Q19">
            <v>208100</v>
          </cell>
          <cell r="R19">
            <v>-29255983.559999995</v>
          </cell>
          <cell r="S19">
            <v>21178088.97025001</v>
          </cell>
          <cell r="T19">
            <v>0</v>
          </cell>
          <cell r="U19">
            <v>2370264</v>
          </cell>
          <cell r="V19">
            <v>-800000</v>
          </cell>
          <cell r="W19">
            <v>-738775</v>
          </cell>
          <cell r="X19">
            <v>744058.2396180185</v>
          </cell>
          <cell r="Y19">
            <v>0</v>
          </cell>
          <cell r="Z19">
            <v>2916583.8628782472</v>
          </cell>
          <cell r="AA19">
            <v>-117014</v>
          </cell>
          <cell r="AB19">
            <v>-863264</v>
          </cell>
          <cell r="AC19">
            <v>96619</v>
          </cell>
          <cell r="AD19">
            <v>0</v>
          </cell>
          <cell r="AE19">
            <v>685864.84891629778</v>
          </cell>
          <cell r="AF19">
            <v>-165724.70629081022</v>
          </cell>
          <cell r="AG19">
            <v>-786720.48864422191</v>
          </cell>
          <cell r="AH19">
            <v>142980.74402220611</v>
          </cell>
          <cell r="AI19">
            <v>0</v>
          </cell>
          <cell r="AJ19">
            <v>448362.23281642969</v>
          </cell>
          <cell r="AK19">
            <v>-131537.54976052564</v>
          </cell>
          <cell r="AL19">
            <v>-799171.19779387442</v>
          </cell>
          <cell r="AM19">
            <v>116760.21977857317</v>
          </cell>
          <cell r="AN19">
            <v>0</v>
          </cell>
          <cell r="AO19">
            <v>758620.50573044899</v>
          </cell>
          <cell r="AP19">
            <v>-83357.273098495556</v>
          </cell>
          <cell r="AQ19">
            <v>-811449.93611197907</v>
          </cell>
          <cell r="AR19">
            <v>74376.342269506131</v>
          </cell>
          <cell r="AS19">
            <v>0</v>
          </cell>
          <cell r="AT19">
            <v>494500.72635198775</v>
          </cell>
          <cell r="AU19">
            <v>-135985.12477962917</v>
          </cell>
          <cell r="AV19">
            <v>-823567.18745326437</v>
          </cell>
          <cell r="AW19">
            <v>110457.44755380569</v>
          </cell>
          <cell r="AX19">
            <v>0</v>
          </cell>
          <cell r="AY19">
            <v>464855.48971538286</v>
          </cell>
          <cell r="AZ19">
            <v>-113757.88253020844</v>
          </cell>
          <cell r="BA19">
            <v>-831686.70662247878</v>
          </cell>
          <cell r="BB19">
            <v>92270.868712889147</v>
          </cell>
          <cell r="BC19">
            <v>0</v>
          </cell>
          <cell r="BD19">
            <v>464855.48971538286</v>
          </cell>
          <cell r="BE19">
            <v>-113757.88253020844</v>
          </cell>
          <cell r="BF19">
            <v>-831686.70662247878</v>
          </cell>
          <cell r="BG19">
            <v>92270.868712889147</v>
          </cell>
          <cell r="BH19">
            <v>0</v>
          </cell>
        </row>
        <row r="20">
          <cell r="A20">
            <v>1855</v>
          </cell>
          <cell r="B20">
            <v>47</v>
          </cell>
          <cell r="C20">
            <v>0</v>
          </cell>
          <cell r="D20" t="str">
            <v>Services (Overhead &amp; Underground)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</row>
        <row r="21">
          <cell r="A21">
            <v>1860</v>
          </cell>
          <cell r="B21">
            <v>47</v>
          </cell>
          <cell r="C21">
            <v>30</v>
          </cell>
          <cell r="D21" t="str">
            <v>Meters</v>
          </cell>
          <cell r="E21">
            <v>0</v>
          </cell>
          <cell r="F21">
            <v>2647580.3807899989</v>
          </cell>
          <cell r="G21">
            <v>0</v>
          </cell>
          <cell r="H21">
            <v>2647580.3807899989</v>
          </cell>
          <cell r="I21">
            <v>0</v>
          </cell>
          <cell r="J21">
            <v>-3090.49</v>
          </cell>
          <cell r="K21">
            <v>2644489.8907899987</v>
          </cell>
          <cell r="L21">
            <v>0</v>
          </cell>
          <cell r="M21">
            <v>-2241173.79</v>
          </cell>
          <cell r="N21">
            <v>-242119.51999999862</v>
          </cell>
          <cell r="O21">
            <v>-2483293.3099999987</v>
          </cell>
          <cell r="P21">
            <v>-712727.40000000142</v>
          </cell>
          <cell r="Q21">
            <v>1434.28</v>
          </cell>
          <cell r="R21">
            <v>-3194586.43</v>
          </cell>
          <cell r="S21">
            <v>-550096.53921000147</v>
          </cell>
          <cell r="T21">
            <v>0</v>
          </cell>
          <cell r="U21">
            <v>57202.600000000006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558725.16584829963</v>
          </cell>
          <cell r="AA21">
            <v>0</v>
          </cell>
          <cell r="AB21">
            <v>-756435</v>
          </cell>
          <cell r="AC21">
            <v>0</v>
          </cell>
          <cell r="AD21">
            <v>0</v>
          </cell>
          <cell r="AE21">
            <v>612932.07491961226</v>
          </cell>
          <cell r="AF21">
            <v>-94125.550994296296</v>
          </cell>
          <cell r="AG21">
            <v>-805133.72649654967</v>
          </cell>
          <cell r="AH21">
            <v>47519.357588651597</v>
          </cell>
          <cell r="AI21">
            <v>0</v>
          </cell>
          <cell r="AJ21">
            <v>615910.98360933166</v>
          </cell>
          <cell r="AK21">
            <v>-93304.985827030003</v>
          </cell>
          <cell r="AL21">
            <v>-849094.35632785782</v>
          </cell>
          <cell r="AM21">
            <v>47070.904228778847</v>
          </cell>
          <cell r="AN21">
            <v>0</v>
          </cell>
          <cell r="AO21">
            <v>753109.109841606</v>
          </cell>
          <cell r="AP21">
            <v>-77771.841862518806</v>
          </cell>
          <cell r="AQ21">
            <v>-898884.30922284781</v>
          </cell>
          <cell r="AR21">
            <v>39092.13898269397</v>
          </cell>
          <cell r="AS21">
            <v>0</v>
          </cell>
          <cell r="AT21">
            <v>602950.8337889259</v>
          </cell>
          <cell r="AU21">
            <v>-78444.858005885399</v>
          </cell>
          <cell r="AV21">
            <v>-950113.53879927914</v>
          </cell>
          <cell r="AW21">
            <v>39586.958779946559</v>
          </cell>
          <cell r="AX21">
            <v>0</v>
          </cell>
          <cell r="AY21">
            <v>602560.29242965614</v>
          </cell>
          <cell r="AZ21">
            <v>-78166.470254588072</v>
          </cell>
          <cell r="BA21">
            <v>-985423.54996776953</v>
          </cell>
          <cell r="BB21">
            <v>39338.030877776815</v>
          </cell>
          <cell r="BC21">
            <v>0</v>
          </cell>
          <cell r="BD21">
            <v>602560.29242965614</v>
          </cell>
          <cell r="BE21">
            <v>-78166.470254588072</v>
          </cell>
          <cell r="BF21">
            <v>-985423.54996776953</v>
          </cell>
          <cell r="BG21">
            <v>39338.030877776815</v>
          </cell>
          <cell r="BH21">
            <v>0</v>
          </cell>
        </row>
        <row r="22">
          <cell r="A22">
            <v>1860.1</v>
          </cell>
          <cell r="B22">
            <v>47</v>
          </cell>
          <cell r="C22">
            <v>10</v>
          </cell>
          <cell r="D22" t="str">
            <v>Meters (Smart Meters)</v>
          </cell>
          <cell r="E22">
            <v>0</v>
          </cell>
          <cell r="F22">
            <v>6780571.3799999999</v>
          </cell>
          <cell r="G22">
            <v>190564.36312097934</v>
          </cell>
          <cell r="H22">
            <v>6971135.7431209795</v>
          </cell>
          <cell r="I22">
            <v>247975.05687902065</v>
          </cell>
          <cell r="J22">
            <v>0</v>
          </cell>
          <cell r="K22">
            <v>7219110.7999999998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7219110.7999999998</v>
          </cell>
          <cell r="T22">
            <v>0</v>
          </cell>
          <cell r="U22">
            <v>514823.4</v>
          </cell>
          <cell r="V22">
            <v>0</v>
          </cell>
          <cell r="W22">
            <v>-747565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</row>
        <row r="23">
          <cell r="A23">
            <v>1905</v>
          </cell>
          <cell r="B23" t="str">
            <v>N/A</v>
          </cell>
          <cell r="C23">
            <v>0</v>
          </cell>
          <cell r="D23" t="str">
            <v>Land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</row>
        <row r="24">
          <cell r="A24">
            <v>1908</v>
          </cell>
          <cell r="B24">
            <v>47</v>
          </cell>
          <cell r="C24">
            <v>0</v>
          </cell>
          <cell r="D24" t="str">
            <v>Buildings &amp; Fixtures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</row>
        <row r="25">
          <cell r="A25">
            <v>1910</v>
          </cell>
          <cell r="B25">
            <v>13</v>
          </cell>
          <cell r="C25">
            <v>5</v>
          </cell>
          <cell r="D25" t="str">
            <v>Leasehold Improvements</v>
          </cell>
          <cell r="E25">
            <v>0</v>
          </cell>
          <cell r="F25">
            <v>630749.58000000007</v>
          </cell>
          <cell r="G25">
            <v>58717.979999999981</v>
          </cell>
          <cell r="H25">
            <v>689467.56</v>
          </cell>
          <cell r="I25">
            <v>200045.87</v>
          </cell>
          <cell r="J25">
            <v>0</v>
          </cell>
          <cell r="K25">
            <v>889513.43</v>
          </cell>
          <cell r="L25">
            <v>0</v>
          </cell>
          <cell r="M25">
            <v>-135707.12</v>
          </cell>
          <cell r="N25">
            <v>-70147.350000000006</v>
          </cell>
          <cell r="O25">
            <v>-205854.47</v>
          </cell>
          <cell r="P25">
            <v>-170614.86</v>
          </cell>
          <cell r="Q25">
            <v>0</v>
          </cell>
          <cell r="R25">
            <v>-376469.32999999996</v>
          </cell>
          <cell r="S25">
            <v>513044.10000000009</v>
          </cell>
          <cell r="T25">
            <v>0</v>
          </cell>
          <cell r="U25">
            <v>18265</v>
          </cell>
          <cell r="V25">
            <v>0</v>
          </cell>
          <cell r="W25">
            <v>-153806</v>
          </cell>
          <cell r="X25">
            <v>0</v>
          </cell>
          <cell r="Y25">
            <v>0</v>
          </cell>
          <cell r="Z25">
            <v>27481.949303012443</v>
          </cell>
          <cell r="AA25">
            <v>0</v>
          </cell>
          <cell r="AB25">
            <v>-118599.32493030123</v>
          </cell>
          <cell r="AC25">
            <v>0</v>
          </cell>
          <cell r="AD25">
            <v>0</v>
          </cell>
          <cell r="AE25">
            <v>247500</v>
          </cell>
          <cell r="AF25">
            <v>0</v>
          </cell>
          <cell r="AG25">
            <v>-171269.09999999998</v>
          </cell>
          <cell r="AH25">
            <v>0</v>
          </cell>
          <cell r="AI25">
            <v>0</v>
          </cell>
          <cell r="AJ25">
            <v>90000</v>
          </cell>
          <cell r="AK25">
            <v>0</v>
          </cell>
          <cell r="AL25">
            <v>-171590.63</v>
          </cell>
          <cell r="AM25">
            <v>0</v>
          </cell>
          <cell r="AN25">
            <v>0</v>
          </cell>
          <cell r="AO25">
            <v>45000</v>
          </cell>
          <cell r="AP25">
            <v>0</v>
          </cell>
          <cell r="AQ25">
            <v>-127163.06000000001</v>
          </cell>
          <cell r="AR25">
            <v>0</v>
          </cell>
          <cell r="AS25">
            <v>0</v>
          </cell>
          <cell r="AT25">
            <v>45000</v>
          </cell>
          <cell r="AU25">
            <v>0</v>
          </cell>
          <cell r="AV25">
            <v>-118826.5</v>
          </cell>
          <cell r="AW25">
            <v>0</v>
          </cell>
          <cell r="AX25">
            <v>0</v>
          </cell>
          <cell r="AY25">
            <v>45000</v>
          </cell>
          <cell r="AZ25">
            <v>0</v>
          </cell>
          <cell r="BA25">
            <v>-126000</v>
          </cell>
          <cell r="BB25">
            <v>0</v>
          </cell>
          <cell r="BC25">
            <v>0</v>
          </cell>
          <cell r="BD25">
            <v>45000</v>
          </cell>
          <cell r="BE25">
            <v>0</v>
          </cell>
          <cell r="BF25">
            <v>-126000</v>
          </cell>
          <cell r="BG25">
            <v>0</v>
          </cell>
          <cell r="BH25">
            <v>0</v>
          </cell>
        </row>
        <row r="26">
          <cell r="A26">
            <v>1915</v>
          </cell>
          <cell r="B26">
            <v>8</v>
          </cell>
          <cell r="C26">
            <v>10</v>
          </cell>
          <cell r="D26" t="str">
            <v>Office Furniture &amp; Equipment (5 years)</v>
          </cell>
          <cell r="E26">
            <v>0</v>
          </cell>
          <cell r="F26">
            <v>718702.63</v>
          </cell>
          <cell r="G26">
            <v>-33806.200000000186</v>
          </cell>
          <cell r="H26">
            <v>684896.42999999982</v>
          </cell>
          <cell r="I26">
            <v>6911.3600000001852</v>
          </cell>
          <cell r="J26">
            <v>0</v>
          </cell>
          <cell r="K26">
            <v>691807.79</v>
          </cell>
          <cell r="L26">
            <v>0</v>
          </cell>
          <cell r="M26">
            <v>-677186.3</v>
          </cell>
          <cell r="N26">
            <v>33280.580000000271</v>
          </cell>
          <cell r="O26">
            <v>-643905.71999999974</v>
          </cell>
          <cell r="P26">
            <v>-8753.87000000027</v>
          </cell>
          <cell r="Q26">
            <v>0</v>
          </cell>
          <cell r="R26">
            <v>-652659.59</v>
          </cell>
          <cell r="S26">
            <v>39148.20000000007</v>
          </cell>
          <cell r="T26">
            <v>0</v>
          </cell>
          <cell r="U26">
            <v>31131</v>
          </cell>
          <cell r="V26">
            <v>0</v>
          </cell>
          <cell r="W26">
            <v>-9661</v>
          </cell>
          <cell r="X26">
            <v>0</v>
          </cell>
          <cell r="Y26">
            <v>0</v>
          </cell>
          <cell r="Z26">
            <v>0.42387365478498396</v>
          </cell>
          <cell r="AA26">
            <v>0</v>
          </cell>
          <cell r="AB26">
            <v>-18523</v>
          </cell>
          <cell r="AC26">
            <v>0</v>
          </cell>
          <cell r="AD26">
            <v>0</v>
          </cell>
          <cell r="AE26">
            <v>27500</v>
          </cell>
          <cell r="AF26">
            <v>0</v>
          </cell>
          <cell r="AG26">
            <v>-9433.9</v>
          </cell>
          <cell r="AH26">
            <v>0</v>
          </cell>
          <cell r="AI26">
            <v>0</v>
          </cell>
          <cell r="AJ26">
            <v>10000</v>
          </cell>
          <cell r="AK26">
            <v>0</v>
          </cell>
          <cell r="AL26">
            <v>-11068.53</v>
          </cell>
          <cell r="AM26">
            <v>0</v>
          </cell>
          <cell r="AN26">
            <v>0</v>
          </cell>
          <cell r="AO26">
            <v>5000</v>
          </cell>
          <cell r="AP26">
            <v>0</v>
          </cell>
          <cell r="AQ26">
            <v>-11387.369999999999</v>
          </cell>
          <cell r="AR26">
            <v>0</v>
          </cell>
          <cell r="AS26">
            <v>0</v>
          </cell>
          <cell r="AT26">
            <v>5000</v>
          </cell>
          <cell r="AU26">
            <v>0</v>
          </cell>
          <cell r="AV26">
            <v>-11848.34</v>
          </cell>
          <cell r="AW26">
            <v>0</v>
          </cell>
          <cell r="AX26">
            <v>0</v>
          </cell>
          <cell r="AY26">
            <v>5000</v>
          </cell>
          <cell r="AZ26">
            <v>0</v>
          </cell>
          <cell r="BA26">
            <v>-12213.82</v>
          </cell>
          <cell r="BB26">
            <v>0</v>
          </cell>
          <cell r="BC26">
            <v>0</v>
          </cell>
          <cell r="BD26">
            <v>5000</v>
          </cell>
          <cell r="BE26">
            <v>0</v>
          </cell>
          <cell r="BF26">
            <v>-12213.82</v>
          </cell>
          <cell r="BG26">
            <v>0</v>
          </cell>
          <cell r="BH26">
            <v>0</v>
          </cell>
        </row>
        <row r="27">
          <cell r="A27">
            <v>1920</v>
          </cell>
          <cell r="B27">
            <v>50</v>
          </cell>
          <cell r="C27">
            <v>4</v>
          </cell>
          <cell r="D27" t="str">
            <v>Computer Equipment - Hardware</v>
          </cell>
          <cell r="E27">
            <v>0</v>
          </cell>
          <cell r="F27">
            <v>2112207.7599999998</v>
          </cell>
          <cell r="G27">
            <v>55746.400000000373</v>
          </cell>
          <cell r="H27">
            <v>2167954.16</v>
          </cell>
          <cell r="I27">
            <v>0</v>
          </cell>
          <cell r="J27">
            <v>0</v>
          </cell>
          <cell r="K27">
            <v>2167954.16</v>
          </cell>
          <cell r="L27">
            <v>0</v>
          </cell>
          <cell r="M27">
            <v>-2064016.89</v>
          </cell>
          <cell r="N27">
            <v>0</v>
          </cell>
          <cell r="O27">
            <v>-2064016.89</v>
          </cell>
          <cell r="P27">
            <v>0</v>
          </cell>
          <cell r="Q27">
            <v>0</v>
          </cell>
          <cell r="R27">
            <v>-2064016.89</v>
          </cell>
          <cell r="S27">
            <v>103937.27000000025</v>
          </cell>
          <cell r="T27">
            <v>0</v>
          </cell>
          <cell r="U27">
            <v>241584</v>
          </cell>
          <cell r="V27">
            <v>0</v>
          </cell>
          <cell r="W27">
            <v>-86794</v>
          </cell>
          <cell r="X27">
            <v>0</v>
          </cell>
          <cell r="Y27">
            <v>0</v>
          </cell>
          <cell r="Z27">
            <v>62473.257542684507</v>
          </cell>
          <cell r="AA27">
            <v>0</v>
          </cell>
          <cell r="AB27">
            <v>-112997</v>
          </cell>
          <cell r="AC27">
            <v>0</v>
          </cell>
          <cell r="AD27">
            <v>0</v>
          </cell>
          <cell r="AE27">
            <v>266511.46138186246</v>
          </cell>
          <cell r="AF27">
            <v>-1334.1822574033883</v>
          </cell>
          <cell r="AG27">
            <v>-180849.41267273284</v>
          </cell>
          <cell r="AH27">
            <v>667.09112870169417</v>
          </cell>
          <cell r="AI27">
            <v>0</v>
          </cell>
          <cell r="AJ27">
            <v>172404.58455274499</v>
          </cell>
          <cell r="AK27">
            <v>0</v>
          </cell>
          <cell r="AL27">
            <v>-211296.29841455873</v>
          </cell>
          <cell r="AM27">
            <v>0</v>
          </cell>
          <cell r="AN27">
            <v>0</v>
          </cell>
          <cell r="AO27">
            <v>98267.192072793681</v>
          </cell>
          <cell r="AP27">
            <v>-1111.818547836157</v>
          </cell>
          <cell r="AQ27">
            <v>-198710.52049275109</v>
          </cell>
          <cell r="AR27">
            <v>555.9092739180785</v>
          </cell>
          <cell r="AS27">
            <v>0</v>
          </cell>
          <cell r="AT27">
            <v>261160.31524367622</v>
          </cell>
          <cell r="AU27">
            <v>-1111.818547836157</v>
          </cell>
          <cell r="AV27">
            <v>-190190.84890730982</v>
          </cell>
          <cell r="AW27">
            <v>555.9092739180785</v>
          </cell>
          <cell r="AX27">
            <v>0</v>
          </cell>
          <cell r="AY27">
            <v>99160.315243676218</v>
          </cell>
          <cell r="AZ27">
            <v>-1111.818547836157</v>
          </cell>
          <cell r="BA27">
            <v>-178666.99504549606</v>
          </cell>
          <cell r="BB27">
            <v>555.9092739180785</v>
          </cell>
          <cell r="BC27">
            <v>0</v>
          </cell>
          <cell r="BD27">
            <v>99160.315243676218</v>
          </cell>
          <cell r="BE27">
            <v>-1111.818547836157</v>
          </cell>
          <cell r="BF27">
            <v>-178666.99504549606</v>
          </cell>
          <cell r="BG27">
            <v>555.9092739180785</v>
          </cell>
          <cell r="BH27">
            <v>0</v>
          </cell>
        </row>
        <row r="28">
          <cell r="A28">
            <v>1920.1</v>
          </cell>
          <cell r="B28">
            <v>45</v>
          </cell>
          <cell r="C28">
            <v>4</v>
          </cell>
          <cell r="D28" t="str">
            <v>Computer Equip.-Hardware(Post Mar. 22/04)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129775.52999999964</v>
          </cell>
          <cell r="J28">
            <v>0</v>
          </cell>
          <cell r="K28">
            <v>129775.52999999964</v>
          </cell>
          <cell r="L28">
            <v>0</v>
          </cell>
          <cell r="M28">
            <v>0</v>
          </cell>
          <cell r="N28">
            <v>-57524.149999998743</v>
          </cell>
          <cell r="O28">
            <v>-57524.149999998743</v>
          </cell>
          <cell r="P28">
            <v>-17430.49000000126</v>
          </cell>
          <cell r="Q28">
            <v>0</v>
          </cell>
          <cell r="R28">
            <v>-74954.64</v>
          </cell>
          <cell r="S28">
            <v>54820.889999999636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</row>
        <row r="29">
          <cell r="A29">
            <v>1920</v>
          </cell>
          <cell r="B29">
            <v>45.1</v>
          </cell>
          <cell r="C29">
            <v>4</v>
          </cell>
          <cell r="D29" t="str">
            <v>Computer Equip.-Hardware(Post Mar. 19/07)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</row>
        <row r="30">
          <cell r="A30">
            <v>1930</v>
          </cell>
          <cell r="B30">
            <v>10</v>
          </cell>
          <cell r="C30">
            <v>10</v>
          </cell>
          <cell r="D30" t="str">
            <v>Transportation Equipment</v>
          </cell>
          <cell r="E30">
            <v>0</v>
          </cell>
          <cell r="F30">
            <v>3072833.7500000009</v>
          </cell>
          <cell r="G30">
            <v>0</v>
          </cell>
          <cell r="H30">
            <v>3072833.7500000009</v>
          </cell>
          <cell r="I30">
            <v>1405317.19</v>
          </cell>
          <cell r="J30">
            <v>-143212.82999999999</v>
          </cell>
          <cell r="K30">
            <v>4334938.1100000013</v>
          </cell>
          <cell r="L30">
            <v>0</v>
          </cell>
          <cell r="M30">
            <v>-2140151.580000001</v>
          </cell>
          <cell r="N30">
            <v>0</v>
          </cell>
          <cell r="O30">
            <v>-2140151.580000001</v>
          </cell>
          <cell r="P30">
            <v>-171211.18999999962</v>
          </cell>
          <cell r="Q30">
            <v>143212.82999999999</v>
          </cell>
          <cell r="R30">
            <v>-2168149.9400000004</v>
          </cell>
          <cell r="S30">
            <v>2166788.1700000009</v>
          </cell>
          <cell r="T30">
            <v>0</v>
          </cell>
          <cell r="U30">
            <v>17542</v>
          </cell>
          <cell r="V30">
            <v>-249145</v>
          </cell>
          <cell r="W30">
            <v>-274279</v>
          </cell>
          <cell r="X30">
            <v>244700</v>
          </cell>
          <cell r="Y30">
            <v>0</v>
          </cell>
          <cell r="Z30">
            <v>84704.966428112093</v>
          </cell>
          <cell r="AA30">
            <v>0</v>
          </cell>
          <cell r="AB30">
            <v>-250138</v>
          </cell>
          <cell r="AC30">
            <v>0</v>
          </cell>
          <cell r="AD30">
            <v>0</v>
          </cell>
          <cell r="AE30">
            <v>420000</v>
          </cell>
          <cell r="AF30">
            <v>0</v>
          </cell>
          <cell r="AG30">
            <v>-293862.74333333329</v>
          </cell>
          <cell r="AH30">
            <v>0</v>
          </cell>
          <cell r="AI30">
            <v>0</v>
          </cell>
          <cell r="AJ30">
            <v>415000</v>
          </cell>
          <cell r="AK30">
            <v>0</v>
          </cell>
          <cell r="AL30">
            <v>-324117.98333333334</v>
          </cell>
          <cell r="AM30">
            <v>0</v>
          </cell>
          <cell r="AN30">
            <v>0</v>
          </cell>
          <cell r="AO30">
            <v>440000</v>
          </cell>
          <cell r="AP30">
            <v>0</v>
          </cell>
          <cell r="AQ30">
            <v>-335065.24333333329</v>
          </cell>
          <cell r="AR30">
            <v>0</v>
          </cell>
          <cell r="AS30">
            <v>0</v>
          </cell>
          <cell r="AT30">
            <v>190000</v>
          </cell>
          <cell r="AU30">
            <v>0</v>
          </cell>
          <cell r="AV30">
            <v>-366143.29333333333</v>
          </cell>
          <cell r="AW30">
            <v>0</v>
          </cell>
          <cell r="AX30">
            <v>0</v>
          </cell>
          <cell r="AY30">
            <v>170000</v>
          </cell>
          <cell r="AZ30">
            <v>0</v>
          </cell>
          <cell r="BA30">
            <v>-384164.90333333332</v>
          </cell>
          <cell r="BB30">
            <v>0</v>
          </cell>
          <cell r="BC30">
            <v>0</v>
          </cell>
          <cell r="BD30">
            <v>170000</v>
          </cell>
          <cell r="BE30">
            <v>0</v>
          </cell>
          <cell r="BF30">
            <v>-384164.90333333332</v>
          </cell>
          <cell r="BG30">
            <v>0</v>
          </cell>
          <cell r="BH30">
            <v>0</v>
          </cell>
        </row>
        <row r="31">
          <cell r="A31">
            <v>1935</v>
          </cell>
          <cell r="B31">
            <v>8</v>
          </cell>
          <cell r="C31">
            <v>7</v>
          </cell>
          <cell r="D31" t="str">
            <v>Stores Equipment</v>
          </cell>
          <cell r="E31">
            <v>0</v>
          </cell>
          <cell r="F31">
            <v>24516</v>
          </cell>
          <cell r="G31">
            <v>0</v>
          </cell>
          <cell r="H31">
            <v>24516</v>
          </cell>
          <cell r="I31">
            <v>0</v>
          </cell>
          <cell r="J31">
            <v>0</v>
          </cell>
          <cell r="K31">
            <v>24516</v>
          </cell>
          <cell r="L31">
            <v>0</v>
          </cell>
          <cell r="M31">
            <v>-24055.87</v>
          </cell>
          <cell r="N31">
            <v>-172.13999999999942</v>
          </cell>
          <cell r="O31">
            <v>-24228.01</v>
          </cell>
          <cell r="P31">
            <v>-287.94000000000057</v>
          </cell>
          <cell r="Q31">
            <v>0</v>
          </cell>
          <cell r="R31">
            <v>-24515.95</v>
          </cell>
          <cell r="S31">
            <v>4.9999999999272404E-2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</row>
        <row r="32">
          <cell r="A32">
            <v>1940</v>
          </cell>
          <cell r="B32">
            <v>8</v>
          </cell>
          <cell r="C32">
            <v>7</v>
          </cell>
          <cell r="D32" t="str">
            <v>Tools, Shop &amp; Garage Equipment</v>
          </cell>
          <cell r="E32">
            <v>0</v>
          </cell>
          <cell r="F32">
            <v>1525582.0562499999</v>
          </cell>
          <cell r="G32">
            <v>650562.47190910892</v>
          </cell>
          <cell r="H32">
            <v>2176144.5281591089</v>
          </cell>
          <cell r="I32">
            <v>84727.888090891051</v>
          </cell>
          <cell r="J32">
            <v>0</v>
          </cell>
          <cell r="K32">
            <v>2260872.4162499998</v>
          </cell>
          <cell r="L32">
            <v>0</v>
          </cell>
          <cell r="M32">
            <v>-918852.54999999993</v>
          </cell>
          <cell r="N32">
            <v>-570309.10999999929</v>
          </cell>
          <cell r="O32">
            <v>-1489161.6599999992</v>
          </cell>
          <cell r="P32">
            <v>-217058.73000000071</v>
          </cell>
          <cell r="Q32">
            <v>0</v>
          </cell>
          <cell r="R32">
            <v>-1706220.39</v>
          </cell>
          <cell r="S32">
            <v>554652.02624999988</v>
          </cell>
          <cell r="T32">
            <v>0</v>
          </cell>
          <cell r="U32">
            <v>112253</v>
          </cell>
          <cell r="V32">
            <v>0</v>
          </cell>
          <cell r="W32">
            <v>-200143</v>
          </cell>
          <cell r="X32">
            <v>0</v>
          </cell>
          <cell r="Y32">
            <v>0</v>
          </cell>
          <cell r="Z32">
            <v>25397.031347261509</v>
          </cell>
          <cell r="AA32">
            <v>0</v>
          </cell>
          <cell r="AB32">
            <v>-139605</v>
          </cell>
          <cell r="AC32">
            <v>0</v>
          </cell>
          <cell r="AD32">
            <v>0</v>
          </cell>
          <cell r="AE32">
            <v>153506.28240213319</v>
          </cell>
          <cell r="AF32">
            <v>-14391.810004633802</v>
          </cell>
          <cell r="AG32">
            <v>-152650.84532825582</v>
          </cell>
          <cell r="AH32">
            <v>12187.768870367965</v>
          </cell>
          <cell r="AI32">
            <v>0</v>
          </cell>
          <cell r="AJ32">
            <v>145820.41440134918</v>
          </cell>
          <cell r="AK32">
            <v>-15363.650481276649</v>
          </cell>
          <cell r="AL32">
            <v>-131505.57006555615</v>
          </cell>
          <cell r="AM32">
            <v>12968.353454989308</v>
          </cell>
          <cell r="AN32">
            <v>0</v>
          </cell>
          <cell r="AO32">
            <v>173788.409481054</v>
          </cell>
          <cell r="AP32">
            <v>-9163.4061046883762</v>
          </cell>
          <cell r="AQ32">
            <v>-134746.46276396431</v>
          </cell>
          <cell r="AR32">
            <v>8446.3126246801257</v>
          </cell>
          <cell r="AS32">
            <v>0</v>
          </cell>
          <cell r="AT32">
            <v>154786.43392431238</v>
          </cell>
          <cell r="AU32">
            <v>-15054.942598249527</v>
          </cell>
          <cell r="AV32">
            <v>-143966.00139304413</v>
          </cell>
          <cell r="AW32">
            <v>12118.757929082307</v>
          </cell>
          <cell r="AX32">
            <v>0</v>
          </cell>
          <cell r="AY32">
            <v>150004.16524534026</v>
          </cell>
          <cell r="AZ32">
            <v>-12554.884550309145</v>
          </cell>
          <cell r="BA32">
            <v>-145273.01100871153</v>
          </cell>
          <cell r="BB32">
            <v>10324.836738779357</v>
          </cell>
          <cell r="BC32">
            <v>0</v>
          </cell>
          <cell r="BD32">
            <v>150004.16524534026</v>
          </cell>
          <cell r="BE32">
            <v>-12554.884550309145</v>
          </cell>
          <cell r="BF32">
            <v>-145273.01100871153</v>
          </cell>
          <cell r="BG32">
            <v>10324.836738779357</v>
          </cell>
          <cell r="BH32">
            <v>0</v>
          </cell>
        </row>
        <row r="33">
          <cell r="A33">
            <v>1945</v>
          </cell>
          <cell r="B33">
            <v>8</v>
          </cell>
          <cell r="C33">
            <v>7</v>
          </cell>
          <cell r="D33" t="str">
            <v>Measurement &amp; Testing Equipment</v>
          </cell>
          <cell r="E33">
            <v>0</v>
          </cell>
          <cell r="F33">
            <v>405788.37</v>
          </cell>
          <cell r="G33">
            <v>18771.510000000009</v>
          </cell>
          <cell r="H33">
            <v>424559.88</v>
          </cell>
          <cell r="I33">
            <v>14905.119999999988</v>
          </cell>
          <cell r="J33">
            <v>0</v>
          </cell>
          <cell r="K33">
            <v>439465</v>
          </cell>
          <cell r="L33">
            <v>0</v>
          </cell>
          <cell r="M33">
            <v>-349196.68000000005</v>
          </cell>
          <cell r="N33">
            <v>80589.879999999946</v>
          </cell>
          <cell r="O33">
            <v>-268606.8000000001</v>
          </cell>
          <cell r="P33">
            <v>-13474.769999999942</v>
          </cell>
          <cell r="Q33">
            <v>0</v>
          </cell>
          <cell r="R33">
            <v>-282081.57000000007</v>
          </cell>
          <cell r="S33">
            <v>157383.42999999993</v>
          </cell>
          <cell r="T33">
            <v>0</v>
          </cell>
          <cell r="U33">
            <v>19169</v>
          </cell>
          <cell r="V33">
            <v>0</v>
          </cell>
          <cell r="W33">
            <v>-14792</v>
          </cell>
          <cell r="X33">
            <v>0</v>
          </cell>
          <cell r="Y33">
            <v>0</v>
          </cell>
          <cell r="Z33">
            <v>51669.771382531639</v>
          </cell>
          <cell r="AA33">
            <v>0</v>
          </cell>
          <cell r="AB33">
            <v>-22064</v>
          </cell>
          <cell r="AC33">
            <v>0</v>
          </cell>
          <cell r="AD33">
            <v>0</v>
          </cell>
          <cell r="AE33">
            <v>8884.3126576374161</v>
          </cell>
          <cell r="AF33">
            <v>-336.81709592215685</v>
          </cell>
          <cell r="AG33">
            <v>-17564.176056866549</v>
          </cell>
          <cell r="AH33">
            <v>306.87779850685399</v>
          </cell>
          <cell r="AI33">
            <v>0</v>
          </cell>
          <cell r="AJ33">
            <v>59154.399876569922</v>
          </cell>
          <cell r="AK33">
            <v>-482.82964942891772</v>
          </cell>
          <cell r="AL33">
            <v>-20377.586262922148</v>
          </cell>
          <cell r="AM33">
            <v>434.63737981606653</v>
          </cell>
          <cell r="AN33">
            <v>0</v>
          </cell>
          <cell r="AO33">
            <v>68948.261753889223</v>
          </cell>
          <cell r="AP33">
            <v>-480.59369098446149</v>
          </cell>
          <cell r="AQ33">
            <v>-22007.528258598912</v>
          </cell>
          <cell r="AR33">
            <v>458.10255726943666</v>
          </cell>
          <cell r="AS33">
            <v>0</v>
          </cell>
          <cell r="AT33">
            <v>132773.82376989722</v>
          </cell>
          <cell r="AU33">
            <v>-589.68894464576908</v>
          </cell>
          <cell r="AV33">
            <v>-36353.57801425182</v>
          </cell>
          <cell r="AW33">
            <v>477.6956815605929</v>
          </cell>
          <cell r="AX33">
            <v>0</v>
          </cell>
          <cell r="AY33">
            <v>132583.6036243113</v>
          </cell>
          <cell r="AZ33">
            <v>-538.88350907239465</v>
          </cell>
          <cell r="BA33">
            <v>-54752.318291761541</v>
          </cell>
          <cell r="BB33">
            <v>472.43710588883675</v>
          </cell>
          <cell r="BC33">
            <v>0</v>
          </cell>
          <cell r="BD33">
            <v>132583.6036243113</v>
          </cell>
          <cell r="BE33">
            <v>-538.88350907239465</v>
          </cell>
          <cell r="BF33">
            <v>-54752.318291761541</v>
          </cell>
          <cell r="BG33">
            <v>472.43710588883675</v>
          </cell>
          <cell r="BH33">
            <v>0</v>
          </cell>
        </row>
        <row r="34">
          <cell r="A34">
            <v>1950</v>
          </cell>
          <cell r="B34">
            <v>8</v>
          </cell>
          <cell r="C34">
            <v>0</v>
          </cell>
          <cell r="D34" t="str">
            <v>Power Operated Equipment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</row>
        <row r="35">
          <cell r="A35">
            <v>1955</v>
          </cell>
          <cell r="B35">
            <v>8</v>
          </cell>
          <cell r="C35">
            <v>10</v>
          </cell>
          <cell r="D35" t="str">
            <v>Communications Equipment</v>
          </cell>
          <cell r="E35">
            <v>0</v>
          </cell>
          <cell r="F35">
            <v>266585.13</v>
          </cell>
          <cell r="G35">
            <v>0</v>
          </cell>
          <cell r="H35">
            <v>266585.13</v>
          </cell>
          <cell r="I35">
            <v>147267.44</v>
          </cell>
          <cell r="J35">
            <v>0</v>
          </cell>
          <cell r="K35">
            <v>413852.57</v>
          </cell>
          <cell r="L35">
            <v>0</v>
          </cell>
          <cell r="M35">
            <v>-252847.81000000003</v>
          </cell>
          <cell r="N35">
            <v>1449.4499999999825</v>
          </cell>
          <cell r="O35">
            <v>-251398.36000000004</v>
          </cell>
          <cell r="P35">
            <v>-12724.149999999981</v>
          </cell>
          <cell r="Q35">
            <v>0</v>
          </cell>
          <cell r="R35">
            <v>-264122.51</v>
          </cell>
          <cell r="S35">
            <v>149730.06</v>
          </cell>
          <cell r="T35">
            <v>0</v>
          </cell>
          <cell r="U35">
            <v>4280</v>
          </cell>
          <cell r="V35">
            <v>0</v>
          </cell>
          <cell r="W35">
            <v>-20482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-15855.400000000001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-15854.400000000001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-15854.400000000001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-15854.400000000001</v>
          </cell>
          <cell r="AR35">
            <v>0</v>
          </cell>
          <cell r="AS35">
            <v>0</v>
          </cell>
          <cell r="AT35">
            <v>31949.999999999996</v>
          </cell>
          <cell r="AU35">
            <v>0</v>
          </cell>
          <cell r="AV35">
            <v>-17451.900000000001</v>
          </cell>
          <cell r="AW35">
            <v>0</v>
          </cell>
          <cell r="AX35">
            <v>0</v>
          </cell>
          <cell r="AY35">
            <v>31949.999999999996</v>
          </cell>
          <cell r="AZ35">
            <v>0</v>
          </cell>
          <cell r="BA35">
            <v>-20646.900000000001</v>
          </cell>
          <cell r="BB35">
            <v>0</v>
          </cell>
          <cell r="BC35">
            <v>0</v>
          </cell>
          <cell r="BD35">
            <v>31949.999999999996</v>
          </cell>
          <cell r="BE35">
            <v>0</v>
          </cell>
          <cell r="BF35">
            <v>-20646.900000000001</v>
          </cell>
          <cell r="BG35">
            <v>0</v>
          </cell>
          <cell r="BH35">
            <v>0</v>
          </cell>
        </row>
        <row r="36">
          <cell r="A36">
            <v>1955</v>
          </cell>
          <cell r="B36">
            <v>8</v>
          </cell>
          <cell r="C36">
            <v>6</v>
          </cell>
          <cell r="D36" t="str">
            <v>Communication Equipment (Wireless)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</row>
        <row r="37">
          <cell r="A37">
            <v>1960</v>
          </cell>
          <cell r="B37">
            <v>8</v>
          </cell>
          <cell r="C37">
            <v>10</v>
          </cell>
          <cell r="D37" t="str">
            <v xml:space="preserve">Miscellaneous Equipment </v>
          </cell>
          <cell r="E37">
            <v>0</v>
          </cell>
          <cell r="F37">
            <v>23602.49</v>
          </cell>
          <cell r="G37">
            <v>71964.28</v>
          </cell>
          <cell r="H37">
            <v>95566.77</v>
          </cell>
          <cell r="I37">
            <v>62078.240000000005</v>
          </cell>
          <cell r="J37">
            <v>0</v>
          </cell>
          <cell r="K37">
            <v>157645.01</v>
          </cell>
          <cell r="L37">
            <v>0</v>
          </cell>
          <cell r="M37">
            <v>-11082.25</v>
          </cell>
          <cell r="N37">
            <v>-48675.750000000015</v>
          </cell>
          <cell r="O37">
            <v>-59758.000000000015</v>
          </cell>
          <cell r="P37">
            <v>-19352.589999999986</v>
          </cell>
          <cell r="Q37">
            <v>0</v>
          </cell>
          <cell r="R37">
            <v>-79110.59</v>
          </cell>
          <cell r="S37">
            <v>78534.420000000013</v>
          </cell>
          <cell r="T37">
            <v>0</v>
          </cell>
          <cell r="U37">
            <v>0</v>
          </cell>
          <cell r="V37">
            <v>0</v>
          </cell>
          <cell r="W37">
            <v>-19187</v>
          </cell>
          <cell r="X37">
            <v>0</v>
          </cell>
          <cell r="Y37">
            <v>0</v>
          </cell>
          <cell r="Z37">
            <v>4746</v>
          </cell>
          <cell r="AA37">
            <v>0</v>
          </cell>
          <cell r="AB37">
            <v>-1991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-12756.889999999998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-11073.890000000003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-6299.4500000000025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-6286.4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-6286.4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-6286.4</v>
          </cell>
          <cell r="BG37">
            <v>0</v>
          </cell>
          <cell r="BH37">
            <v>0</v>
          </cell>
        </row>
        <row r="38">
          <cell r="A38">
            <v>1970</v>
          </cell>
          <cell r="B38">
            <v>47</v>
          </cell>
          <cell r="C38">
            <v>20</v>
          </cell>
          <cell r="D38" t="str">
            <v>Load Management Controls Customer Premises</v>
          </cell>
          <cell r="E38">
            <v>0</v>
          </cell>
          <cell r="F38">
            <v>107034.76</v>
          </cell>
          <cell r="G38">
            <v>0</v>
          </cell>
          <cell r="H38">
            <v>107034.76</v>
          </cell>
          <cell r="I38">
            <v>0</v>
          </cell>
          <cell r="J38">
            <v>0</v>
          </cell>
          <cell r="K38">
            <v>107034.76</v>
          </cell>
          <cell r="L38">
            <v>0</v>
          </cell>
          <cell r="M38">
            <v>-107034.72</v>
          </cell>
          <cell r="N38">
            <v>70871.349999999627</v>
          </cell>
          <cell r="O38">
            <v>-36163.370000000374</v>
          </cell>
          <cell r="P38">
            <v>0</v>
          </cell>
          <cell r="Q38">
            <v>0</v>
          </cell>
          <cell r="R38">
            <v>-36163.370000000374</v>
          </cell>
          <cell r="S38">
            <v>70871.389999999621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-70871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</row>
        <row r="39">
          <cell r="A39">
            <v>1975</v>
          </cell>
          <cell r="B39">
            <v>47</v>
          </cell>
          <cell r="C39">
            <v>20</v>
          </cell>
          <cell r="D39" t="str">
            <v>Load Management Controls Utility Premises</v>
          </cell>
          <cell r="E39">
            <v>0</v>
          </cell>
          <cell r="F39">
            <v>1021693.43</v>
          </cell>
          <cell r="G39">
            <v>0</v>
          </cell>
          <cell r="H39">
            <v>1021693.43</v>
          </cell>
          <cell r="I39">
            <v>0</v>
          </cell>
          <cell r="J39">
            <v>0</v>
          </cell>
          <cell r="K39">
            <v>1021693.43</v>
          </cell>
          <cell r="L39">
            <v>0</v>
          </cell>
          <cell r="M39">
            <v>-767338.56000000017</v>
          </cell>
          <cell r="N39">
            <v>25001.420000000042</v>
          </cell>
          <cell r="O39">
            <v>-742337.14000000013</v>
          </cell>
          <cell r="P39">
            <v>-17494.290000000045</v>
          </cell>
          <cell r="Q39">
            <v>0</v>
          </cell>
          <cell r="R39">
            <v>-759831.43000000017</v>
          </cell>
          <cell r="S39">
            <v>261861.99999999988</v>
          </cell>
          <cell r="T39">
            <v>0</v>
          </cell>
          <cell r="U39">
            <v>0</v>
          </cell>
          <cell r="V39">
            <v>0</v>
          </cell>
          <cell r="W39">
            <v>-17447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-17446.500000000004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-58017.055277777778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-46497.408888888887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-790.22000000000116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</row>
        <row r="40">
          <cell r="A40">
            <v>1980</v>
          </cell>
          <cell r="B40">
            <v>47</v>
          </cell>
          <cell r="C40">
            <v>0</v>
          </cell>
          <cell r="D40" t="str">
            <v>System Supervisor Equipment</v>
          </cell>
          <cell r="E40">
            <v>0</v>
          </cell>
          <cell r="F40">
            <v>293582.38</v>
          </cell>
          <cell r="G40">
            <v>0</v>
          </cell>
          <cell r="H40">
            <v>293582.38</v>
          </cell>
          <cell r="I40">
            <v>0</v>
          </cell>
          <cell r="J40">
            <v>0</v>
          </cell>
          <cell r="K40">
            <v>293582.38</v>
          </cell>
          <cell r="L40">
            <v>0</v>
          </cell>
          <cell r="M40">
            <v>-293583.09999999998</v>
          </cell>
          <cell r="N40">
            <v>0</v>
          </cell>
          <cell r="O40">
            <v>-293583.09999999998</v>
          </cell>
          <cell r="P40">
            <v>0</v>
          </cell>
          <cell r="Q40">
            <v>0</v>
          </cell>
          <cell r="R40">
            <v>-293583.09999999998</v>
          </cell>
          <cell r="S40">
            <v>-0.71999999997206032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</row>
        <row r="41">
          <cell r="A41">
            <v>1985</v>
          </cell>
          <cell r="B41">
            <v>47</v>
          </cell>
          <cell r="C41">
            <v>0</v>
          </cell>
          <cell r="D41" t="str">
            <v>Miscellaneous Fixed Assets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</row>
        <row r="42">
          <cell r="A42">
            <v>1990</v>
          </cell>
          <cell r="B42">
            <v>47</v>
          </cell>
          <cell r="C42">
            <v>0</v>
          </cell>
          <cell r="D42" t="str">
            <v>Other Tangible Property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</row>
        <row r="43">
          <cell r="A43">
            <v>1995</v>
          </cell>
          <cell r="B43">
            <v>47</v>
          </cell>
          <cell r="C43">
            <v>45</v>
          </cell>
          <cell r="D43" t="str">
            <v>Contributions &amp; Grants</v>
          </cell>
          <cell r="E43">
            <v>0</v>
          </cell>
          <cell r="F43">
            <v>-29385636.829999998</v>
          </cell>
          <cell r="G43">
            <v>27930.28999999884</v>
          </cell>
          <cell r="H43">
            <v>-29357706.539999999</v>
          </cell>
          <cell r="I43">
            <v>-1271166.4599999981</v>
          </cell>
          <cell r="J43">
            <v>0</v>
          </cell>
          <cell r="K43">
            <v>-30628872.999999996</v>
          </cell>
          <cell r="L43">
            <v>0</v>
          </cell>
          <cell r="M43">
            <v>7501198.8199999994</v>
          </cell>
          <cell r="N43">
            <v>-534474.90200000198</v>
          </cell>
          <cell r="O43">
            <v>6966723.9179999977</v>
          </cell>
          <cell r="P43">
            <v>568862.41200000106</v>
          </cell>
          <cell r="Q43">
            <v>0</v>
          </cell>
          <cell r="R43">
            <v>7535586.3299999991</v>
          </cell>
          <cell r="S43">
            <v>-23093286.669999998</v>
          </cell>
          <cell r="T43">
            <v>0</v>
          </cell>
          <cell r="U43">
            <v>-1699267</v>
          </cell>
          <cell r="V43">
            <v>0</v>
          </cell>
          <cell r="W43">
            <v>687172</v>
          </cell>
          <cell r="X43">
            <v>-3484</v>
          </cell>
          <cell r="Y43">
            <v>0</v>
          </cell>
          <cell r="Z43">
            <v>-2367193.1151021421</v>
          </cell>
          <cell r="AA43">
            <v>152785</v>
          </cell>
          <cell r="AB43">
            <v>995356</v>
          </cell>
          <cell r="AC43">
            <v>-259532</v>
          </cell>
          <cell r="AD43">
            <v>0</v>
          </cell>
          <cell r="AE43">
            <v>-4911000</v>
          </cell>
          <cell r="AF43">
            <v>0</v>
          </cell>
          <cell r="AG43">
            <v>825341.84854653408</v>
          </cell>
          <cell r="AH43">
            <v>0</v>
          </cell>
          <cell r="AI43">
            <v>0</v>
          </cell>
          <cell r="AJ43">
            <v>-1455000</v>
          </cell>
          <cell r="AK43">
            <v>0</v>
          </cell>
          <cell r="AL43">
            <v>918524.20400108001</v>
          </cell>
          <cell r="AM43">
            <v>0</v>
          </cell>
          <cell r="AN43">
            <v>0</v>
          </cell>
          <cell r="AO43">
            <v>-1075000</v>
          </cell>
          <cell r="AP43">
            <v>0</v>
          </cell>
          <cell r="AQ43">
            <v>951411.06733441341</v>
          </cell>
          <cell r="AR43">
            <v>0</v>
          </cell>
          <cell r="AS43">
            <v>0</v>
          </cell>
          <cell r="AT43">
            <v>-1095000</v>
          </cell>
          <cell r="AU43">
            <v>0</v>
          </cell>
          <cell r="AV43">
            <v>980214.41521320143</v>
          </cell>
          <cell r="AW43">
            <v>0</v>
          </cell>
          <cell r="AX43">
            <v>0</v>
          </cell>
          <cell r="AY43">
            <v>-1105000</v>
          </cell>
          <cell r="AZ43">
            <v>0</v>
          </cell>
          <cell r="BA43">
            <v>1006398.6085465343</v>
          </cell>
          <cell r="BB43">
            <v>0</v>
          </cell>
          <cell r="BC43">
            <v>0</v>
          </cell>
          <cell r="BD43">
            <v>-1105000</v>
          </cell>
          <cell r="BE43">
            <v>0</v>
          </cell>
          <cell r="BF43">
            <v>1006398.6085465343</v>
          </cell>
          <cell r="BG43">
            <v>0</v>
          </cell>
          <cell r="BH43">
            <v>0</v>
          </cell>
        </row>
        <row r="44">
          <cell r="A44" t="str">
            <v>etc.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</row>
        <row r="46">
          <cell r="A46">
            <v>0</v>
          </cell>
          <cell r="B46" t="str">
            <v>Sub-Total</v>
          </cell>
          <cell r="C46">
            <v>0</v>
          </cell>
          <cell r="D46">
            <v>0</v>
          </cell>
          <cell r="E46">
            <v>0</v>
          </cell>
          <cell r="F46">
            <v>142683923.23470998</v>
          </cell>
          <cell r="G46">
            <v>-296633.99402584945</v>
          </cell>
          <cell r="H46">
            <v>142387289.24068415</v>
          </cell>
          <cell r="I46">
            <v>11092013.443267152</v>
          </cell>
          <cell r="J46">
            <v>-1295393.4000000001</v>
          </cell>
          <cell r="K46">
            <v>152183909.28395128</v>
          </cell>
          <cell r="L46">
            <v>0</v>
          </cell>
          <cell r="M46">
            <v>-82243763.210000023</v>
          </cell>
          <cell r="N46">
            <v>1789927.0080000712</v>
          </cell>
          <cell r="O46">
            <v>-80453836.201999918</v>
          </cell>
          <cell r="P46">
            <v>-3272427.3880000669</v>
          </cell>
          <cell r="Q46">
            <v>1068958.2100000002</v>
          </cell>
          <cell r="R46">
            <v>-82657305.38000001</v>
          </cell>
          <cell r="S46">
            <v>69526603.903951332</v>
          </cell>
          <cell r="T46">
            <v>0</v>
          </cell>
          <cell r="U46">
            <v>10747504</v>
          </cell>
          <cell r="V46">
            <v>-3305209</v>
          </cell>
          <cell r="W46">
            <v>-3851800</v>
          </cell>
          <cell r="X46">
            <v>3083578</v>
          </cell>
          <cell r="Y46">
            <v>0</v>
          </cell>
          <cell r="Z46">
            <v>10657277.999999996</v>
          </cell>
          <cell r="AA46">
            <v>-2911945</v>
          </cell>
          <cell r="AB46">
            <v>-3941800.362994818</v>
          </cell>
          <cell r="AC46">
            <v>2725144</v>
          </cell>
          <cell r="AD46">
            <v>0</v>
          </cell>
          <cell r="AE46">
            <v>12369900.000600547</v>
          </cell>
          <cell r="AF46">
            <v>-2925860.867764873</v>
          </cell>
          <cell r="AG46">
            <v>-4435736.0744660674</v>
          </cell>
          <cell r="AH46">
            <v>2529414.3859046432</v>
          </cell>
          <cell r="AI46">
            <v>0</v>
          </cell>
          <cell r="AJ46">
            <v>9776999.9842928778</v>
          </cell>
          <cell r="AK46">
            <v>-2219375.6440765038</v>
          </cell>
          <cell r="AL46">
            <v>-4743726.4078475935</v>
          </cell>
          <cell r="AM46">
            <v>1954279.2305447392</v>
          </cell>
          <cell r="AN46">
            <v>0</v>
          </cell>
          <cell r="AO46">
            <v>7721999.9804433286</v>
          </cell>
          <cell r="AP46">
            <v>-1445108.9416025148</v>
          </cell>
          <cell r="AQ46">
            <v>-4819684.8633515341</v>
          </cell>
          <cell r="AR46">
            <v>1262895.1127987825</v>
          </cell>
          <cell r="AS46">
            <v>0</v>
          </cell>
          <cell r="AT46">
            <v>18444722.993371848</v>
          </cell>
          <cell r="AU46">
            <v>-2114869.0321151912</v>
          </cell>
          <cell r="AV46">
            <v>-5012545.7926550694</v>
          </cell>
          <cell r="AW46">
            <v>1711604.4470432086</v>
          </cell>
          <cell r="AX46">
            <v>0</v>
          </cell>
          <cell r="AY46">
            <v>23474000</v>
          </cell>
          <cell r="AZ46">
            <v>-1966649.1996661192</v>
          </cell>
          <cell r="BA46">
            <v>-5393321.093462849</v>
          </cell>
          <cell r="BB46">
            <v>1585409.1938058154</v>
          </cell>
          <cell r="BC46">
            <v>0</v>
          </cell>
          <cell r="BD46">
            <v>23474000</v>
          </cell>
          <cell r="BE46">
            <v>-1966649.1996661192</v>
          </cell>
          <cell r="BF46">
            <v>-5415321.093462849</v>
          </cell>
          <cell r="BG46">
            <v>1585409.1938058154</v>
          </cell>
          <cell r="BH46">
            <v>0</v>
          </cell>
        </row>
        <row r="47">
          <cell r="A47">
            <v>0</v>
          </cell>
          <cell r="B47" t="str">
            <v>Less Socialized Renewable Energy Generation Inv's (input as negative)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</row>
        <row r="48">
          <cell r="A48">
            <v>0</v>
          </cell>
          <cell r="B48" t="str">
            <v>Less Other Non Rate-Regulated Utility Assets (input as negative)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</row>
        <row r="49">
          <cell r="A49">
            <v>0</v>
          </cell>
          <cell r="B49" t="str">
            <v>Total PP&amp;E</v>
          </cell>
          <cell r="C49">
            <v>0</v>
          </cell>
          <cell r="D49">
            <v>0</v>
          </cell>
          <cell r="E49">
            <v>0</v>
          </cell>
          <cell r="F49">
            <v>142683923.23470998</v>
          </cell>
          <cell r="G49">
            <v>-296633.99402584945</v>
          </cell>
          <cell r="H49">
            <v>142387289.24068415</v>
          </cell>
          <cell r="I49">
            <v>11092013.443267152</v>
          </cell>
          <cell r="J49">
            <v>-1295393.4000000001</v>
          </cell>
          <cell r="K49">
            <v>152183909.28395128</v>
          </cell>
          <cell r="L49">
            <v>0</v>
          </cell>
          <cell r="M49">
            <v>-82243763.210000023</v>
          </cell>
          <cell r="N49">
            <v>1789927.0080000712</v>
          </cell>
          <cell r="O49">
            <v>-80453836.201999918</v>
          </cell>
          <cell r="P49">
            <v>-3272427.3880000669</v>
          </cell>
          <cell r="Q49">
            <v>1068958.2100000002</v>
          </cell>
          <cell r="R49">
            <v>-82657305.38000001</v>
          </cell>
          <cell r="S49">
            <v>69526603.903951332</v>
          </cell>
          <cell r="T49">
            <v>0</v>
          </cell>
          <cell r="U49">
            <v>10747504</v>
          </cell>
          <cell r="V49">
            <v>-3305209</v>
          </cell>
          <cell r="W49">
            <v>-3851800</v>
          </cell>
          <cell r="X49">
            <v>3083578</v>
          </cell>
          <cell r="Y49">
            <v>0</v>
          </cell>
          <cell r="Z49">
            <v>10657277.999999996</v>
          </cell>
          <cell r="AA49">
            <v>-2911945</v>
          </cell>
          <cell r="AB49">
            <v>-3941800.362994818</v>
          </cell>
          <cell r="AC49">
            <v>2725144</v>
          </cell>
          <cell r="AD49">
            <v>0</v>
          </cell>
          <cell r="AE49">
            <v>12369900.000600547</v>
          </cell>
          <cell r="AF49">
            <v>-2925860.867764873</v>
          </cell>
          <cell r="AG49">
            <v>-4435736.0744660674</v>
          </cell>
          <cell r="AH49">
            <v>2529414.3859046432</v>
          </cell>
          <cell r="AI49">
            <v>0</v>
          </cell>
          <cell r="AJ49">
            <v>9776999.9842928778</v>
          </cell>
          <cell r="AK49">
            <v>-2219375.6440765038</v>
          </cell>
          <cell r="AL49">
            <v>-4743726.4078475935</v>
          </cell>
          <cell r="AM49">
            <v>1954279.2305447392</v>
          </cell>
          <cell r="AN49">
            <v>0</v>
          </cell>
          <cell r="AO49">
            <v>7721999.9804433286</v>
          </cell>
          <cell r="AP49">
            <v>-1445108.9416025148</v>
          </cell>
          <cell r="AQ49">
            <v>-4819684.8633515341</v>
          </cell>
          <cell r="AR49">
            <v>1262895.1127987825</v>
          </cell>
          <cell r="AS49">
            <v>0</v>
          </cell>
          <cell r="AT49">
            <v>18444722.993371848</v>
          </cell>
          <cell r="AU49">
            <v>-2114869.0321151912</v>
          </cell>
          <cell r="AV49">
            <v>-5012545.7926550694</v>
          </cell>
          <cell r="AW49">
            <v>1711604.4470432086</v>
          </cell>
          <cell r="AX49">
            <v>0</v>
          </cell>
          <cell r="AY49">
            <v>23474000</v>
          </cell>
          <cell r="AZ49">
            <v>-1966649.1996661192</v>
          </cell>
          <cell r="BA49">
            <v>-5393321.093462849</v>
          </cell>
          <cell r="BB49">
            <v>1585409.1938058154</v>
          </cell>
          <cell r="BC49">
            <v>0</v>
          </cell>
          <cell r="BD49">
            <v>23474000</v>
          </cell>
          <cell r="BE49">
            <v>-1966649.1996661192</v>
          </cell>
          <cell r="BF49">
            <v>-5415321.093462849</v>
          </cell>
          <cell r="BG49">
            <v>1585409.1938058154</v>
          </cell>
          <cell r="BH49">
            <v>0</v>
          </cell>
        </row>
        <row r="51"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</row>
      </sheetData>
      <sheetData sheetId="30"/>
      <sheetData sheetId="3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(H)"/>
      <sheetName val="Main Menu"/>
      <sheetName val="User Info (H)"/>
      <sheetName val="Client Profile"/>
      <sheetName val="Instructions"/>
      <sheetName val="Index"/>
      <sheetName val="Forms"/>
      <sheetName val="CT Lead"/>
      <sheetName val="FT Lead"/>
      <sheetName val="Tax Prov"/>
      <sheetName val="FS Notes"/>
      <sheetName val="Rate table"/>
      <sheetName val="Rates (H)"/>
      <sheetName val="CT Cont"/>
      <sheetName val="FTA"/>
      <sheetName val="FT Sch"/>
      <sheetName val="Cushion"/>
      <sheetName val="Filed-Provided"/>
      <sheetName val="Assessments"/>
      <sheetName val="Fixed Assets"/>
      <sheetName val="SRED"/>
      <sheetName val="Gen Ledger"/>
      <sheetName val="Journal entries"/>
      <sheetName val="Free Form"/>
      <sheetName val="SBD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</sheetNames>
    <sheetDataSet>
      <sheetData sheetId="0"/>
      <sheetData sheetId="1"/>
      <sheetData sheetId="2"/>
      <sheetData sheetId="3">
        <row r="2">
          <cell r="C2" t="str">
            <v>Test Co</v>
          </cell>
        </row>
        <row r="3">
          <cell r="I3" t="str">
            <v>Fraser</v>
          </cell>
        </row>
        <row r="5">
          <cell r="C5">
            <v>37621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DISTRIBUTED GENERATION [DGEN]</v>
          </cell>
        </row>
        <row r="2">
          <cell r="A2" t="str">
            <v>EMBEDDED DISTRIBUTOR</v>
          </cell>
        </row>
        <row r="3">
          <cell r="A3" t="str">
            <v>EMBEDDED DISTRIBUTOR</v>
          </cell>
        </row>
        <row r="4">
          <cell r="A4" t="str">
            <v>FARMS - SINGLE PHASE ENERGY-BILLED [F1]</v>
          </cell>
        </row>
        <row r="5">
          <cell r="A5" t="str">
            <v>FARMS - THREE PHASE ENERGY-BILLED [F3]</v>
          </cell>
        </row>
        <row r="6">
          <cell r="A6" t="str">
            <v>GENERAL SERVICE - COMMERCIAL</v>
          </cell>
        </row>
        <row r="7">
          <cell r="A7" t="str">
            <v>GENERAL SERVICE - INSTITUTIONAL</v>
          </cell>
        </row>
        <row r="8">
          <cell r="A8" t="str">
            <v>GENERAL SERVICE 1,000 TO 2,999 KW</v>
          </cell>
        </row>
        <row r="9">
          <cell r="A9" t="str">
            <v>GENERAL SERVICE 1,000 TO 4,999 KW - INTERVAL METERS</v>
          </cell>
        </row>
        <row r="10">
          <cell r="A10" t="str">
            <v>GENERAL SERVICE 1,000 TO 4,999 KW (CO-GENERATION)</v>
          </cell>
        </row>
        <row r="11">
          <cell r="A11" t="str">
            <v>GENERAL SERVICE 1,000 TO 4,999 KW</v>
          </cell>
        </row>
        <row r="12">
          <cell r="A12" t="str">
            <v>GENERAL SERVICE 1,500 TO 4,999 KW</v>
          </cell>
        </row>
        <row r="13">
          <cell r="A13" t="str">
            <v>GENERAL SERVICE 2,500 TO 4,999 KW</v>
          </cell>
        </row>
        <row r="14">
          <cell r="A14" t="str">
            <v>GENERAL SERVICE 3,000 TO 4,999 KW - INTERMEDIATE USE</v>
          </cell>
        </row>
        <row r="15">
          <cell r="A15" t="str">
            <v>GENERAL SERVICE 3,000 TO 4,999 KW - INTERVAL METERED</v>
          </cell>
        </row>
        <row r="16">
          <cell r="A16" t="str">
            <v>GENERAL SERVICE 3,000 TO 4,999 KW - TIME OF USE</v>
          </cell>
        </row>
        <row r="17">
          <cell r="A17" t="str">
            <v>GENERAL SERVICE 3,000 TO 4,999 KW</v>
          </cell>
        </row>
        <row r="18">
          <cell r="A18" t="str">
            <v>GENERAL SERVICE 50 TO 1,000 KW - INTERVAL METERS</v>
          </cell>
        </row>
        <row r="19">
          <cell r="A19" t="str">
            <v>GENERAL SERVICE 50 TO 1,000 KW - NON INTERVAL METERS</v>
          </cell>
        </row>
        <row r="20">
          <cell r="A20" t="str">
            <v>GENERAL SERVICE 50 TO 1,000 KW</v>
          </cell>
        </row>
        <row r="21">
          <cell r="A21" t="str">
            <v>GENERAL SERVICE 50 TO 1,499 KW - INTERVAL METERED</v>
          </cell>
        </row>
        <row r="22">
          <cell r="A22" t="str">
            <v>GENERAL SERVICE 50 TO 1,499 KW</v>
          </cell>
        </row>
        <row r="23">
          <cell r="A23" t="str">
            <v>GENERAL SERVICE 50 TO 2,499 KW</v>
          </cell>
        </row>
        <row r="24">
          <cell r="A24" t="str">
            <v>GENERAL SERVICE 50 TO 2,999 KW - INTERVAL METERED</v>
          </cell>
        </row>
        <row r="25">
          <cell r="A25" t="str">
            <v>GENERAL SERVICE 50 TO 2,999 KW - TIME OF USE</v>
          </cell>
        </row>
        <row r="26">
          <cell r="A26" t="str">
            <v>GENERAL SERVICE 50 TO 2,999 KW</v>
          </cell>
        </row>
        <row r="27">
          <cell r="A27" t="str">
            <v>GENERAL SERVICE 50 TO 4,999 KW - INTERVAL METERED</v>
          </cell>
        </row>
        <row r="28">
          <cell r="A28" t="str">
            <v>GENERAL SERVICE 50 TO 4,999 KW - TIME OF USE</v>
          </cell>
        </row>
        <row r="29">
          <cell r="A29" t="str">
            <v>GENERAL SERVICE 50 TO 4,999 KW (COGENERATION)</v>
          </cell>
        </row>
        <row r="30">
          <cell r="A30" t="str">
            <v>GENERAL SERVICE 50 TO 4,999 KW (FORMERLY TIME OF USE)</v>
          </cell>
        </row>
        <row r="31">
          <cell r="A31" t="str">
            <v>GENERAL SERVICE 50 TO 4,999 KW</v>
          </cell>
        </row>
        <row r="32">
          <cell r="A32" t="str">
            <v>GENERAL SERVICE 50 TO 499 KW</v>
          </cell>
        </row>
        <row r="33">
          <cell r="A33" t="str">
            <v>GENERAL SERVICE 50 TO 699 KW</v>
          </cell>
        </row>
        <row r="34">
          <cell r="A34" t="str">
            <v>GENERAL SERVICE 50 TO 999 KW - INTERVAL METERED</v>
          </cell>
        </row>
        <row r="35">
          <cell r="A35" t="str">
            <v>GENERAL SERVICE 50 TO 999 KW</v>
          </cell>
        </row>
        <row r="36">
          <cell r="A36" t="str">
            <v>GENERAL SERVICE 500 TO 4,999 KW</v>
          </cell>
        </row>
        <row r="37">
          <cell r="A37" t="str">
            <v>GENERAL SERVICE 700 TO 4,999 KW</v>
          </cell>
        </row>
        <row r="38">
          <cell r="A38" t="str">
            <v>GENERAL SERVICE DEMAND BILLED (50 KW AND ABOVE) [GSD]</v>
          </cell>
        </row>
        <row r="39">
          <cell r="A39" t="str">
            <v>GENERAL SERVICE ENERGY BILLED (LESS THAN 50 KW) [GSE-METERED]</v>
          </cell>
        </row>
        <row r="40">
          <cell r="A40" t="str">
            <v>GENERAL SERVICE ENERGY BILLED (LESS THAN TO 50 KW) [GSE-UNMETERED]</v>
          </cell>
        </row>
        <row r="41">
          <cell r="A41" t="str">
            <v>GENERAL SERVICE EQUAL TO OR GREATER THAN 1,500 KW - INTERVAL METERED</v>
          </cell>
        </row>
        <row r="42">
          <cell r="A42" t="str">
            <v>GENERAL SERVICE EQUAL TO OR GREATER THAN 1,500 KW</v>
          </cell>
        </row>
        <row r="43">
          <cell r="A43" t="str">
            <v>GENERAL SERVICE GREATER THAN 1,000 KW</v>
          </cell>
        </row>
        <row r="44">
          <cell r="A44" t="str">
            <v>GENERAL SERVICE INTERMEDIATE 1,000 TO 4,999 KW</v>
          </cell>
        </row>
        <row r="45">
          <cell r="A45" t="str">
            <v>GENERAL SERVICE INTERMEDIATE RATE CLASS 1,000 TO 4,999 KW (FORMERLY GENERAL SERVICE &gt; 50 KW CUSTOMERS)</v>
          </cell>
        </row>
        <row r="46">
          <cell r="A46" t="str">
            <v>GENERAL SERVICE INTERMEDIATE RATE CLASS 1,000 TO 4,999 KW (FORMERLY LARGE USE CUSTOMERS)</v>
          </cell>
        </row>
        <row r="47">
          <cell r="A47" t="str">
            <v>GENERAL SERVICE LESS THAN 50 KW - SINGLE PHASE ENERGY-BILLED [G1]</v>
          </cell>
        </row>
        <row r="48">
          <cell r="A48" t="str">
            <v>GENERAL SERVICE LESS THAN 50 KW - THREE PHASE ENERGY-BILLED [G3]</v>
          </cell>
        </row>
        <row r="49">
          <cell r="A49" t="str">
            <v>GENERAL SERVICE LESS THAN 50 KW - TRANSMISSION CLASS ENERGY-BILLED [T]</v>
          </cell>
        </row>
        <row r="50">
          <cell r="A50" t="str">
            <v>GENERAL SERVICE LESS THAN 50 KW - URBAN ENERGY-BILLED [UG]</v>
          </cell>
        </row>
        <row r="51">
          <cell r="A51" t="str">
            <v>GENERAL SERVICE LESS THAN 50 KW</v>
          </cell>
        </row>
        <row r="52">
          <cell r="A52" t="str">
            <v>GENERAL SERVICE SINGLE PHASE - G1</v>
          </cell>
        </row>
        <row r="53">
          <cell r="A53" t="str">
            <v>GENERAL SERVICE THREE PHASE - G3</v>
          </cell>
        </row>
        <row r="54">
          <cell r="A54" t="str">
            <v>INTERMEDIATE USERS</v>
          </cell>
        </row>
        <row r="55">
          <cell r="A55" t="str">
            <v>INTERMEDIATE WITH SELF GENERATION</v>
          </cell>
        </row>
        <row r="56">
          <cell r="A56" t="str">
            <v>LARGE USE - 3TS</v>
          </cell>
        </row>
        <row r="57">
          <cell r="A57" t="str">
            <v>LARGE USE - FORD ANNEX</v>
          </cell>
        </row>
        <row r="58">
          <cell r="A58" t="str">
            <v>LARGE USE - REGULAR</v>
          </cell>
        </row>
        <row r="59">
          <cell r="A59" t="str">
            <v>LARGE USE &gt; 5000 KW</v>
          </cell>
        </row>
        <row r="60">
          <cell r="A60" t="str">
            <v>LARGE USE</v>
          </cell>
        </row>
        <row r="61">
          <cell r="A61" t="str">
            <v>microFIT</v>
          </cell>
        </row>
        <row r="62">
          <cell r="A62" t="str">
            <v>RESIDENTIAL - HENSALL</v>
          </cell>
        </row>
        <row r="63">
          <cell r="A63" t="str">
            <v>RESIDENTIAL - HIGH DENSITY [R1]</v>
          </cell>
        </row>
        <row r="64">
          <cell r="A64" t="str">
            <v>RESIDENTIAL - LOW DENSITY [R2]</v>
          </cell>
        </row>
        <row r="65">
          <cell r="A65" t="str">
            <v>RESIDENTIAL - MEDIUM DENSITY [R1]</v>
          </cell>
        </row>
        <row r="66">
          <cell r="A66" t="str">
            <v>RESIDENTIAL - NORMAL DENSITY [R2]</v>
          </cell>
        </row>
        <row r="67">
          <cell r="A67" t="str">
            <v>RESIDENTIAL - TIME OF USE</v>
          </cell>
        </row>
        <row r="68">
          <cell r="A68" t="str">
            <v>RESIDENTIAL - URBAN [UR]</v>
          </cell>
        </row>
        <row r="69">
          <cell r="A69" t="str">
            <v>RESIDENTIAL REGULAR</v>
          </cell>
        </row>
        <row r="70">
          <cell r="A70" t="str">
            <v>RESIDENTIAL</v>
          </cell>
        </row>
        <row r="71">
          <cell r="A71" t="str">
            <v>RESIDENTIAL SUBURBAN SEASONAL</v>
          </cell>
        </row>
        <row r="72">
          <cell r="A72" t="str">
            <v>RESIDENTIAL SUBURBAN</v>
          </cell>
        </row>
        <row r="73">
          <cell r="A73" t="str">
            <v>RESIDENTIAL SUBURBAN YEAR ROUND</v>
          </cell>
        </row>
        <row r="74">
          <cell r="A74" t="str">
            <v>RESIDENTIAL URBAN</v>
          </cell>
        </row>
        <row r="75">
          <cell r="A75" t="str">
            <v>RESIDENTIAL URBAN YEAR-ROUND</v>
          </cell>
        </row>
        <row r="76">
          <cell r="A76" t="str">
            <v>SEASONAL RESIDENTIAL - HIGH DENSITY [R3]</v>
          </cell>
        </row>
        <row r="77">
          <cell r="A77" t="str">
            <v>SEASONAL RESIDENTIAL - NORMAL DENSITY [R4]</v>
          </cell>
        </row>
        <row r="78">
          <cell r="A78" t="str">
            <v>SEASONAL RESIDENTIAL</v>
          </cell>
        </row>
        <row r="79">
          <cell r="A79" t="str">
            <v>SENTINEL LIGHTING</v>
          </cell>
        </row>
        <row r="80">
          <cell r="A80" t="str">
            <v>SMALL COMMERCIAL AND USL - PER CONNECTION</v>
          </cell>
        </row>
        <row r="81">
          <cell r="A81" t="str">
            <v>SMALL COMMERCIAL AND USL - PER METER</v>
          </cell>
        </row>
        <row r="82">
          <cell r="A82" t="str">
            <v>STANDARD A GENERAL SERVICE AIR ACCESS</v>
          </cell>
        </row>
        <row r="83">
          <cell r="A83" t="str">
            <v>STANDARD A GENERAL SERVICE ROAD/RAIL</v>
          </cell>
        </row>
        <row r="84">
          <cell r="A84" t="str">
            <v>STANDARD A RESIDENTIAL AIR ACCESS</v>
          </cell>
        </row>
        <row r="85">
          <cell r="A85" t="str">
            <v>STANDARD A RESIDENTIAL ROAD/RAIL</v>
          </cell>
        </row>
        <row r="86">
          <cell r="A86" t="str">
            <v>STANDBY - GENERAL SERVICE 1,000 - 5,000 KW</v>
          </cell>
        </row>
        <row r="87">
          <cell r="A87" t="str">
            <v>STANDBY - GENERAL SERVICE 50 - 1,000 KW</v>
          </cell>
        </row>
        <row r="88">
          <cell r="A88" t="str">
            <v>STANDBY - LARGE USE</v>
          </cell>
        </row>
        <row r="89">
          <cell r="A89" t="str">
            <v>STANDBY DISTRIBUTION SERVICE</v>
          </cell>
        </row>
        <row r="90">
          <cell r="A90" t="str">
            <v>STANDBY POWER - APPROVED ON AN INTERIM BASIS</v>
          </cell>
        </row>
        <row r="91">
          <cell r="A91" t="str">
            <v>STANDBY POWER GENERAL SERVICE 1,500 TO 4,999 KW</v>
          </cell>
        </row>
        <row r="92">
          <cell r="A92" t="str">
            <v>STANDBY POWER GENERAL SERVICE 50 TO 1,499 KW</v>
          </cell>
        </row>
        <row r="93">
          <cell r="A93" t="str">
            <v>STANDBY POWER GENERAL SERVICE LARGE USE</v>
          </cell>
        </row>
        <row r="94">
          <cell r="A94" t="str">
            <v>STANDBY POWER</v>
          </cell>
        </row>
        <row r="95">
          <cell r="A95" t="str">
            <v>STREET LIGHTING</v>
          </cell>
        </row>
        <row r="96">
          <cell r="A96" t="str">
            <v>SUB TRANSMISSION [ST]</v>
          </cell>
        </row>
        <row r="97">
          <cell r="A97" t="str">
            <v>UNMETERED SCATTERED LOAD</v>
          </cell>
        </row>
        <row r="98">
          <cell r="A98" t="str">
            <v>URBAN GENERAL SERVICE DEMAND BILLED (50 KW AND ABOVE) [UGD]</v>
          </cell>
        </row>
        <row r="99">
          <cell r="A99" t="str">
            <v>URBAN GENERAL SERVICE ENERGY BILLED (LESS THAN 50 KW) [UGE]</v>
          </cell>
        </row>
        <row r="100">
          <cell r="A100" t="str">
            <v>WESTPORT SEWAGE TREATMENT PLANT</v>
          </cell>
        </row>
        <row r="101">
          <cell r="A101" t="str">
            <v>YEAR-ROUND RESIDENTIAL - R2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FA Continuity Schedule 2010"/>
    </sheetNames>
    <sheetDataSet>
      <sheetData sheetId="0">
        <row r="1">
          <cell r="A1" t="str">
            <v>Instructions :</v>
          </cell>
        </row>
        <row r="2">
          <cell r="A2" t="str">
            <v>1. Go to column AA, and clear contents of previous month's data (choose 'yes' when asked if you want to delete the query)</v>
          </cell>
        </row>
        <row r="3">
          <cell r="A3" t="str">
            <v>2. From Data menu, select 'existing connections', pick drop down box for 'connection files on the network'. If 'no connections found', select</v>
          </cell>
        </row>
        <row r="4">
          <cell r="A4" t="str">
            <v xml:space="preserve">     the box 'browse for more', select required month and hit 'open'. [Queries are located at: J:\Finance\A Finance - NETWORKS\IESO &amp; Regulatory Accounting\Regulatory Accounting]</v>
          </cell>
        </row>
        <row r="5">
          <cell r="A5" t="str">
            <v xml:space="preserve">     Choose cell AA1 to send data to and hit 'ok'. Then copy first 2 columns of data and paste special values to appropriate column below.</v>
          </cell>
        </row>
        <row r="6">
          <cell r="A6" t="str">
            <v>3. The individual tabs (eg 1580 WMS) pick up the data from these columns.</v>
          </cell>
        </row>
        <row r="8">
          <cell r="A8" t="str">
            <v>Account</v>
          </cell>
          <cell r="B8" t="str">
            <v>JAN 2010</v>
          </cell>
          <cell r="C8" t="str">
            <v>Account</v>
          </cell>
          <cell r="D8" t="str">
            <v>FEB 2010</v>
          </cell>
          <cell r="E8" t="str">
            <v>Account</v>
          </cell>
          <cell r="F8" t="str">
            <v>MAR 2010</v>
          </cell>
          <cell r="G8" t="str">
            <v>Account</v>
          </cell>
          <cell r="H8" t="str">
            <v>APR 2010</v>
          </cell>
          <cell r="I8" t="str">
            <v>Account</v>
          </cell>
          <cell r="J8" t="str">
            <v>MAY 2010</v>
          </cell>
          <cell r="K8" t="str">
            <v>Account</v>
          </cell>
          <cell r="L8" t="str">
            <v>JUN 2010</v>
          </cell>
          <cell r="M8" t="str">
            <v>Account</v>
          </cell>
          <cell r="N8" t="str">
            <v>JUL 2010</v>
          </cell>
          <cell r="O8" t="str">
            <v>Account</v>
          </cell>
          <cell r="P8" t="str">
            <v>AUG 2010</v>
          </cell>
          <cell r="Q8" t="str">
            <v>Account</v>
          </cell>
          <cell r="R8" t="str">
            <v>SEP 2010</v>
          </cell>
          <cell r="S8" t="str">
            <v>Account</v>
          </cell>
          <cell r="T8" t="str">
            <v>OCT 2010</v>
          </cell>
          <cell r="U8" t="str">
            <v>Account</v>
          </cell>
          <cell r="V8" t="str">
            <v>NOV 2010</v>
          </cell>
          <cell r="W8" t="str">
            <v>Account</v>
          </cell>
          <cell r="X8" t="str">
            <v>DEC 2010</v>
          </cell>
        </row>
        <row r="9">
          <cell r="A9" t="str">
            <v>100-1001-10</v>
          </cell>
          <cell r="B9">
            <v>-2810837.98</v>
          </cell>
          <cell r="C9" t="str">
            <v>100-1001-10</v>
          </cell>
          <cell r="D9">
            <v>-2112295.9700000002</v>
          </cell>
          <cell r="E9" t="str">
            <v>100-1001-10</v>
          </cell>
          <cell r="F9">
            <v>-2319435.2599999998</v>
          </cell>
          <cell r="G9" t="str">
            <v>100-1001-10</v>
          </cell>
          <cell r="H9">
            <v>-1975132.95</v>
          </cell>
          <cell r="I9" t="str">
            <v>100-1001-10</v>
          </cell>
          <cell r="J9">
            <v>-2225332.85</v>
          </cell>
          <cell r="K9" t="str">
            <v>100-1001-10</v>
          </cell>
          <cell r="L9">
            <v>-3453335.63</v>
          </cell>
          <cell r="M9" t="str">
            <v>100-1001-10</v>
          </cell>
          <cell r="N9">
            <v>-4406985.83</v>
          </cell>
          <cell r="O9" t="str">
            <v>100-1001-10</v>
          </cell>
          <cell r="P9">
            <v>-3585093.25</v>
          </cell>
          <cell r="Q9" t="str">
            <v>100-1001-10</v>
          </cell>
          <cell r="R9">
            <v>-3747334.3</v>
          </cell>
          <cell r="S9" t="str">
            <v>100-1001-10</v>
          </cell>
          <cell r="T9">
            <v>-3826582.4</v>
          </cell>
          <cell r="U9" t="str">
            <v>100-1001-10</v>
          </cell>
          <cell r="V9">
            <v>-2587282.83</v>
          </cell>
          <cell r="W9" t="str">
            <v>100-1001-10</v>
          </cell>
          <cell r="X9">
            <v>-2534263.46</v>
          </cell>
        </row>
        <row r="10">
          <cell r="A10" t="str">
            <v>100-1002-10</v>
          </cell>
          <cell r="B10">
            <v>156378.38</v>
          </cell>
          <cell r="C10" t="str">
            <v>100-1002-10</v>
          </cell>
          <cell r="D10">
            <v>1712206.66</v>
          </cell>
          <cell r="E10" t="str">
            <v>100-1002-10</v>
          </cell>
          <cell r="F10">
            <v>5986553.8200000003</v>
          </cell>
          <cell r="G10" t="str">
            <v>100-1002-10</v>
          </cell>
          <cell r="H10">
            <v>810686.52</v>
          </cell>
          <cell r="I10" t="str">
            <v>100-1002-10</v>
          </cell>
          <cell r="J10">
            <v>7269128.3799999999</v>
          </cell>
          <cell r="K10" t="str">
            <v>100-1002-10</v>
          </cell>
          <cell r="L10">
            <v>337681.55</v>
          </cell>
          <cell r="M10" t="str">
            <v>100-1002-10</v>
          </cell>
          <cell r="N10">
            <v>2194544.1</v>
          </cell>
          <cell r="O10" t="str">
            <v>100-1002-10</v>
          </cell>
          <cell r="P10">
            <v>2207404.4300000002</v>
          </cell>
          <cell r="Q10" t="str">
            <v>100-1002-10</v>
          </cell>
          <cell r="R10">
            <v>3069318.85</v>
          </cell>
          <cell r="S10" t="str">
            <v>100-1002-10</v>
          </cell>
          <cell r="T10">
            <v>6107167.4000000004</v>
          </cell>
          <cell r="U10" t="str">
            <v>100-1002-10</v>
          </cell>
          <cell r="V10">
            <v>1795401.9</v>
          </cell>
          <cell r="W10" t="str">
            <v>100-1002-10</v>
          </cell>
          <cell r="X10">
            <v>2173927.83</v>
          </cell>
        </row>
        <row r="11">
          <cell r="A11" t="str">
            <v>100-1075-10</v>
          </cell>
          <cell r="B11">
            <v>2167.56</v>
          </cell>
          <cell r="C11" t="str">
            <v>100-1075-10</v>
          </cell>
          <cell r="D11">
            <v>2167.56</v>
          </cell>
          <cell r="E11" t="str">
            <v>100-1075-10</v>
          </cell>
          <cell r="F11">
            <v>2167.56</v>
          </cell>
          <cell r="G11" t="str">
            <v>100-1075-10</v>
          </cell>
          <cell r="H11">
            <v>2167.56</v>
          </cell>
          <cell r="I11" t="str">
            <v>100-1075-10</v>
          </cell>
          <cell r="J11">
            <v>2167.56</v>
          </cell>
          <cell r="K11" t="str">
            <v>100-1004-10</v>
          </cell>
          <cell r="L11">
            <v>61826.82</v>
          </cell>
          <cell r="M11" t="str">
            <v>100-1004-10</v>
          </cell>
          <cell r="N11">
            <v>87835.95</v>
          </cell>
          <cell r="O11" t="str">
            <v>100-1004-10</v>
          </cell>
          <cell r="P11">
            <v>-2295.84</v>
          </cell>
          <cell r="Q11" t="str">
            <v>100-1004-10</v>
          </cell>
          <cell r="R11">
            <v>226568.44</v>
          </cell>
          <cell r="S11" t="str">
            <v>100-1004-10</v>
          </cell>
          <cell r="T11">
            <v>204795.62</v>
          </cell>
          <cell r="U11" t="str">
            <v>100-1004-10</v>
          </cell>
          <cell r="V11">
            <v>-115932.72</v>
          </cell>
          <cell r="W11" t="str">
            <v>100-1004-10</v>
          </cell>
          <cell r="X11">
            <v>-212038.65</v>
          </cell>
        </row>
        <row r="12">
          <cell r="A12" t="str">
            <v>100-1080-10</v>
          </cell>
          <cell r="B12">
            <v>3098442.29</v>
          </cell>
          <cell r="C12" t="str">
            <v>100-1080-10</v>
          </cell>
          <cell r="D12">
            <v>185312.77</v>
          </cell>
          <cell r="E12" t="str">
            <v>100-1080-10</v>
          </cell>
          <cell r="F12">
            <v>-2516585.0099999998</v>
          </cell>
          <cell r="G12" t="str">
            <v>100-1080-10</v>
          </cell>
          <cell r="H12">
            <v>627173.12</v>
          </cell>
          <cell r="I12" t="str">
            <v>100-1080-10</v>
          </cell>
          <cell r="J12">
            <v>-881585.84</v>
          </cell>
          <cell r="K12" t="str">
            <v>100-1075-10</v>
          </cell>
          <cell r="L12">
            <v>2167.56</v>
          </cell>
          <cell r="M12" t="str">
            <v>100-1075-10</v>
          </cell>
          <cell r="N12">
            <v>2167.56</v>
          </cell>
          <cell r="O12" t="str">
            <v>100-1075-10</v>
          </cell>
          <cell r="P12">
            <v>2167.56</v>
          </cell>
          <cell r="Q12" t="str">
            <v>100-1075-10</v>
          </cell>
          <cell r="R12">
            <v>2167.56</v>
          </cell>
          <cell r="S12" t="str">
            <v>100-1075-10</v>
          </cell>
          <cell r="T12">
            <v>112893.3</v>
          </cell>
          <cell r="U12" t="str">
            <v>100-1075-10</v>
          </cell>
          <cell r="V12">
            <v>5023.34</v>
          </cell>
          <cell r="W12" t="str">
            <v>100-1075-10</v>
          </cell>
          <cell r="X12">
            <v>5023.34</v>
          </cell>
        </row>
        <row r="13">
          <cell r="A13" t="str">
            <v>100-1081-10</v>
          </cell>
          <cell r="B13">
            <v>-42195.54</v>
          </cell>
          <cell r="C13" t="str">
            <v>100-1081-10</v>
          </cell>
          <cell r="D13">
            <v>80761.23</v>
          </cell>
          <cell r="E13" t="str">
            <v>100-1081-10</v>
          </cell>
          <cell r="F13">
            <v>77600.08</v>
          </cell>
          <cell r="G13" t="str">
            <v>100-1081-10</v>
          </cell>
          <cell r="H13">
            <v>-20353.12</v>
          </cell>
          <cell r="I13" t="str">
            <v>100-1081-10</v>
          </cell>
          <cell r="J13">
            <v>87479.62</v>
          </cell>
          <cell r="K13" t="str">
            <v>100-1080-10</v>
          </cell>
          <cell r="L13">
            <v>-267486.5</v>
          </cell>
          <cell r="M13" t="str">
            <v>100-1080-10</v>
          </cell>
          <cell r="N13">
            <v>-290857.21999999997</v>
          </cell>
          <cell r="O13" t="str">
            <v>100-1080-10</v>
          </cell>
          <cell r="P13">
            <v>837866.69</v>
          </cell>
          <cell r="Q13" t="str">
            <v>100-1080-10</v>
          </cell>
          <cell r="R13">
            <v>-218491.92</v>
          </cell>
          <cell r="S13" t="str">
            <v>100-1080-10</v>
          </cell>
          <cell r="T13">
            <v>-543826.19999999995</v>
          </cell>
          <cell r="U13" t="str">
            <v>100-1080-10</v>
          </cell>
          <cell r="V13">
            <v>-300343.5</v>
          </cell>
          <cell r="W13" t="str">
            <v>100-1080-10</v>
          </cell>
          <cell r="X13">
            <v>897869.26</v>
          </cell>
        </row>
        <row r="14">
          <cell r="A14" t="str">
            <v>100-1084-10</v>
          </cell>
          <cell r="B14">
            <v>125</v>
          </cell>
          <cell r="C14" t="str">
            <v>100-1084-10</v>
          </cell>
          <cell r="D14">
            <v>4175</v>
          </cell>
          <cell r="E14" t="str">
            <v>100-1084-10</v>
          </cell>
          <cell r="F14">
            <v>975</v>
          </cell>
          <cell r="G14" t="str">
            <v>100-1084-10</v>
          </cell>
          <cell r="H14">
            <v>2700</v>
          </cell>
          <cell r="I14" t="str">
            <v>100-1084-10</v>
          </cell>
          <cell r="J14">
            <v>-8875</v>
          </cell>
          <cell r="K14" t="str">
            <v>100-1081-10</v>
          </cell>
          <cell r="L14">
            <v>124078.72</v>
          </cell>
          <cell r="M14" t="str">
            <v>100-1081-10</v>
          </cell>
          <cell r="N14">
            <v>-4279.13</v>
          </cell>
          <cell r="O14" t="str">
            <v>100-1081-10</v>
          </cell>
          <cell r="P14">
            <v>219360.53</v>
          </cell>
          <cell r="Q14" t="str">
            <v>100-1081-10</v>
          </cell>
          <cell r="R14">
            <v>-94023.51</v>
          </cell>
          <cell r="S14" t="str">
            <v>100-1081-10</v>
          </cell>
          <cell r="T14">
            <v>-100642.53</v>
          </cell>
          <cell r="U14" t="str">
            <v>100-1081-10</v>
          </cell>
          <cell r="V14">
            <v>-85114.92</v>
          </cell>
          <cell r="W14" t="str">
            <v>100-1081-10</v>
          </cell>
          <cell r="X14">
            <v>38496.300000000003</v>
          </cell>
        </row>
        <row r="15">
          <cell r="A15" t="str">
            <v>100-1087-10</v>
          </cell>
          <cell r="B15">
            <v>37.590000000000003</v>
          </cell>
          <cell r="C15" t="str">
            <v>100-1087-10</v>
          </cell>
          <cell r="D15">
            <v>43.64</v>
          </cell>
          <cell r="E15" t="str">
            <v>100-1087-10</v>
          </cell>
          <cell r="F15">
            <v>-56.54</v>
          </cell>
          <cell r="G15" t="str">
            <v>100-1087-10</v>
          </cell>
          <cell r="H15">
            <v>-253.28</v>
          </cell>
          <cell r="I15" t="str">
            <v>100-1087-10</v>
          </cell>
          <cell r="J15">
            <v>228.59</v>
          </cell>
          <cell r="K15" t="str">
            <v>100-1084-10</v>
          </cell>
          <cell r="L15">
            <v>25</v>
          </cell>
          <cell r="M15" t="str">
            <v>100-1084-10</v>
          </cell>
          <cell r="N15">
            <v>6475</v>
          </cell>
          <cell r="O15" t="str">
            <v>100-1084-10</v>
          </cell>
          <cell r="P15">
            <v>4125</v>
          </cell>
          <cell r="Q15" t="str">
            <v>100-1084-10</v>
          </cell>
          <cell r="R15">
            <v>3575</v>
          </cell>
          <cell r="S15" t="str">
            <v>100-1084-10</v>
          </cell>
          <cell r="T15">
            <v>4650</v>
          </cell>
          <cell r="U15" t="str">
            <v>100-1084-10</v>
          </cell>
          <cell r="V15">
            <v>5200</v>
          </cell>
          <cell r="W15" t="str">
            <v>100-1084-10</v>
          </cell>
          <cell r="X15">
            <v>2525</v>
          </cell>
        </row>
        <row r="16">
          <cell r="A16" t="str">
            <v>100-1091-10</v>
          </cell>
          <cell r="B16">
            <v>960.74</v>
          </cell>
          <cell r="C16" t="str">
            <v>100-1090-10</v>
          </cell>
          <cell r="D16">
            <v>1496.58</v>
          </cell>
          <cell r="E16" t="str">
            <v>100-1110-10</v>
          </cell>
          <cell r="F16">
            <v>28864.639999999999</v>
          </cell>
          <cell r="G16" t="str">
            <v>100-1092-10</v>
          </cell>
          <cell r="H16">
            <v>12.51</v>
          </cell>
          <cell r="I16" t="str">
            <v>100-1092-10</v>
          </cell>
          <cell r="J16">
            <v>57.63</v>
          </cell>
          <cell r="K16" t="str">
            <v>100-1087-10</v>
          </cell>
          <cell r="L16">
            <v>0</v>
          </cell>
          <cell r="M16" t="str">
            <v>100-1090-10</v>
          </cell>
          <cell r="N16">
            <v>-1496.58</v>
          </cell>
          <cell r="O16" t="str">
            <v>100-1091-10</v>
          </cell>
          <cell r="P16">
            <v>-184035.39</v>
          </cell>
          <cell r="Q16" t="str">
            <v>100-1092-10</v>
          </cell>
          <cell r="R16">
            <v>7.02</v>
          </cell>
          <cell r="S16" t="str">
            <v>100-1110-10</v>
          </cell>
          <cell r="T16">
            <v>-609729.79</v>
          </cell>
          <cell r="U16" t="str">
            <v>100-1090-10</v>
          </cell>
          <cell r="V16">
            <v>12336</v>
          </cell>
          <cell r="W16" t="str">
            <v>100-1090-10</v>
          </cell>
          <cell r="X16">
            <v>-12336.02</v>
          </cell>
        </row>
        <row r="17">
          <cell r="A17" t="str">
            <v>100-1110-10</v>
          </cell>
          <cell r="B17">
            <v>-175759.03</v>
          </cell>
          <cell r="C17" t="str">
            <v>100-1091-10</v>
          </cell>
          <cell r="D17">
            <v>891.39</v>
          </cell>
          <cell r="E17" t="str">
            <v>100-1120-10</v>
          </cell>
          <cell r="F17">
            <v>42846.67</v>
          </cell>
          <cell r="G17" t="str">
            <v>100-1110-10</v>
          </cell>
          <cell r="H17">
            <v>-324570.78999999998</v>
          </cell>
          <cell r="I17" t="str">
            <v>100-1110-10</v>
          </cell>
          <cell r="J17">
            <v>215331.6</v>
          </cell>
          <cell r="K17" t="str">
            <v>100-1110-10</v>
          </cell>
          <cell r="L17">
            <v>-34092.400000000001</v>
          </cell>
          <cell r="M17" t="str">
            <v>100-1092-10</v>
          </cell>
          <cell r="N17">
            <v>308.8</v>
          </cell>
          <cell r="O17" t="str">
            <v>100-1092-10</v>
          </cell>
          <cell r="P17">
            <v>-4050.25</v>
          </cell>
          <cell r="Q17" t="str">
            <v>100-1110-10</v>
          </cell>
          <cell r="R17">
            <v>19525.7</v>
          </cell>
          <cell r="S17" t="str">
            <v>100-1120-10</v>
          </cell>
          <cell r="T17">
            <v>-194473.61</v>
          </cell>
          <cell r="U17" t="str">
            <v>100-1091-10</v>
          </cell>
          <cell r="V17">
            <v>12600</v>
          </cell>
          <cell r="W17" t="str">
            <v>100-1091-10</v>
          </cell>
          <cell r="X17">
            <v>-12600</v>
          </cell>
        </row>
        <row r="18">
          <cell r="A18" t="str">
            <v>100-1120-10</v>
          </cell>
          <cell r="B18">
            <v>-196209.8</v>
          </cell>
          <cell r="C18" t="str">
            <v>100-1092-10</v>
          </cell>
          <cell r="D18">
            <v>920.76</v>
          </cell>
          <cell r="E18" t="str">
            <v>100-1130-10</v>
          </cell>
          <cell r="F18">
            <v>22758.34</v>
          </cell>
          <cell r="G18" t="str">
            <v>100-1120-10</v>
          </cell>
          <cell r="H18">
            <v>-186227.57</v>
          </cell>
          <cell r="I18" t="str">
            <v>100-1120-10</v>
          </cell>
          <cell r="J18">
            <v>-285143.34000000003</v>
          </cell>
          <cell r="K18" t="str">
            <v>100-1120-10</v>
          </cell>
          <cell r="L18">
            <v>268111.90999999997</v>
          </cell>
          <cell r="M18" t="str">
            <v>100-1110-10</v>
          </cell>
          <cell r="N18">
            <v>5379</v>
          </cell>
          <cell r="O18" t="str">
            <v>100-1110-10</v>
          </cell>
          <cell r="P18">
            <v>660949.57999999996</v>
          </cell>
          <cell r="Q18" t="str">
            <v>100-1120-10</v>
          </cell>
          <cell r="R18">
            <v>192400.27</v>
          </cell>
          <cell r="S18" t="str">
            <v>100-1130-10</v>
          </cell>
          <cell r="T18">
            <v>-3965.35</v>
          </cell>
          <cell r="U18" t="str">
            <v>100-1092-10</v>
          </cell>
          <cell r="V18">
            <v>11185</v>
          </cell>
          <cell r="W18" t="str">
            <v>100-1092-10</v>
          </cell>
          <cell r="X18">
            <v>-11177.72</v>
          </cell>
        </row>
        <row r="19">
          <cell r="A19" t="str">
            <v>100-1130-10</v>
          </cell>
          <cell r="B19">
            <v>33282.42</v>
          </cell>
          <cell r="C19" t="str">
            <v>100-1110-10</v>
          </cell>
          <cell r="D19">
            <v>-9525.25</v>
          </cell>
          <cell r="E19" t="str">
            <v>100-1140-10</v>
          </cell>
          <cell r="F19">
            <v>-18859.22</v>
          </cell>
          <cell r="G19" t="str">
            <v>100-1130-10</v>
          </cell>
          <cell r="H19">
            <v>-440246.15</v>
          </cell>
          <cell r="I19" t="str">
            <v>100-1130-10</v>
          </cell>
          <cell r="J19">
            <v>214296.62</v>
          </cell>
          <cell r="K19" t="str">
            <v>100-1130-10</v>
          </cell>
          <cell r="L19">
            <v>231338.54</v>
          </cell>
          <cell r="M19" t="str">
            <v>100-1120-10</v>
          </cell>
          <cell r="N19">
            <v>165406.34</v>
          </cell>
          <cell r="O19" t="str">
            <v>100-1120-10</v>
          </cell>
          <cell r="P19">
            <v>-261321.27</v>
          </cell>
          <cell r="Q19" t="str">
            <v>100-1130-10</v>
          </cell>
          <cell r="R19">
            <v>-3517.52</v>
          </cell>
          <cell r="S19" t="str">
            <v>100-1131-10</v>
          </cell>
          <cell r="T19">
            <v>-24503.87</v>
          </cell>
          <cell r="U19" t="str">
            <v>100-1110-10</v>
          </cell>
          <cell r="V19">
            <v>9347.39</v>
          </cell>
          <cell r="W19" t="str">
            <v>100-1110-10</v>
          </cell>
          <cell r="X19">
            <v>-728961.92</v>
          </cell>
        </row>
        <row r="20">
          <cell r="A20" t="str">
            <v>100-1140-10</v>
          </cell>
          <cell r="B20">
            <v>-29527.87</v>
          </cell>
          <cell r="C20" t="str">
            <v>100-1120-10</v>
          </cell>
          <cell r="D20">
            <v>201713.29</v>
          </cell>
          <cell r="E20" t="str">
            <v>100-1170-10</v>
          </cell>
          <cell r="F20">
            <v>-538815.74</v>
          </cell>
          <cell r="G20" t="str">
            <v>100-1140-10</v>
          </cell>
          <cell r="H20">
            <v>-10835.1</v>
          </cell>
          <cell r="I20" t="str">
            <v>100-1140-10</v>
          </cell>
          <cell r="J20">
            <v>-4389.83</v>
          </cell>
          <cell r="K20" t="str">
            <v>100-1131-10</v>
          </cell>
          <cell r="L20">
            <v>529.75</v>
          </cell>
          <cell r="M20" t="str">
            <v>100-1130-10</v>
          </cell>
          <cell r="N20">
            <v>-342951.49</v>
          </cell>
          <cell r="O20" t="str">
            <v>100-1130-10</v>
          </cell>
          <cell r="P20">
            <v>-94896.58</v>
          </cell>
          <cell r="Q20" t="str">
            <v>100-1131-10</v>
          </cell>
          <cell r="R20">
            <v>-1141579.46</v>
          </cell>
          <cell r="S20" t="str">
            <v>100-1133-10</v>
          </cell>
          <cell r="T20">
            <v>-9.67</v>
          </cell>
          <cell r="U20" t="str">
            <v>100-1120-10</v>
          </cell>
          <cell r="V20">
            <v>352269.58</v>
          </cell>
          <cell r="W20" t="str">
            <v>100-1120-10</v>
          </cell>
          <cell r="X20">
            <v>-21312.43</v>
          </cell>
        </row>
        <row r="21">
          <cell r="A21" t="str">
            <v>100-1170-10</v>
          </cell>
          <cell r="B21">
            <v>-57288.28</v>
          </cell>
          <cell r="C21" t="str">
            <v>100-1130-10</v>
          </cell>
          <cell r="D21">
            <v>-76815.600000000006</v>
          </cell>
          <cell r="E21" t="str">
            <v>100-1172-10</v>
          </cell>
          <cell r="F21">
            <v>-105564.18</v>
          </cell>
          <cell r="G21" t="str">
            <v>100-1170-10</v>
          </cell>
          <cell r="H21">
            <v>130845.75999999999</v>
          </cell>
          <cell r="I21" t="str">
            <v>100-1170-10</v>
          </cell>
          <cell r="J21">
            <v>-195782.5</v>
          </cell>
          <cell r="K21" t="str">
            <v>100-1140-10</v>
          </cell>
          <cell r="L21">
            <v>17083.03</v>
          </cell>
          <cell r="M21" t="str">
            <v>100-1131-10</v>
          </cell>
          <cell r="N21">
            <v>1183916.48</v>
          </cell>
          <cell r="O21" t="str">
            <v>100-1131-10</v>
          </cell>
          <cell r="P21">
            <v>1130631.45</v>
          </cell>
          <cell r="Q21" t="str">
            <v>100-1133-10</v>
          </cell>
          <cell r="R21">
            <v>418.61</v>
          </cell>
          <cell r="S21" t="str">
            <v>100-1140-10</v>
          </cell>
          <cell r="T21">
            <v>-21993.08</v>
          </cell>
          <cell r="U21" t="str">
            <v>100-1130-10</v>
          </cell>
          <cell r="V21">
            <v>716.52</v>
          </cell>
          <cell r="W21" t="str">
            <v>100-1130-10</v>
          </cell>
          <cell r="X21">
            <v>-1002.94</v>
          </cell>
        </row>
        <row r="22">
          <cell r="A22" t="str">
            <v>100-1172-10</v>
          </cell>
          <cell r="B22">
            <v>104661.79</v>
          </cell>
          <cell r="C22" t="str">
            <v>100-1140-10</v>
          </cell>
          <cell r="D22">
            <v>12938.99</v>
          </cell>
          <cell r="E22" t="str">
            <v>100-1175-10</v>
          </cell>
          <cell r="F22">
            <v>-412798</v>
          </cell>
          <cell r="G22" t="str">
            <v>100-1172-10</v>
          </cell>
          <cell r="H22">
            <v>-13644.39</v>
          </cell>
          <cell r="I22" t="str">
            <v>100-1172-10</v>
          </cell>
          <cell r="J22">
            <v>-27209.97</v>
          </cell>
          <cell r="K22" t="str">
            <v>100-1170-10</v>
          </cell>
          <cell r="L22">
            <v>-117524.7</v>
          </cell>
          <cell r="M22" t="str">
            <v>100-1133-10</v>
          </cell>
          <cell r="N22">
            <v>-178.68</v>
          </cell>
          <cell r="O22" t="str">
            <v>100-1133-10</v>
          </cell>
          <cell r="P22">
            <v>-1151.1600000000001</v>
          </cell>
          <cell r="Q22" t="str">
            <v>100-1140-10</v>
          </cell>
          <cell r="R22">
            <v>-25531.439999999999</v>
          </cell>
          <cell r="S22" t="str">
            <v>100-1170-10</v>
          </cell>
          <cell r="T22">
            <v>13023.77</v>
          </cell>
          <cell r="U22" t="str">
            <v>100-1131-10</v>
          </cell>
          <cell r="V22">
            <v>-30837.82</v>
          </cell>
          <cell r="W22" t="str">
            <v>100-1131-10</v>
          </cell>
          <cell r="X22">
            <v>230111.45</v>
          </cell>
        </row>
        <row r="23">
          <cell r="A23" t="str">
            <v>100-1175-10</v>
          </cell>
          <cell r="B23">
            <v>2510244.7200000002</v>
          </cell>
          <cell r="C23" t="str">
            <v>100-1170-10</v>
          </cell>
          <cell r="D23">
            <v>-341853.41</v>
          </cell>
          <cell r="E23" t="str">
            <v>100-1177-10</v>
          </cell>
          <cell r="F23">
            <v>-72376</v>
          </cell>
          <cell r="G23" t="str">
            <v>100-1175-10</v>
          </cell>
          <cell r="H23">
            <v>-1875585</v>
          </cell>
          <cell r="I23" t="str">
            <v>100-1175-10</v>
          </cell>
          <cell r="J23">
            <v>-24962</v>
          </cell>
          <cell r="K23" t="str">
            <v>100-1172-10</v>
          </cell>
          <cell r="L23">
            <v>-86746.37</v>
          </cell>
          <cell r="M23" t="str">
            <v>100-1140-10</v>
          </cell>
          <cell r="N23">
            <v>1835.28</v>
          </cell>
          <cell r="O23" t="str">
            <v>100-1140-10</v>
          </cell>
          <cell r="P23">
            <v>-3484.9</v>
          </cell>
          <cell r="Q23" t="str">
            <v>100-1170-10</v>
          </cell>
          <cell r="R23">
            <v>-182464.12</v>
          </cell>
          <cell r="S23" t="str">
            <v>100-1172-10</v>
          </cell>
          <cell r="T23">
            <v>-89449.05</v>
          </cell>
          <cell r="U23" t="str">
            <v>100-1133-10</v>
          </cell>
          <cell r="V23">
            <v>96.97</v>
          </cell>
          <cell r="W23" t="str">
            <v>100-1133-10</v>
          </cell>
          <cell r="X23">
            <v>20.149999999999999</v>
          </cell>
        </row>
        <row r="24">
          <cell r="A24" t="str">
            <v>100-1177-10</v>
          </cell>
          <cell r="B24">
            <v>32972</v>
          </cell>
          <cell r="C24" t="str">
            <v>100-1172-10</v>
          </cell>
          <cell r="D24">
            <v>-18078.8</v>
          </cell>
          <cell r="E24" t="str">
            <v>100-1180-10</v>
          </cell>
          <cell r="F24">
            <v>6699.61</v>
          </cell>
          <cell r="G24" t="str">
            <v>100-1177-10</v>
          </cell>
          <cell r="H24">
            <v>-9225.02</v>
          </cell>
          <cell r="I24" t="str">
            <v>100-1177-10</v>
          </cell>
          <cell r="J24">
            <v>29158</v>
          </cell>
          <cell r="K24" t="str">
            <v>100-1175-10</v>
          </cell>
          <cell r="L24">
            <v>552716</v>
          </cell>
          <cell r="M24" t="str">
            <v>100-1170-10</v>
          </cell>
          <cell r="N24">
            <v>-289818.81</v>
          </cell>
          <cell r="O24" t="str">
            <v>100-1170-10</v>
          </cell>
          <cell r="P24">
            <v>38309.42</v>
          </cell>
          <cell r="Q24" t="str">
            <v>100-1172-10</v>
          </cell>
          <cell r="R24">
            <v>-381134.69</v>
          </cell>
          <cell r="S24" t="str">
            <v>100-1175-10</v>
          </cell>
          <cell r="T24">
            <v>-1526407</v>
          </cell>
          <cell r="U24" t="str">
            <v>100-1140-10</v>
          </cell>
          <cell r="V24">
            <v>-20813.57</v>
          </cell>
          <cell r="W24" t="str">
            <v>100-1140-10</v>
          </cell>
          <cell r="X24">
            <v>16361.7</v>
          </cell>
        </row>
        <row r="25">
          <cell r="A25" t="str">
            <v>100-1180-10</v>
          </cell>
          <cell r="B25">
            <v>11967.83</v>
          </cell>
          <cell r="C25" t="str">
            <v>100-1175-10</v>
          </cell>
          <cell r="D25">
            <v>-670336.72</v>
          </cell>
          <cell r="E25" t="str">
            <v>100-1181-10</v>
          </cell>
          <cell r="F25">
            <v>-6820.04</v>
          </cell>
          <cell r="G25" t="str">
            <v>100-1180-10</v>
          </cell>
          <cell r="H25">
            <v>31828.27</v>
          </cell>
          <cell r="I25" t="str">
            <v>100-1180-10</v>
          </cell>
          <cell r="J25">
            <v>-7269.83</v>
          </cell>
          <cell r="K25" t="str">
            <v>100-1177-10</v>
          </cell>
          <cell r="L25">
            <v>0</v>
          </cell>
          <cell r="M25" t="str">
            <v>100-1172-10</v>
          </cell>
          <cell r="N25">
            <v>-282484.03000000003</v>
          </cell>
          <cell r="O25" t="str">
            <v>100-1172-10</v>
          </cell>
          <cell r="P25">
            <v>-14092.88</v>
          </cell>
          <cell r="Q25" t="str">
            <v>100-1175-10</v>
          </cell>
          <cell r="R25">
            <v>-1324388</v>
          </cell>
          <cell r="S25" t="str">
            <v>100-1177-10</v>
          </cell>
          <cell r="T25">
            <v>-50950</v>
          </cell>
          <cell r="U25" t="str">
            <v>100-1170-10</v>
          </cell>
          <cell r="V25">
            <v>-95911.82</v>
          </cell>
          <cell r="W25" t="str">
            <v>100-1170-10</v>
          </cell>
          <cell r="X25">
            <v>-65148.14</v>
          </cell>
        </row>
        <row r="26">
          <cell r="A26" t="str">
            <v>100-1181-10</v>
          </cell>
          <cell r="B26">
            <v>19360.46</v>
          </cell>
          <cell r="C26" t="str">
            <v>100-1177-10</v>
          </cell>
          <cell r="D26">
            <v>-96593.98</v>
          </cell>
          <cell r="E26" t="str">
            <v>100-1182-10</v>
          </cell>
          <cell r="F26">
            <v>-20731.05</v>
          </cell>
          <cell r="G26" t="str">
            <v>100-1181-10</v>
          </cell>
          <cell r="H26">
            <v>-6820.04</v>
          </cell>
          <cell r="I26" t="str">
            <v>100-1181-10</v>
          </cell>
          <cell r="J26">
            <v>-6820.04</v>
          </cell>
          <cell r="K26" t="str">
            <v>100-1180-10</v>
          </cell>
          <cell r="L26">
            <v>-5521.98</v>
          </cell>
          <cell r="M26" t="str">
            <v>100-1175-10</v>
          </cell>
          <cell r="N26">
            <v>180634</v>
          </cell>
          <cell r="O26" t="str">
            <v>100-1175-10</v>
          </cell>
          <cell r="P26">
            <v>2194688</v>
          </cell>
          <cell r="Q26" t="str">
            <v>100-1177-10</v>
          </cell>
          <cell r="R26">
            <v>-82015.009999999995</v>
          </cell>
          <cell r="S26" t="str">
            <v>100-1180-10</v>
          </cell>
          <cell r="T26">
            <v>12943.47</v>
          </cell>
          <cell r="U26" t="str">
            <v>100-1172-10</v>
          </cell>
          <cell r="V26">
            <v>-279721.58</v>
          </cell>
          <cell r="W26" t="str">
            <v>100-1172-10</v>
          </cell>
          <cell r="X26">
            <v>-50037.31</v>
          </cell>
        </row>
        <row r="27">
          <cell r="A27" t="str">
            <v>100-1182-10</v>
          </cell>
          <cell r="B27">
            <v>-12816.3</v>
          </cell>
          <cell r="C27" t="str">
            <v>100-1180-10</v>
          </cell>
          <cell r="D27">
            <v>-19842.53</v>
          </cell>
          <cell r="E27" t="str">
            <v>100-1190-10</v>
          </cell>
          <cell r="F27">
            <v>-57389.34</v>
          </cell>
          <cell r="G27" t="str">
            <v>100-1182-10</v>
          </cell>
          <cell r="H27">
            <v>-19831.13</v>
          </cell>
          <cell r="I27" t="str">
            <v>100-1182-10</v>
          </cell>
          <cell r="J27">
            <v>-20821.13</v>
          </cell>
          <cell r="K27" t="str">
            <v>100-1181-10</v>
          </cell>
          <cell r="L27">
            <v>-6820.04</v>
          </cell>
          <cell r="M27" t="str">
            <v>100-1177-10</v>
          </cell>
          <cell r="N27">
            <v>116065</v>
          </cell>
          <cell r="O27" t="str">
            <v>100-1180-10</v>
          </cell>
          <cell r="P27">
            <v>-17058.53</v>
          </cell>
          <cell r="Q27" t="str">
            <v>100-1180-10</v>
          </cell>
          <cell r="R27">
            <v>22573.86</v>
          </cell>
          <cell r="S27" t="str">
            <v>100-1181-10</v>
          </cell>
          <cell r="T27">
            <v>-6820.04</v>
          </cell>
          <cell r="U27" t="str">
            <v>100-1175-10</v>
          </cell>
          <cell r="V27">
            <v>82644</v>
          </cell>
          <cell r="W27" t="str">
            <v>100-1175-10</v>
          </cell>
          <cell r="X27">
            <v>611128</v>
          </cell>
        </row>
        <row r="28">
          <cell r="A28" t="str">
            <v>100-1190-10</v>
          </cell>
          <cell r="B28">
            <v>-24986.47</v>
          </cell>
          <cell r="C28" t="str">
            <v>100-1181-10</v>
          </cell>
          <cell r="D28">
            <v>48839.96</v>
          </cell>
          <cell r="E28" t="str">
            <v>100-1191-10</v>
          </cell>
          <cell r="F28">
            <v>65138.07</v>
          </cell>
          <cell r="G28" t="str">
            <v>100-1190-10</v>
          </cell>
          <cell r="H28">
            <v>-29928.89</v>
          </cell>
          <cell r="I28" t="str">
            <v>100-1190-10</v>
          </cell>
          <cell r="J28">
            <v>14029.37</v>
          </cell>
          <cell r="K28" t="str">
            <v>100-1182-10</v>
          </cell>
          <cell r="L28">
            <v>-10389.959999999999</v>
          </cell>
          <cell r="M28" t="str">
            <v>100-1180-10</v>
          </cell>
          <cell r="N28">
            <v>89632.73</v>
          </cell>
          <cell r="O28" t="str">
            <v>100-1181-10</v>
          </cell>
          <cell r="P28">
            <v>-6820.04</v>
          </cell>
          <cell r="Q28" t="str">
            <v>100-1181-10</v>
          </cell>
          <cell r="R28">
            <v>-6820.04</v>
          </cell>
          <cell r="S28" t="str">
            <v>100-1182-10</v>
          </cell>
          <cell r="T28">
            <v>-22267.31</v>
          </cell>
          <cell r="U28" t="str">
            <v>100-1177-10</v>
          </cell>
          <cell r="V28">
            <v>-2035</v>
          </cell>
          <cell r="W28" t="str">
            <v>100-1176-10</v>
          </cell>
          <cell r="X28">
            <v>552588</v>
          </cell>
        </row>
        <row r="29">
          <cell r="A29" t="str">
            <v>100-1191-10</v>
          </cell>
          <cell r="B29">
            <v>36239.800000000003</v>
          </cell>
          <cell r="C29" t="str">
            <v>100-1182-10</v>
          </cell>
          <cell r="D29">
            <v>66332.240000000005</v>
          </cell>
          <cell r="E29" t="str">
            <v>100-1250-10</v>
          </cell>
          <cell r="F29">
            <v>-22798.65</v>
          </cell>
          <cell r="G29" t="str">
            <v>100-1191-10</v>
          </cell>
          <cell r="H29">
            <v>15187.2</v>
          </cell>
          <cell r="I29" t="str">
            <v>100-1191-10</v>
          </cell>
          <cell r="J29">
            <v>-19203.28</v>
          </cell>
          <cell r="K29" t="str">
            <v>100-1190-10</v>
          </cell>
          <cell r="L29">
            <v>91129.79</v>
          </cell>
          <cell r="M29" t="str">
            <v>100-1181-10</v>
          </cell>
          <cell r="N29">
            <v>-6820.04</v>
          </cell>
          <cell r="O29" t="str">
            <v>100-1182-10</v>
          </cell>
          <cell r="P29">
            <v>-22267.31</v>
          </cell>
          <cell r="Q29" t="str">
            <v>100-1182-10</v>
          </cell>
          <cell r="R29">
            <v>-22267.31</v>
          </cell>
          <cell r="S29" t="str">
            <v>100-1190-10</v>
          </cell>
          <cell r="T29">
            <v>-52881.05</v>
          </cell>
          <cell r="U29" t="str">
            <v>100-1180-10</v>
          </cell>
          <cell r="V29">
            <v>-119006.69</v>
          </cell>
          <cell r="W29" t="str">
            <v>100-1177-10</v>
          </cell>
          <cell r="X29">
            <v>193303.01</v>
          </cell>
        </row>
        <row r="30">
          <cell r="A30" t="str">
            <v>100-1200-10</v>
          </cell>
          <cell r="B30">
            <v>400</v>
          </cell>
          <cell r="C30" t="str">
            <v>100-1190-10</v>
          </cell>
          <cell r="D30">
            <v>17481.669999999998</v>
          </cell>
          <cell r="E30" t="str">
            <v>100-1252-10</v>
          </cell>
          <cell r="F30">
            <v>129.47</v>
          </cell>
          <cell r="G30" t="str">
            <v>100-1250-10</v>
          </cell>
          <cell r="H30">
            <v>10816.85</v>
          </cell>
          <cell r="I30" t="str">
            <v>100-1200-10</v>
          </cell>
          <cell r="J30">
            <v>89</v>
          </cell>
          <cell r="K30" t="str">
            <v>100-1191-10</v>
          </cell>
          <cell r="L30">
            <v>-119792.08</v>
          </cell>
          <cell r="M30" t="str">
            <v>100-1182-10</v>
          </cell>
          <cell r="N30">
            <v>108384.81</v>
          </cell>
          <cell r="O30" t="str">
            <v>100-1190-10</v>
          </cell>
          <cell r="P30">
            <v>181241.3</v>
          </cell>
          <cell r="Q30" t="str">
            <v>100-1190-10</v>
          </cell>
          <cell r="R30">
            <v>-319357.96000000002</v>
          </cell>
          <cell r="S30" t="str">
            <v>100-1191-10</v>
          </cell>
          <cell r="T30">
            <v>23133.439999999999</v>
          </cell>
          <cell r="U30" t="str">
            <v>100-1181-10</v>
          </cell>
          <cell r="V30">
            <v>-6820.04</v>
          </cell>
          <cell r="W30" t="str">
            <v>100-1180-10</v>
          </cell>
          <cell r="X30">
            <v>-6418.65</v>
          </cell>
        </row>
        <row r="31">
          <cell r="A31" t="str">
            <v>100-1250-10</v>
          </cell>
          <cell r="B31">
            <v>-5397.19</v>
          </cell>
          <cell r="C31" t="str">
            <v>100-1191-10</v>
          </cell>
          <cell r="D31">
            <v>-28204.74</v>
          </cell>
          <cell r="E31" t="str">
            <v>100-1255-10</v>
          </cell>
          <cell r="F31">
            <v>585352.47</v>
          </cell>
          <cell r="G31" t="str">
            <v>100-1252-10</v>
          </cell>
          <cell r="H31">
            <v>-258.94</v>
          </cell>
          <cell r="I31" t="str">
            <v>100-1250-10</v>
          </cell>
          <cell r="J31">
            <v>243459.95</v>
          </cell>
          <cell r="K31" t="str">
            <v>100-1200-10</v>
          </cell>
          <cell r="L31">
            <v>1600</v>
          </cell>
          <cell r="M31" t="str">
            <v>100-1190-10</v>
          </cell>
          <cell r="N31">
            <v>-55228.99</v>
          </cell>
          <cell r="O31" t="str">
            <v>100-1191-10</v>
          </cell>
          <cell r="P31">
            <v>74791.86</v>
          </cell>
          <cell r="Q31" t="str">
            <v>100-1191-10</v>
          </cell>
          <cell r="R31">
            <v>32285.71</v>
          </cell>
          <cell r="S31" t="str">
            <v>100-1200-10</v>
          </cell>
          <cell r="T31">
            <v>-6485</v>
          </cell>
          <cell r="U31" t="str">
            <v>100-1182-10</v>
          </cell>
          <cell r="V31">
            <v>-22267.31</v>
          </cell>
          <cell r="W31" t="str">
            <v>100-1181-10</v>
          </cell>
          <cell r="X31">
            <v>-6820.04</v>
          </cell>
        </row>
        <row r="32">
          <cell r="A32" t="str">
            <v>100-1255-10</v>
          </cell>
          <cell r="B32">
            <v>394369.64</v>
          </cell>
          <cell r="C32" t="str">
            <v>100-1200-10</v>
          </cell>
          <cell r="D32">
            <v>-3632</v>
          </cell>
          <cell r="E32" t="str">
            <v>100-1256-10</v>
          </cell>
          <cell r="F32">
            <v>7971.01</v>
          </cell>
          <cell r="G32" t="str">
            <v>100-1255-10</v>
          </cell>
          <cell r="H32">
            <v>315603.02864999999</v>
          </cell>
          <cell r="I32" t="str">
            <v>100-1252-10</v>
          </cell>
          <cell r="J32">
            <v>0</v>
          </cell>
          <cell r="K32" t="str">
            <v>100-1250-10</v>
          </cell>
          <cell r="L32">
            <v>96097.5</v>
          </cell>
          <cell r="M32" t="str">
            <v>100-1191-10</v>
          </cell>
          <cell r="N32">
            <v>61529.54</v>
          </cell>
          <cell r="O32" t="str">
            <v>100-1200-10</v>
          </cell>
          <cell r="P32">
            <v>89</v>
          </cell>
          <cell r="Q32" t="str">
            <v>100-1200-10</v>
          </cell>
          <cell r="R32">
            <v>1200</v>
          </cell>
          <cell r="S32" t="str">
            <v>100-1250-10</v>
          </cell>
          <cell r="T32">
            <v>98150.07</v>
          </cell>
          <cell r="U32" t="str">
            <v>100-1190-10</v>
          </cell>
          <cell r="V32">
            <v>27135.81</v>
          </cell>
          <cell r="W32" t="str">
            <v>100-1182-10</v>
          </cell>
          <cell r="X32">
            <v>9899.39</v>
          </cell>
        </row>
        <row r="33">
          <cell r="A33" t="str">
            <v>100-1256-10</v>
          </cell>
          <cell r="B33">
            <v>3394.95</v>
          </cell>
          <cell r="C33" t="str">
            <v>100-1250-10</v>
          </cell>
          <cell r="D33">
            <v>-55893.53</v>
          </cell>
          <cell r="E33" t="str">
            <v>100-1309-10</v>
          </cell>
          <cell r="F33">
            <v>-2935.39</v>
          </cell>
          <cell r="G33" t="str">
            <v>100-1256-10</v>
          </cell>
          <cell r="H33">
            <v>4744.37</v>
          </cell>
          <cell r="I33" t="str">
            <v>100-1255-10</v>
          </cell>
          <cell r="J33">
            <v>728189.46</v>
          </cell>
          <cell r="K33" t="str">
            <v>100-1255-10</v>
          </cell>
          <cell r="L33">
            <v>578002.92000000004</v>
          </cell>
          <cell r="M33" t="str">
            <v>100-1200-10</v>
          </cell>
          <cell r="N33">
            <v>1424</v>
          </cell>
          <cell r="O33" t="str">
            <v>100-1250-10</v>
          </cell>
          <cell r="P33">
            <v>251223.35</v>
          </cell>
          <cell r="Q33" t="str">
            <v>100-1250-10</v>
          </cell>
          <cell r="R33">
            <v>68185.490000000005</v>
          </cell>
          <cell r="S33" t="str">
            <v>100-1255-10</v>
          </cell>
          <cell r="T33">
            <v>1574987.9</v>
          </cell>
          <cell r="U33" t="str">
            <v>100-1191-10</v>
          </cell>
          <cell r="V33">
            <v>-33881.629999999997</v>
          </cell>
          <cell r="W33" t="str">
            <v>100-1190-10</v>
          </cell>
          <cell r="X33">
            <v>186521.35</v>
          </cell>
        </row>
        <row r="34">
          <cell r="A34" t="str">
            <v>100-1309-10</v>
          </cell>
          <cell r="B34">
            <v>-2935.39</v>
          </cell>
          <cell r="C34" t="str">
            <v>100-1252-10</v>
          </cell>
          <cell r="D34">
            <v>777.81</v>
          </cell>
          <cell r="E34" t="str">
            <v>100-1317-10</v>
          </cell>
          <cell r="F34">
            <v>0</v>
          </cell>
          <cell r="G34" t="str">
            <v>100-1309-10</v>
          </cell>
          <cell r="H34">
            <v>-2935.39</v>
          </cell>
          <cell r="I34" t="str">
            <v>100-1256-10</v>
          </cell>
          <cell r="J34">
            <v>6359.02</v>
          </cell>
          <cell r="K34" t="str">
            <v>100-1256-10</v>
          </cell>
          <cell r="L34">
            <v>8284.56</v>
          </cell>
          <cell r="M34" t="str">
            <v>100-1250-10</v>
          </cell>
          <cell r="N34">
            <v>43492.47</v>
          </cell>
          <cell r="O34" t="str">
            <v>100-1255-10</v>
          </cell>
          <cell r="P34">
            <v>1124311.3899999999</v>
          </cell>
          <cell r="Q34" t="str">
            <v>100-1255-10</v>
          </cell>
          <cell r="R34">
            <v>1844200.94</v>
          </cell>
          <cell r="S34" t="str">
            <v>100-1256-10</v>
          </cell>
          <cell r="T34">
            <v>24454.44</v>
          </cell>
          <cell r="U34" t="str">
            <v>100-1200-10</v>
          </cell>
          <cell r="V34">
            <v>2000</v>
          </cell>
          <cell r="W34" t="str">
            <v>100-1191-10</v>
          </cell>
          <cell r="X34">
            <v>-143810.38</v>
          </cell>
        </row>
        <row r="35">
          <cell r="A35" t="str">
            <v>100-1317-10</v>
          </cell>
          <cell r="B35">
            <v>68.14</v>
          </cell>
          <cell r="C35" t="str">
            <v>100-1255-10</v>
          </cell>
          <cell r="D35">
            <v>331346.98</v>
          </cell>
          <cell r="E35" t="str">
            <v>100-1319-10</v>
          </cell>
          <cell r="F35">
            <v>0</v>
          </cell>
          <cell r="G35" t="str">
            <v>100-1311-10</v>
          </cell>
          <cell r="H35">
            <v>270.01</v>
          </cell>
          <cell r="I35" t="str">
            <v>100-1309-10</v>
          </cell>
          <cell r="J35">
            <v>-2935.39</v>
          </cell>
          <cell r="K35" t="str">
            <v>100-1309-10</v>
          </cell>
          <cell r="L35">
            <v>-2935.39</v>
          </cell>
          <cell r="M35" t="str">
            <v>100-1255-10</v>
          </cell>
          <cell r="N35">
            <v>2032357.64</v>
          </cell>
          <cell r="O35" t="str">
            <v>100-1256-10</v>
          </cell>
          <cell r="P35">
            <v>17450.45</v>
          </cell>
          <cell r="Q35" t="str">
            <v>100-1256-10</v>
          </cell>
          <cell r="R35">
            <v>21965.3</v>
          </cell>
          <cell r="S35" t="str">
            <v>100-1309-10</v>
          </cell>
          <cell r="T35">
            <v>-2935.39</v>
          </cell>
          <cell r="U35" t="str">
            <v>100-1250-10</v>
          </cell>
          <cell r="V35">
            <v>287866.81</v>
          </cell>
          <cell r="W35" t="str">
            <v>100-1200-10</v>
          </cell>
          <cell r="X35">
            <v>5600</v>
          </cell>
        </row>
        <row r="36">
          <cell r="A36" t="str">
            <v>100-1319-10</v>
          </cell>
          <cell r="B36">
            <v>0</v>
          </cell>
          <cell r="C36" t="str">
            <v>100-1256-10</v>
          </cell>
          <cell r="D36">
            <v>1219.1099999999999</v>
          </cell>
          <cell r="E36" t="str">
            <v>100-1320-10</v>
          </cell>
          <cell r="F36">
            <v>-4143.75</v>
          </cell>
          <cell r="G36" t="str">
            <v>100-1320-10</v>
          </cell>
          <cell r="H36">
            <v>-4143.75</v>
          </cell>
          <cell r="I36" t="str">
            <v>100-1317-10</v>
          </cell>
          <cell r="J36">
            <v>-38.630000000000003</v>
          </cell>
          <cell r="K36" t="str">
            <v>100-1317-10</v>
          </cell>
          <cell r="L36">
            <v>-386.47</v>
          </cell>
          <cell r="M36" t="str">
            <v>100-1256-10</v>
          </cell>
          <cell r="N36">
            <v>10683.59</v>
          </cell>
          <cell r="O36" t="str">
            <v>100-1309-10</v>
          </cell>
          <cell r="P36">
            <v>-2935.39</v>
          </cell>
          <cell r="Q36" t="str">
            <v>100-1308-10</v>
          </cell>
          <cell r="R36">
            <v>-391899.36</v>
          </cell>
          <cell r="S36" t="str">
            <v>100-1320-10</v>
          </cell>
          <cell r="T36">
            <v>-4143.75</v>
          </cell>
          <cell r="U36" t="str">
            <v>100-1251-10</v>
          </cell>
          <cell r="V36">
            <v>-947.91</v>
          </cell>
          <cell r="W36" t="str">
            <v>100-1250-10</v>
          </cell>
          <cell r="X36">
            <v>50557.279999999999</v>
          </cell>
        </row>
        <row r="37">
          <cell r="A37" t="str">
            <v>100-1322-10</v>
          </cell>
          <cell r="B37">
            <v>-192724.52</v>
          </cell>
          <cell r="C37" t="str">
            <v>100-1309-10</v>
          </cell>
          <cell r="D37">
            <v>-2935.39</v>
          </cell>
          <cell r="E37" t="str">
            <v>100-1322-10</v>
          </cell>
          <cell r="F37">
            <v>-165645</v>
          </cell>
          <cell r="G37" t="str">
            <v>100-1322-10</v>
          </cell>
          <cell r="H37">
            <v>-61844</v>
          </cell>
          <cell r="I37" t="str">
            <v>100-1320-10</v>
          </cell>
          <cell r="J37">
            <v>-4143.75</v>
          </cell>
          <cell r="K37" t="str">
            <v>100-1320-10</v>
          </cell>
          <cell r="L37">
            <v>-4143.75</v>
          </cell>
          <cell r="M37" t="str">
            <v>100-1309-10</v>
          </cell>
          <cell r="N37">
            <v>-2935.39</v>
          </cell>
          <cell r="O37" t="str">
            <v>100-1320-10</v>
          </cell>
          <cell r="P37">
            <v>-4143.75</v>
          </cell>
          <cell r="Q37" t="str">
            <v>100-1309-10</v>
          </cell>
          <cell r="R37">
            <v>-2935.39</v>
          </cell>
          <cell r="S37" t="str">
            <v>100-1322-10</v>
          </cell>
          <cell r="T37">
            <v>-12852</v>
          </cell>
          <cell r="U37" t="str">
            <v>100-1255-10</v>
          </cell>
          <cell r="V37">
            <v>1014086.66</v>
          </cell>
          <cell r="W37" t="str">
            <v>100-1254-10</v>
          </cell>
          <cell r="X37">
            <v>-5778744</v>
          </cell>
        </row>
        <row r="38">
          <cell r="A38" t="str">
            <v>100-1323-10</v>
          </cell>
          <cell r="B38">
            <v>-1180733</v>
          </cell>
          <cell r="C38" t="str">
            <v>100-1317-10</v>
          </cell>
          <cell r="D38">
            <v>69.63</v>
          </cell>
          <cell r="E38" t="str">
            <v>100-1323-10</v>
          </cell>
          <cell r="F38">
            <v>-380987</v>
          </cell>
          <cell r="G38" t="str">
            <v>100-1323-10</v>
          </cell>
          <cell r="H38">
            <v>535369</v>
          </cell>
          <cell r="I38" t="str">
            <v>100-1322-10</v>
          </cell>
          <cell r="J38">
            <v>2730</v>
          </cell>
          <cell r="K38" t="str">
            <v>100-1322-10</v>
          </cell>
          <cell r="L38">
            <v>-52036</v>
          </cell>
          <cell r="M38" t="str">
            <v>100-1317-10</v>
          </cell>
          <cell r="N38">
            <v>11.7</v>
          </cell>
          <cell r="O38" t="str">
            <v>100-1322-10</v>
          </cell>
          <cell r="P38">
            <v>-128247</v>
          </cell>
          <cell r="Q38" t="str">
            <v>100-1319-10</v>
          </cell>
          <cell r="R38">
            <v>-15291002.210000001</v>
          </cell>
          <cell r="S38" t="str">
            <v>100-1323-10</v>
          </cell>
          <cell r="T38">
            <v>974861</v>
          </cell>
          <cell r="U38" t="str">
            <v>100-1256-10</v>
          </cell>
          <cell r="V38">
            <v>29761.05</v>
          </cell>
          <cell r="W38" t="str">
            <v>100-1255-10</v>
          </cell>
          <cell r="X38">
            <v>1052991.73</v>
          </cell>
        </row>
        <row r="39">
          <cell r="A39" t="str">
            <v>100-1324-10</v>
          </cell>
          <cell r="B39">
            <v>116801.03</v>
          </cell>
          <cell r="C39" t="str">
            <v>100-1319-10</v>
          </cell>
          <cell r="D39">
            <v>0</v>
          </cell>
          <cell r="E39" t="str">
            <v>100-1324-10</v>
          </cell>
          <cell r="F39">
            <v>134643</v>
          </cell>
          <cell r="G39" t="str">
            <v>100-1324-10</v>
          </cell>
          <cell r="H39">
            <v>93840</v>
          </cell>
          <cell r="I39" t="str">
            <v>100-1323-10</v>
          </cell>
          <cell r="J39">
            <v>1492388</v>
          </cell>
          <cell r="K39" t="str">
            <v>100-1323-10</v>
          </cell>
          <cell r="L39">
            <v>-463059</v>
          </cell>
          <cell r="M39" t="str">
            <v>100-1320-10</v>
          </cell>
          <cell r="N39">
            <v>-4143.75</v>
          </cell>
          <cell r="O39" t="str">
            <v>100-1323-10</v>
          </cell>
          <cell r="P39">
            <v>-1777610.06</v>
          </cell>
          <cell r="Q39" t="str">
            <v>100-1320-10</v>
          </cell>
          <cell r="R39">
            <v>-4143.75</v>
          </cell>
          <cell r="S39" t="str">
            <v>100-1324-10</v>
          </cell>
          <cell r="T39">
            <v>248767</v>
          </cell>
          <cell r="U39" t="str">
            <v>100-1309-10</v>
          </cell>
          <cell r="V39">
            <v>-2935.39</v>
          </cell>
          <cell r="W39" t="str">
            <v>100-1256-10</v>
          </cell>
          <cell r="X39">
            <v>-52245.49</v>
          </cell>
        </row>
        <row r="40">
          <cell r="A40" t="str">
            <v>100-1325-10</v>
          </cell>
          <cell r="B40">
            <v>-110159.71</v>
          </cell>
          <cell r="C40" t="str">
            <v>100-1320-10</v>
          </cell>
          <cell r="D40">
            <v>-8287.5</v>
          </cell>
          <cell r="E40" t="str">
            <v>100-1325-10</v>
          </cell>
          <cell r="F40">
            <v>-31874</v>
          </cell>
          <cell r="G40" t="str">
            <v>100-1325-10</v>
          </cell>
          <cell r="H40">
            <v>-46575</v>
          </cell>
          <cell r="I40" t="str">
            <v>100-1324-10</v>
          </cell>
          <cell r="J40">
            <v>148995</v>
          </cell>
          <cell r="K40" t="str">
            <v>100-1324-10</v>
          </cell>
          <cell r="L40">
            <v>121615</v>
          </cell>
          <cell r="M40" t="str">
            <v>100-1322-10</v>
          </cell>
          <cell r="N40">
            <v>6169</v>
          </cell>
          <cell r="O40" t="str">
            <v>100-1324-10</v>
          </cell>
          <cell r="P40">
            <v>17859</v>
          </cell>
          <cell r="Q40" t="str">
            <v>100-1322-10</v>
          </cell>
          <cell r="R40">
            <v>-181553</v>
          </cell>
          <cell r="S40" t="str">
            <v>100-1325-10</v>
          </cell>
          <cell r="T40">
            <v>52212</v>
          </cell>
          <cell r="U40" t="str">
            <v>100-1320-10</v>
          </cell>
          <cell r="V40">
            <v>53606.25</v>
          </cell>
          <cell r="W40" t="str">
            <v>100-1309-10</v>
          </cell>
          <cell r="X40">
            <v>-2935.39</v>
          </cell>
        </row>
        <row r="41">
          <cell r="A41" t="str">
            <v>100-1331-10</v>
          </cell>
          <cell r="B41">
            <v>0</v>
          </cell>
          <cell r="C41" t="str">
            <v>100-1322-10</v>
          </cell>
          <cell r="D41">
            <v>-171554</v>
          </cell>
          <cell r="E41" t="str">
            <v>100-1331-10</v>
          </cell>
          <cell r="F41">
            <v>0</v>
          </cell>
          <cell r="G41" t="str">
            <v>100-1331-10</v>
          </cell>
          <cell r="H41">
            <v>0</v>
          </cell>
          <cell r="I41" t="str">
            <v>100-1325-10</v>
          </cell>
          <cell r="J41">
            <v>38933</v>
          </cell>
          <cell r="K41" t="str">
            <v>100-1325-10</v>
          </cell>
          <cell r="L41">
            <v>-3476</v>
          </cell>
          <cell r="M41" t="str">
            <v>100-1323-10</v>
          </cell>
          <cell r="N41">
            <v>1008261.05</v>
          </cell>
          <cell r="O41" t="str">
            <v>100-1325-10</v>
          </cell>
          <cell r="P41">
            <v>-31713</v>
          </cell>
          <cell r="Q41" t="str">
            <v>100-1323-10</v>
          </cell>
          <cell r="R41">
            <v>-971445.34</v>
          </cell>
          <cell r="S41" t="str">
            <v>100-1328-10</v>
          </cell>
          <cell r="T41">
            <v>0.13</v>
          </cell>
          <cell r="U41" t="str">
            <v>100-1322-10</v>
          </cell>
          <cell r="V41">
            <v>-73636</v>
          </cell>
          <cell r="W41" t="str">
            <v>100-1320-10</v>
          </cell>
          <cell r="X41">
            <v>-4143.75</v>
          </cell>
        </row>
        <row r="42">
          <cell r="A42" t="str">
            <v>100-1332-10</v>
          </cell>
          <cell r="B42">
            <v>0</v>
          </cell>
          <cell r="C42" t="str">
            <v>100-1323-10</v>
          </cell>
          <cell r="D42">
            <v>-55438</v>
          </cell>
          <cell r="E42" t="str">
            <v>100-1332-10</v>
          </cell>
          <cell r="F42">
            <v>0</v>
          </cell>
          <cell r="G42" t="str">
            <v>100-1332-10</v>
          </cell>
          <cell r="H42">
            <v>0</v>
          </cell>
          <cell r="I42" t="str">
            <v>100-1331-10</v>
          </cell>
          <cell r="J42">
            <v>0</v>
          </cell>
          <cell r="K42" t="str">
            <v>100-1331-10</v>
          </cell>
          <cell r="L42">
            <v>0</v>
          </cell>
          <cell r="M42" t="str">
            <v>100-1324-10</v>
          </cell>
          <cell r="N42">
            <v>129851</v>
          </cell>
          <cell r="O42" t="str">
            <v>100-1331-10</v>
          </cell>
          <cell r="P42">
            <v>0</v>
          </cell>
          <cell r="Q42" t="str">
            <v>100-1324-10</v>
          </cell>
          <cell r="R42">
            <v>-13359</v>
          </cell>
          <cell r="S42" t="str">
            <v>100-1331-10</v>
          </cell>
          <cell r="T42">
            <v>0</v>
          </cell>
          <cell r="U42" t="str">
            <v>100-1323-10</v>
          </cell>
          <cell r="V42">
            <v>622537.48</v>
          </cell>
          <cell r="W42" t="str">
            <v>100-1322-10</v>
          </cell>
          <cell r="X42">
            <v>21686</v>
          </cell>
        </row>
        <row r="43">
          <cell r="A43" t="str">
            <v>100-1333-10</v>
          </cell>
          <cell r="B43">
            <v>-1238</v>
          </cell>
          <cell r="C43" t="str">
            <v>100-1324-10</v>
          </cell>
          <cell r="D43">
            <v>107064</v>
          </cell>
          <cell r="E43" t="str">
            <v>100-1333-10</v>
          </cell>
          <cell r="F43">
            <v>-1405</v>
          </cell>
          <cell r="G43" t="str">
            <v>100-1333-10</v>
          </cell>
          <cell r="H43">
            <v>-1481</v>
          </cell>
          <cell r="I43" t="str">
            <v>100-1332-10</v>
          </cell>
          <cell r="J43">
            <v>0</v>
          </cell>
          <cell r="K43" t="str">
            <v>100-1332-10</v>
          </cell>
          <cell r="L43">
            <v>0</v>
          </cell>
          <cell r="M43" t="str">
            <v>100-1325-10</v>
          </cell>
          <cell r="N43">
            <v>53153</v>
          </cell>
          <cell r="O43" t="str">
            <v>100-1332-10</v>
          </cell>
          <cell r="P43">
            <v>0</v>
          </cell>
          <cell r="Q43" t="str">
            <v>100-1325-10</v>
          </cell>
          <cell r="R43">
            <v>-63758</v>
          </cell>
          <cell r="S43" t="str">
            <v>100-1332-10</v>
          </cell>
          <cell r="T43">
            <v>0</v>
          </cell>
          <cell r="U43" t="str">
            <v>100-1324-10</v>
          </cell>
          <cell r="V43">
            <v>117175</v>
          </cell>
          <cell r="W43" t="str">
            <v>100-1323-10</v>
          </cell>
          <cell r="X43">
            <v>806651</v>
          </cell>
        </row>
        <row r="44">
          <cell r="A44" t="str">
            <v>100-1334-10</v>
          </cell>
          <cell r="B44">
            <v>27</v>
          </cell>
          <cell r="C44" t="str">
            <v>100-1325-10</v>
          </cell>
          <cell r="D44">
            <v>-7491</v>
          </cell>
          <cell r="E44" t="str">
            <v>100-1334-10</v>
          </cell>
          <cell r="F44">
            <v>27</v>
          </cell>
          <cell r="G44" t="str">
            <v>100-1334-10</v>
          </cell>
          <cell r="H44">
            <v>27</v>
          </cell>
          <cell r="I44" t="str">
            <v>100-1333-10</v>
          </cell>
          <cell r="J44">
            <v>-1509</v>
          </cell>
          <cell r="K44" t="str">
            <v>100-1333-10</v>
          </cell>
          <cell r="L44">
            <v>-1508</v>
          </cell>
          <cell r="M44" t="str">
            <v>100-1331-10</v>
          </cell>
          <cell r="N44">
            <v>0</v>
          </cell>
          <cell r="O44" t="str">
            <v>100-1333-10</v>
          </cell>
          <cell r="P44">
            <v>-2473.9899999999998</v>
          </cell>
          <cell r="Q44" t="str">
            <v>100-1328-10</v>
          </cell>
          <cell r="R44">
            <v>0.93</v>
          </cell>
          <cell r="S44" t="str">
            <v>100-1333-10</v>
          </cell>
          <cell r="T44">
            <v>-3646</v>
          </cell>
          <cell r="U44" t="str">
            <v>100-1325-10</v>
          </cell>
          <cell r="V44">
            <v>-33497</v>
          </cell>
          <cell r="W44" t="str">
            <v>100-1324-10</v>
          </cell>
          <cell r="X44">
            <v>227025</v>
          </cell>
        </row>
        <row r="45">
          <cell r="A45" t="str">
            <v>100-1335-10</v>
          </cell>
          <cell r="B45">
            <v>2425</v>
          </cell>
          <cell r="C45" t="str">
            <v>100-1328-10</v>
          </cell>
          <cell r="D45">
            <v>4.68</v>
          </cell>
          <cell r="E45" t="str">
            <v>100-1335-10</v>
          </cell>
          <cell r="F45">
            <v>2528</v>
          </cell>
          <cell r="G45" t="str">
            <v>100-1335-10</v>
          </cell>
          <cell r="H45">
            <v>2589</v>
          </cell>
          <cell r="I45" t="str">
            <v>100-1334-10</v>
          </cell>
          <cell r="J45">
            <v>27</v>
          </cell>
          <cell r="K45" t="str">
            <v>100-1334-10</v>
          </cell>
          <cell r="L45">
            <v>27</v>
          </cell>
          <cell r="M45" t="str">
            <v>100-1332-10</v>
          </cell>
          <cell r="N45">
            <v>0</v>
          </cell>
          <cell r="O45" t="str">
            <v>100-1334-10</v>
          </cell>
          <cell r="P45">
            <v>43.99</v>
          </cell>
          <cell r="Q45" t="str">
            <v>100-1331-10</v>
          </cell>
          <cell r="R45">
            <v>0.22</v>
          </cell>
          <cell r="S45" t="str">
            <v>100-1334-10</v>
          </cell>
          <cell r="T45">
            <v>59</v>
          </cell>
          <cell r="U45" t="str">
            <v>100-1331-10</v>
          </cell>
          <cell r="V45">
            <v>0</v>
          </cell>
          <cell r="W45" t="str">
            <v>100-1325-10</v>
          </cell>
          <cell r="X45">
            <v>59650</v>
          </cell>
        </row>
        <row r="46">
          <cell r="A46" t="str">
            <v>100-1336-10</v>
          </cell>
          <cell r="B46">
            <v>-1287</v>
          </cell>
          <cell r="C46" t="str">
            <v>100-1331-10</v>
          </cell>
          <cell r="D46">
            <v>0</v>
          </cell>
          <cell r="E46" t="str">
            <v>100-1336-10</v>
          </cell>
          <cell r="F46">
            <v>-1341</v>
          </cell>
          <cell r="G46" t="str">
            <v>100-1336-10</v>
          </cell>
          <cell r="H46">
            <v>-1355</v>
          </cell>
          <cell r="I46" t="str">
            <v>100-1335-10</v>
          </cell>
          <cell r="J46">
            <v>2632</v>
          </cell>
          <cell r="K46" t="str">
            <v>100-1335-10</v>
          </cell>
          <cell r="L46">
            <v>2701</v>
          </cell>
          <cell r="M46" t="str">
            <v>100-1333-10</v>
          </cell>
          <cell r="N46">
            <v>-2479</v>
          </cell>
          <cell r="O46" t="str">
            <v>100-1335-10</v>
          </cell>
          <cell r="P46">
            <v>4557.01</v>
          </cell>
          <cell r="Q46" t="str">
            <v>100-1332-10</v>
          </cell>
          <cell r="R46">
            <v>6507567.1699999999</v>
          </cell>
          <cell r="S46" t="str">
            <v>100-1335-10</v>
          </cell>
          <cell r="T46">
            <v>6149</v>
          </cell>
          <cell r="U46" t="str">
            <v>100-1332-10</v>
          </cell>
          <cell r="V46">
            <v>0</v>
          </cell>
          <cell r="W46" t="str">
            <v>100-1331-10</v>
          </cell>
          <cell r="X46">
            <v>0</v>
          </cell>
        </row>
        <row r="47">
          <cell r="A47" t="str">
            <v>100-1337-10</v>
          </cell>
          <cell r="B47">
            <v>-1578</v>
          </cell>
          <cell r="C47" t="str">
            <v>100-1332-10</v>
          </cell>
          <cell r="D47">
            <v>0</v>
          </cell>
          <cell r="E47" t="str">
            <v>100-1337-10</v>
          </cell>
          <cell r="F47">
            <v>-2265</v>
          </cell>
          <cell r="G47" t="str">
            <v>100-1337-10</v>
          </cell>
          <cell r="H47">
            <v>-2113</v>
          </cell>
          <cell r="I47" t="str">
            <v>100-1336-10</v>
          </cell>
          <cell r="J47">
            <v>-1377</v>
          </cell>
          <cell r="K47" t="str">
            <v>100-1336-10</v>
          </cell>
          <cell r="L47">
            <v>-1359</v>
          </cell>
          <cell r="M47" t="str">
            <v>100-1334-10</v>
          </cell>
          <cell r="N47">
            <v>47.4</v>
          </cell>
          <cell r="O47" t="str">
            <v>100-1336-10</v>
          </cell>
          <cell r="P47">
            <v>-1911.01</v>
          </cell>
          <cell r="Q47" t="str">
            <v>100-1333-10</v>
          </cell>
          <cell r="R47">
            <v>-2570</v>
          </cell>
          <cell r="S47" t="str">
            <v>100-1336-10</v>
          </cell>
          <cell r="T47">
            <v>-3011</v>
          </cell>
          <cell r="U47" t="str">
            <v>100-1333-10</v>
          </cell>
          <cell r="V47">
            <v>-3659</v>
          </cell>
          <cell r="W47" t="str">
            <v>100-1332-10</v>
          </cell>
          <cell r="X47">
            <v>0</v>
          </cell>
        </row>
        <row r="48">
          <cell r="A48" t="str">
            <v>100-1338-10</v>
          </cell>
          <cell r="B48">
            <v>783</v>
          </cell>
          <cell r="C48" t="str">
            <v>100-1333-10</v>
          </cell>
          <cell r="D48">
            <v>-1326</v>
          </cell>
          <cell r="E48" t="str">
            <v>100-1338-10</v>
          </cell>
          <cell r="F48">
            <v>391</v>
          </cell>
          <cell r="G48" t="str">
            <v>100-1338-10</v>
          </cell>
          <cell r="H48">
            <v>616</v>
          </cell>
          <cell r="I48" t="str">
            <v>100-1337-10</v>
          </cell>
          <cell r="J48">
            <v>-1501</v>
          </cell>
          <cell r="K48" t="str">
            <v>100-1337-10</v>
          </cell>
          <cell r="L48">
            <v>-1242</v>
          </cell>
          <cell r="M48" t="str">
            <v>100-1335-10</v>
          </cell>
          <cell r="N48">
            <v>4461</v>
          </cell>
          <cell r="O48" t="str">
            <v>100-1337-10</v>
          </cell>
          <cell r="P48">
            <v>-1845.99</v>
          </cell>
          <cell r="Q48" t="str">
            <v>100-1334-10</v>
          </cell>
          <cell r="R48">
            <v>44</v>
          </cell>
          <cell r="S48" t="str">
            <v>100-1337-10</v>
          </cell>
          <cell r="T48">
            <v>-5248</v>
          </cell>
          <cell r="U48" t="str">
            <v>100-1334-10</v>
          </cell>
          <cell r="V48">
            <v>59</v>
          </cell>
          <cell r="W48" t="str">
            <v>100-1333-10</v>
          </cell>
          <cell r="X48">
            <v>-3733</v>
          </cell>
        </row>
        <row r="49">
          <cell r="A49" t="str">
            <v>100-1340-10</v>
          </cell>
          <cell r="B49">
            <v>0</v>
          </cell>
          <cell r="C49" t="str">
            <v>100-1334-10</v>
          </cell>
          <cell r="D49">
            <v>27</v>
          </cell>
          <cell r="E49" t="str">
            <v>100-1340-10</v>
          </cell>
          <cell r="F49">
            <v>-5770.02</v>
          </cell>
          <cell r="G49" t="str">
            <v>100-1340-10</v>
          </cell>
          <cell r="H49">
            <v>0</v>
          </cell>
          <cell r="I49" t="str">
            <v>100-1338-10</v>
          </cell>
          <cell r="J49">
            <v>470</v>
          </cell>
          <cell r="K49" t="str">
            <v>100-1338-10</v>
          </cell>
          <cell r="L49">
            <v>-160</v>
          </cell>
          <cell r="M49" t="str">
            <v>100-1336-10</v>
          </cell>
          <cell r="N49">
            <v>-2202</v>
          </cell>
          <cell r="O49" t="str">
            <v>100-1338-10</v>
          </cell>
          <cell r="P49">
            <v>-103.99</v>
          </cell>
          <cell r="Q49" t="str">
            <v>100-1335-10</v>
          </cell>
          <cell r="R49">
            <v>4570</v>
          </cell>
          <cell r="S49" t="str">
            <v>100-1338-10</v>
          </cell>
          <cell r="T49">
            <v>589</v>
          </cell>
          <cell r="U49" t="str">
            <v>100-1335-10</v>
          </cell>
          <cell r="V49">
            <v>6397</v>
          </cell>
          <cell r="W49" t="str">
            <v>100-1334-10</v>
          </cell>
          <cell r="X49">
            <v>59</v>
          </cell>
        </row>
        <row r="50">
          <cell r="A50" t="str">
            <v>100-1342-10</v>
          </cell>
          <cell r="B50">
            <v>0</v>
          </cell>
          <cell r="C50" t="str">
            <v>100-1335-10</v>
          </cell>
          <cell r="D50">
            <v>2479</v>
          </cell>
          <cell r="E50" t="str">
            <v>100-1342-10</v>
          </cell>
          <cell r="F50">
            <v>-5149.3599999999997</v>
          </cell>
          <cell r="G50" t="str">
            <v>100-1342-10</v>
          </cell>
          <cell r="H50">
            <v>0</v>
          </cell>
          <cell r="I50" t="str">
            <v>100-1340-10</v>
          </cell>
          <cell r="J50">
            <v>80.73</v>
          </cell>
          <cell r="K50" t="str">
            <v>100-1340-10</v>
          </cell>
          <cell r="L50">
            <v>-80.73</v>
          </cell>
          <cell r="M50" t="str">
            <v>100-1337-10</v>
          </cell>
          <cell r="N50">
            <v>-2647</v>
          </cell>
          <cell r="O50" t="str">
            <v>100-1340-10</v>
          </cell>
          <cell r="P50">
            <v>0</v>
          </cell>
          <cell r="Q50" t="str">
            <v>100-1336-10</v>
          </cell>
          <cell r="R50">
            <v>-2186</v>
          </cell>
          <cell r="S50" t="str">
            <v>100-1339-10</v>
          </cell>
          <cell r="T50">
            <v>-10413.67</v>
          </cell>
          <cell r="U50" t="str">
            <v>100-1336-10</v>
          </cell>
          <cell r="V50">
            <v>-3209</v>
          </cell>
          <cell r="W50" t="str">
            <v>100-1335-10</v>
          </cell>
          <cell r="X50">
            <v>6514</v>
          </cell>
        </row>
        <row r="51">
          <cell r="A51" t="str">
            <v>100-1344-10</v>
          </cell>
          <cell r="B51">
            <v>0</v>
          </cell>
          <cell r="C51" t="str">
            <v>100-1336-10</v>
          </cell>
          <cell r="D51">
            <v>-1337</v>
          </cell>
          <cell r="E51" t="str">
            <v>100-1344-10</v>
          </cell>
          <cell r="F51">
            <v>0</v>
          </cell>
          <cell r="G51" t="str">
            <v>100-1344-10</v>
          </cell>
          <cell r="H51">
            <v>0</v>
          </cell>
          <cell r="I51" t="str">
            <v>100-1342-10</v>
          </cell>
          <cell r="J51">
            <v>107.77</v>
          </cell>
          <cell r="K51" t="str">
            <v>100-1342-10</v>
          </cell>
          <cell r="L51">
            <v>-107.77</v>
          </cell>
          <cell r="M51" t="str">
            <v>100-1338-10</v>
          </cell>
          <cell r="N51">
            <v>-116</v>
          </cell>
          <cell r="O51" t="str">
            <v>100-1342-10</v>
          </cell>
          <cell r="P51">
            <v>0</v>
          </cell>
          <cell r="Q51" t="str">
            <v>100-1337-10</v>
          </cell>
          <cell r="R51">
            <v>-3165</v>
          </cell>
          <cell r="S51" t="str">
            <v>100-1340-10</v>
          </cell>
          <cell r="T51">
            <v>0</v>
          </cell>
          <cell r="U51" t="str">
            <v>100-1337-10</v>
          </cell>
          <cell r="V51">
            <v>-4261</v>
          </cell>
          <cell r="W51" t="str">
            <v>100-1336-10</v>
          </cell>
          <cell r="X51">
            <v>-2992</v>
          </cell>
        </row>
        <row r="52">
          <cell r="A52" t="str">
            <v>100-1346-10</v>
          </cell>
          <cell r="B52">
            <v>0</v>
          </cell>
          <cell r="C52" t="str">
            <v>100-1337-10</v>
          </cell>
          <cell r="D52">
            <v>-2276</v>
          </cell>
          <cell r="E52" t="str">
            <v>100-1346-10</v>
          </cell>
          <cell r="F52">
            <v>-7116.82</v>
          </cell>
          <cell r="G52" t="str">
            <v>100-1346-10</v>
          </cell>
          <cell r="H52">
            <v>0</v>
          </cell>
          <cell r="I52" t="str">
            <v>100-1344-10</v>
          </cell>
          <cell r="J52">
            <v>0</v>
          </cell>
          <cell r="K52" t="str">
            <v>100-1344-10</v>
          </cell>
          <cell r="L52">
            <v>0</v>
          </cell>
          <cell r="M52" t="str">
            <v>100-1340-10</v>
          </cell>
          <cell r="N52">
            <v>0</v>
          </cell>
          <cell r="O52" t="str">
            <v>100-1344-10</v>
          </cell>
          <cell r="P52">
            <v>0</v>
          </cell>
          <cell r="Q52" t="str">
            <v>100-1338-10</v>
          </cell>
          <cell r="R52">
            <v>-600</v>
          </cell>
          <cell r="S52" t="str">
            <v>100-1342-10</v>
          </cell>
          <cell r="T52">
            <v>0</v>
          </cell>
          <cell r="U52" t="str">
            <v>100-1338-10</v>
          </cell>
          <cell r="V52">
            <v>1173</v>
          </cell>
          <cell r="W52" t="str">
            <v>100-1337-10</v>
          </cell>
          <cell r="X52">
            <v>-3622</v>
          </cell>
        </row>
        <row r="53">
          <cell r="A53" t="str">
            <v>100-1349-10</v>
          </cell>
          <cell r="B53">
            <v>0</v>
          </cell>
          <cell r="C53" t="str">
            <v>100-1338-10</v>
          </cell>
          <cell r="D53">
            <v>413</v>
          </cell>
          <cell r="E53" t="str">
            <v>100-1349-10</v>
          </cell>
          <cell r="F53">
            <v>-583.97</v>
          </cell>
          <cell r="G53" t="str">
            <v>100-1349-10</v>
          </cell>
          <cell r="H53">
            <v>-1579.92</v>
          </cell>
          <cell r="I53" t="str">
            <v>100-1346-10</v>
          </cell>
          <cell r="J53">
            <v>0</v>
          </cell>
          <cell r="K53" t="str">
            <v>100-1346-10</v>
          </cell>
          <cell r="L53">
            <v>0</v>
          </cell>
          <cell r="M53" t="str">
            <v>100-1342-10</v>
          </cell>
          <cell r="N53">
            <v>0</v>
          </cell>
          <cell r="O53" t="str">
            <v>100-1346-10</v>
          </cell>
          <cell r="P53">
            <v>0</v>
          </cell>
          <cell r="Q53" t="str">
            <v>100-1339-10</v>
          </cell>
          <cell r="R53">
            <v>-52068.34</v>
          </cell>
          <cell r="S53" t="str">
            <v>100-1344-10</v>
          </cell>
          <cell r="T53">
            <v>0</v>
          </cell>
          <cell r="U53" t="str">
            <v>100-1339-10</v>
          </cell>
          <cell r="V53">
            <v>-10413.67</v>
          </cell>
          <cell r="W53" t="str">
            <v>100-1338-10</v>
          </cell>
          <cell r="X53">
            <v>840</v>
          </cell>
        </row>
        <row r="54">
          <cell r="A54" t="str">
            <v>100-1376-10</v>
          </cell>
          <cell r="B54">
            <v>-54942.93</v>
          </cell>
          <cell r="C54" t="str">
            <v>100-1340-10</v>
          </cell>
          <cell r="D54">
            <v>5770.02</v>
          </cell>
          <cell r="E54" t="str">
            <v>100-1354-10</v>
          </cell>
          <cell r="F54">
            <v>383</v>
          </cell>
          <cell r="G54" t="str">
            <v>100-1376-10</v>
          </cell>
          <cell r="H54">
            <v>-49262.74</v>
          </cell>
          <cell r="I54" t="str">
            <v>100-1349-10</v>
          </cell>
          <cell r="J54">
            <v>-142.58000000000001</v>
          </cell>
          <cell r="K54" t="str">
            <v>100-1349-10</v>
          </cell>
          <cell r="L54">
            <v>-9441.16</v>
          </cell>
          <cell r="M54" t="str">
            <v>100-1344-10</v>
          </cell>
          <cell r="N54">
            <v>0</v>
          </cell>
          <cell r="O54" t="str">
            <v>100-1349-10</v>
          </cell>
          <cell r="P54">
            <v>0</v>
          </cell>
          <cell r="Q54" t="str">
            <v>100-1340-10</v>
          </cell>
          <cell r="R54">
            <v>0</v>
          </cell>
          <cell r="S54" t="str">
            <v>100-1346-10</v>
          </cell>
          <cell r="T54">
            <v>86.28</v>
          </cell>
          <cell r="U54" t="str">
            <v>100-1340-10</v>
          </cell>
          <cell r="V54">
            <v>0</v>
          </cell>
          <cell r="W54" t="str">
            <v>100-1339-10</v>
          </cell>
          <cell r="X54">
            <v>-10413.67</v>
          </cell>
        </row>
        <row r="55">
          <cell r="A55" t="str">
            <v>100-1379-10</v>
          </cell>
          <cell r="B55">
            <v>-806660.68</v>
          </cell>
          <cell r="C55" t="str">
            <v>100-1342-10</v>
          </cell>
          <cell r="D55">
            <v>5149.3599999999997</v>
          </cell>
          <cell r="E55" t="str">
            <v>100-1376-10</v>
          </cell>
          <cell r="F55">
            <v>-51842.16</v>
          </cell>
          <cell r="G55" t="str">
            <v>100-1379-10</v>
          </cell>
          <cell r="H55">
            <v>-318585</v>
          </cell>
          <cell r="I55" t="str">
            <v>100-1351-10</v>
          </cell>
          <cell r="J55">
            <v>-1306</v>
          </cell>
          <cell r="K55" t="str">
            <v>100-1351-10</v>
          </cell>
          <cell r="L55">
            <v>-27116</v>
          </cell>
          <cell r="M55" t="str">
            <v>100-1346-10</v>
          </cell>
          <cell r="N55">
            <v>0</v>
          </cell>
          <cell r="O55" t="str">
            <v>100-1351-10</v>
          </cell>
          <cell r="P55">
            <v>-37969.96</v>
          </cell>
          <cell r="Q55" t="str">
            <v>100-1342-10</v>
          </cell>
          <cell r="R55">
            <v>0</v>
          </cell>
          <cell r="S55" t="str">
            <v>100-1349-10</v>
          </cell>
          <cell r="T55">
            <v>0</v>
          </cell>
          <cell r="U55" t="str">
            <v>100-1342-10</v>
          </cell>
          <cell r="V55">
            <v>0</v>
          </cell>
          <cell r="W55" t="str">
            <v>100-1340-10</v>
          </cell>
          <cell r="X55">
            <v>0</v>
          </cell>
        </row>
        <row r="56">
          <cell r="A56" t="str">
            <v>100-1380-10</v>
          </cell>
          <cell r="B56">
            <v>0</v>
          </cell>
          <cell r="C56" t="str">
            <v>100-1344-10</v>
          </cell>
          <cell r="D56">
            <v>0</v>
          </cell>
          <cell r="E56" t="str">
            <v>100-1379-10</v>
          </cell>
          <cell r="F56">
            <v>491707</v>
          </cell>
          <cell r="G56" t="str">
            <v>100-1380-10</v>
          </cell>
          <cell r="H56">
            <v>0</v>
          </cell>
          <cell r="I56" t="str">
            <v>100-1376-10</v>
          </cell>
          <cell r="J56">
            <v>-52135.43</v>
          </cell>
          <cell r="K56" t="str">
            <v>100-1354-10</v>
          </cell>
          <cell r="L56">
            <v>383</v>
          </cell>
          <cell r="M56" t="str">
            <v>100-1349-10</v>
          </cell>
          <cell r="N56">
            <v>0</v>
          </cell>
          <cell r="O56" t="str">
            <v>100-1352-10</v>
          </cell>
          <cell r="P56">
            <v>638.99</v>
          </cell>
          <cell r="Q56" t="str">
            <v>100-1344-10</v>
          </cell>
          <cell r="R56">
            <v>0</v>
          </cell>
          <cell r="S56" t="str">
            <v>100-1351-10</v>
          </cell>
          <cell r="T56">
            <v>-33831</v>
          </cell>
          <cell r="U56" t="str">
            <v>100-1344-10</v>
          </cell>
          <cell r="V56">
            <v>0</v>
          </cell>
          <cell r="W56" t="str">
            <v>100-1342-10</v>
          </cell>
          <cell r="X56">
            <v>0</v>
          </cell>
        </row>
        <row r="57">
          <cell r="A57" t="str">
            <v>100-1382-10</v>
          </cell>
          <cell r="B57">
            <v>0</v>
          </cell>
          <cell r="C57" t="str">
            <v>100-1346-10</v>
          </cell>
          <cell r="D57">
            <v>7116.82</v>
          </cell>
          <cell r="E57" t="str">
            <v>100-1380-10</v>
          </cell>
          <cell r="F57">
            <v>0</v>
          </cell>
          <cell r="G57" t="str">
            <v>100-1382-10</v>
          </cell>
          <cell r="H57">
            <v>0</v>
          </cell>
          <cell r="I57" t="str">
            <v>100-1379-10</v>
          </cell>
          <cell r="J57">
            <v>-1374816</v>
          </cell>
          <cell r="K57" t="str">
            <v>100-1376-10</v>
          </cell>
          <cell r="L57">
            <v>-52498.559999999998</v>
          </cell>
          <cell r="M57" t="str">
            <v>100-1351-10</v>
          </cell>
          <cell r="N57">
            <v>395837</v>
          </cell>
          <cell r="O57" t="str">
            <v>100-1353-10</v>
          </cell>
          <cell r="P57">
            <v>0.02</v>
          </cell>
          <cell r="Q57" t="str">
            <v>100-1346-10</v>
          </cell>
          <cell r="R57">
            <v>-86.28</v>
          </cell>
          <cell r="S57" t="str">
            <v>100-1352-10</v>
          </cell>
          <cell r="T57">
            <v>204</v>
          </cell>
          <cell r="U57" t="str">
            <v>100-1346-10</v>
          </cell>
          <cell r="V57">
            <v>0</v>
          </cell>
          <cell r="W57" t="str">
            <v>100-1344-10</v>
          </cell>
          <cell r="X57">
            <v>0</v>
          </cell>
        </row>
        <row r="58">
          <cell r="A58" t="str">
            <v>100-1383-10</v>
          </cell>
          <cell r="B58">
            <v>0</v>
          </cell>
          <cell r="C58" t="str">
            <v>100-1349-10</v>
          </cell>
          <cell r="D58">
            <v>-0.65</v>
          </cell>
          <cell r="E58" t="str">
            <v>100-1382-10</v>
          </cell>
          <cell r="F58">
            <v>0</v>
          </cell>
          <cell r="G58" t="str">
            <v>100-1383-10</v>
          </cell>
          <cell r="H58">
            <v>0</v>
          </cell>
          <cell r="I58" t="str">
            <v>100-1380-10</v>
          </cell>
          <cell r="J58">
            <v>0</v>
          </cell>
          <cell r="K58" t="str">
            <v>100-1379-10</v>
          </cell>
          <cell r="L58">
            <v>193675</v>
          </cell>
          <cell r="M58" t="str">
            <v>100-1354-10</v>
          </cell>
          <cell r="N58">
            <v>206</v>
          </cell>
          <cell r="O58" t="str">
            <v>100-1354-10</v>
          </cell>
          <cell r="P58">
            <v>205.99</v>
          </cell>
          <cell r="Q58" t="str">
            <v>100-1349-10</v>
          </cell>
          <cell r="R58">
            <v>11748.28</v>
          </cell>
          <cell r="S58" t="str">
            <v>100-1353-10</v>
          </cell>
          <cell r="T58">
            <v>0.02</v>
          </cell>
          <cell r="U58" t="str">
            <v>100-1349-10</v>
          </cell>
          <cell r="V58">
            <v>0</v>
          </cell>
          <cell r="W58" t="str">
            <v>100-1346-10</v>
          </cell>
          <cell r="X58">
            <v>0</v>
          </cell>
        </row>
        <row r="59">
          <cell r="A59" t="str">
            <v>100-1384-10</v>
          </cell>
          <cell r="B59">
            <v>0</v>
          </cell>
          <cell r="C59" t="str">
            <v>100-1376-10</v>
          </cell>
          <cell r="D59">
            <v>-53187.34</v>
          </cell>
          <cell r="E59" t="str">
            <v>100-1383-10</v>
          </cell>
          <cell r="F59">
            <v>0</v>
          </cell>
          <cell r="G59" t="str">
            <v>100-1385-10</v>
          </cell>
          <cell r="H59">
            <v>0</v>
          </cell>
          <cell r="I59" t="str">
            <v>100-1382-10</v>
          </cell>
          <cell r="J59">
            <v>0</v>
          </cell>
          <cell r="K59" t="str">
            <v>100-1380-10</v>
          </cell>
          <cell r="L59">
            <v>0</v>
          </cell>
          <cell r="M59" t="str">
            <v>100-1376-10</v>
          </cell>
          <cell r="N59">
            <v>-53627.81</v>
          </cell>
          <cell r="O59" t="str">
            <v>100-1376-10</v>
          </cell>
          <cell r="P59">
            <v>-52238.7</v>
          </cell>
          <cell r="Q59" t="str">
            <v>100-1351-10</v>
          </cell>
          <cell r="R59">
            <v>-37849</v>
          </cell>
          <cell r="S59" t="str">
            <v>100-1354-10</v>
          </cell>
          <cell r="T59">
            <v>278</v>
          </cell>
          <cell r="U59" t="str">
            <v>100-1351-10</v>
          </cell>
          <cell r="V59">
            <v>-32451</v>
          </cell>
          <cell r="W59" t="str">
            <v>100-1348-10</v>
          </cell>
          <cell r="X59">
            <v>2630</v>
          </cell>
        </row>
        <row r="60">
          <cell r="A60" t="str">
            <v>100-1385-10</v>
          </cell>
          <cell r="B60">
            <v>0</v>
          </cell>
          <cell r="C60" t="str">
            <v>100-1379-10</v>
          </cell>
          <cell r="D60">
            <v>-48757.919999999998</v>
          </cell>
          <cell r="E60" t="str">
            <v>100-1384-10</v>
          </cell>
          <cell r="F60">
            <v>0</v>
          </cell>
          <cell r="G60" t="str">
            <v>100-1386-10</v>
          </cell>
          <cell r="H60">
            <v>0</v>
          </cell>
          <cell r="I60" t="str">
            <v>100-1383-10</v>
          </cell>
          <cell r="J60">
            <v>0</v>
          </cell>
          <cell r="K60" t="str">
            <v>100-1382-10</v>
          </cell>
          <cell r="L60">
            <v>0</v>
          </cell>
          <cell r="M60" t="str">
            <v>100-1379-10</v>
          </cell>
          <cell r="N60">
            <v>15971</v>
          </cell>
          <cell r="O60" t="str">
            <v>100-1379-10</v>
          </cell>
          <cell r="P60">
            <v>-668557</v>
          </cell>
          <cell r="Q60" t="str">
            <v>100-1352-10</v>
          </cell>
          <cell r="R60">
            <v>138</v>
          </cell>
          <cell r="S60" t="str">
            <v>100-1356-10</v>
          </cell>
          <cell r="T60">
            <v>292</v>
          </cell>
          <cell r="U60" t="str">
            <v>100-1352-10</v>
          </cell>
          <cell r="V60">
            <v>271</v>
          </cell>
          <cell r="W60" t="str">
            <v>100-1349-10</v>
          </cell>
          <cell r="X60">
            <v>0</v>
          </cell>
        </row>
        <row r="61">
          <cell r="A61" t="str">
            <v>100-1386-10</v>
          </cell>
          <cell r="B61">
            <v>0</v>
          </cell>
          <cell r="C61" t="str">
            <v>100-1380-10</v>
          </cell>
          <cell r="D61">
            <v>0</v>
          </cell>
          <cell r="E61" t="str">
            <v>100-1385-10</v>
          </cell>
          <cell r="F61">
            <v>0</v>
          </cell>
          <cell r="G61" t="str">
            <v>100-1391-10</v>
          </cell>
          <cell r="H61">
            <v>3433.5</v>
          </cell>
          <cell r="I61" t="str">
            <v>100-1384-10</v>
          </cell>
          <cell r="J61">
            <v>-0.65</v>
          </cell>
          <cell r="K61" t="str">
            <v>100-1383-10</v>
          </cell>
          <cell r="L61">
            <v>0</v>
          </cell>
          <cell r="M61" t="str">
            <v>100-1380-10</v>
          </cell>
          <cell r="N61">
            <v>0</v>
          </cell>
          <cell r="O61" t="str">
            <v>100-1380-10</v>
          </cell>
          <cell r="P61">
            <v>0</v>
          </cell>
          <cell r="Q61" t="str">
            <v>100-1353-10</v>
          </cell>
          <cell r="R61">
            <v>0.02</v>
          </cell>
          <cell r="S61" t="str">
            <v>100-1376-10</v>
          </cell>
          <cell r="T61">
            <v>-52581.31</v>
          </cell>
          <cell r="U61" t="str">
            <v>100-1354-10</v>
          </cell>
          <cell r="V61">
            <v>278</v>
          </cell>
          <cell r="W61" t="str">
            <v>100-1351-10</v>
          </cell>
          <cell r="X61">
            <v>-32592</v>
          </cell>
        </row>
        <row r="62">
          <cell r="A62" t="str">
            <v>100-1391-10</v>
          </cell>
          <cell r="B62">
            <v>8729</v>
          </cell>
          <cell r="C62" t="str">
            <v>100-1382-10</v>
          </cell>
          <cell r="D62">
            <v>0</v>
          </cell>
          <cell r="E62" t="str">
            <v>100-1386-10</v>
          </cell>
          <cell r="F62">
            <v>0</v>
          </cell>
          <cell r="G62" t="str">
            <v>100-1395-10</v>
          </cell>
          <cell r="H62">
            <v>-13272.92</v>
          </cell>
          <cell r="I62" t="str">
            <v>100-1385-10</v>
          </cell>
          <cell r="J62">
            <v>0</v>
          </cell>
          <cell r="K62" t="str">
            <v>100-1384-10</v>
          </cell>
          <cell r="L62">
            <v>0.65</v>
          </cell>
          <cell r="M62" t="str">
            <v>100-1382-10</v>
          </cell>
          <cell r="N62">
            <v>0</v>
          </cell>
          <cell r="O62" t="str">
            <v>100-1382-10</v>
          </cell>
          <cell r="P62">
            <v>0</v>
          </cell>
          <cell r="Q62" t="str">
            <v>100-1354-10</v>
          </cell>
          <cell r="R62">
            <v>206</v>
          </cell>
          <cell r="S62" t="str">
            <v>100-1379-10</v>
          </cell>
          <cell r="T62">
            <v>584005</v>
          </cell>
          <cell r="U62" t="str">
            <v>100-1356-10</v>
          </cell>
          <cell r="V62">
            <v>258</v>
          </cell>
          <cell r="W62" t="str">
            <v>100-1352-10</v>
          </cell>
          <cell r="X62">
            <v>-37</v>
          </cell>
        </row>
        <row r="63">
          <cell r="A63" t="str">
            <v>100-1395-10</v>
          </cell>
          <cell r="B63">
            <v>-14867.95</v>
          </cell>
          <cell r="C63" t="str">
            <v>100-1383-10</v>
          </cell>
          <cell r="D63">
            <v>0</v>
          </cell>
          <cell r="E63" t="str">
            <v>100-1391-10</v>
          </cell>
          <cell r="F63">
            <v>4462.5</v>
          </cell>
          <cell r="G63" t="str">
            <v>100-1545-10</v>
          </cell>
          <cell r="H63">
            <v>-124927.90865</v>
          </cell>
          <cell r="I63" t="str">
            <v>100-1386-10</v>
          </cell>
          <cell r="J63">
            <v>0</v>
          </cell>
          <cell r="K63" t="str">
            <v>100-1385-10</v>
          </cell>
          <cell r="L63">
            <v>0</v>
          </cell>
          <cell r="M63" t="str">
            <v>100-1383-10</v>
          </cell>
          <cell r="N63">
            <v>0</v>
          </cell>
          <cell r="O63" t="str">
            <v>100-1383-10</v>
          </cell>
          <cell r="P63">
            <v>0</v>
          </cell>
          <cell r="Q63" t="str">
            <v>100-1356-10</v>
          </cell>
          <cell r="R63">
            <v>244</v>
          </cell>
          <cell r="S63" t="str">
            <v>100-1380-10</v>
          </cell>
          <cell r="T63">
            <v>0</v>
          </cell>
          <cell r="U63" t="str">
            <v>100-1376-10</v>
          </cell>
          <cell r="V63">
            <v>-2744.77</v>
          </cell>
          <cell r="W63" t="str">
            <v>100-1354-10</v>
          </cell>
          <cell r="X63">
            <v>278</v>
          </cell>
        </row>
        <row r="64">
          <cell r="A64" t="str">
            <v>100-1545-10</v>
          </cell>
          <cell r="B64">
            <v>17216.990000000002</v>
          </cell>
          <cell r="C64" t="str">
            <v>100-1384-10</v>
          </cell>
          <cell r="D64">
            <v>0</v>
          </cell>
          <cell r="E64" t="str">
            <v>100-1395-10</v>
          </cell>
          <cell r="F64">
            <v>-14049.21</v>
          </cell>
          <cell r="G64" t="str">
            <v>100-1550-10</v>
          </cell>
          <cell r="H64">
            <v>60526.66</v>
          </cell>
          <cell r="I64" t="str">
            <v>100-1391-10</v>
          </cell>
          <cell r="J64">
            <v>31635.119999999999</v>
          </cell>
          <cell r="K64" t="str">
            <v>100-1386-10</v>
          </cell>
          <cell r="L64">
            <v>0</v>
          </cell>
          <cell r="M64" t="str">
            <v>100-1384-10</v>
          </cell>
          <cell r="N64">
            <v>0</v>
          </cell>
          <cell r="O64" t="str">
            <v>100-1384-10</v>
          </cell>
          <cell r="P64">
            <v>-0.01</v>
          </cell>
          <cell r="Q64" t="str">
            <v>100-1376-10</v>
          </cell>
          <cell r="R64">
            <v>-53881.93</v>
          </cell>
          <cell r="S64" t="str">
            <v>100-1382-10</v>
          </cell>
          <cell r="T64">
            <v>0</v>
          </cell>
          <cell r="U64" t="str">
            <v>100-1379-10</v>
          </cell>
          <cell r="V64">
            <v>-333206</v>
          </cell>
          <cell r="W64" t="str">
            <v>100-1356-10</v>
          </cell>
          <cell r="X64">
            <v>476</v>
          </cell>
        </row>
        <row r="65">
          <cell r="A65" t="str">
            <v>100-1550-10</v>
          </cell>
          <cell r="B65">
            <v>119.52</v>
          </cell>
          <cell r="C65" t="str">
            <v>100-1385-10</v>
          </cell>
          <cell r="D65">
            <v>0</v>
          </cell>
          <cell r="E65" t="str">
            <v>100-1555-10</v>
          </cell>
          <cell r="F65">
            <v>-65138.07</v>
          </cell>
          <cell r="G65" t="str">
            <v>100-1555-10</v>
          </cell>
          <cell r="H65">
            <v>-15187.2</v>
          </cell>
          <cell r="I65" t="str">
            <v>100-1395-10</v>
          </cell>
          <cell r="J65">
            <v>-13585.28</v>
          </cell>
          <cell r="K65" t="str">
            <v>100-1391-10</v>
          </cell>
          <cell r="L65">
            <v>6424.9</v>
          </cell>
          <cell r="M65" t="str">
            <v>100-1385-10</v>
          </cell>
          <cell r="N65">
            <v>0</v>
          </cell>
          <cell r="O65" t="str">
            <v>100-1385-10</v>
          </cell>
          <cell r="P65">
            <v>0</v>
          </cell>
          <cell r="Q65" t="str">
            <v>100-1379-10</v>
          </cell>
          <cell r="R65">
            <v>3105091.21</v>
          </cell>
          <cell r="S65" t="str">
            <v>100-1383-10</v>
          </cell>
          <cell r="T65">
            <v>0</v>
          </cell>
          <cell r="U65" t="str">
            <v>100-1380-10</v>
          </cell>
          <cell r="V65">
            <v>0</v>
          </cell>
          <cell r="W65" t="str">
            <v>100-1374-10</v>
          </cell>
          <cell r="X65">
            <v>-4664.2700000000004</v>
          </cell>
        </row>
        <row r="66">
          <cell r="A66" t="str">
            <v>100-1555-10</v>
          </cell>
          <cell r="B66">
            <v>-36239.800000000003</v>
          </cell>
          <cell r="C66" t="str">
            <v>100-1386-10</v>
          </cell>
          <cell r="D66">
            <v>0</v>
          </cell>
          <cell r="E66" t="str">
            <v>100-1610-10</v>
          </cell>
          <cell r="F66">
            <v>0</v>
          </cell>
          <cell r="G66" t="str">
            <v>100-1656-10</v>
          </cell>
          <cell r="H66">
            <v>197.19</v>
          </cell>
          <cell r="I66" t="str">
            <v>100-1550-10</v>
          </cell>
          <cell r="J66">
            <v>1319.39</v>
          </cell>
          <cell r="K66" t="str">
            <v>100-1395-10</v>
          </cell>
          <cell r="L66">
            <v>81180.08</v>
          </cell>
          <cell r="M66" t="str">
            <v>100-1386-10</v>
          </cell>
          <cell r="N66">
            <v>0</v>
          </cell>
          <cell r="O66" t="str">
            <v>100-1386-10</v>
          </cell>
          <cell r="P66">
            <v>0</v>
          </cell>
          <cell r="Q66" t="str">
            <v>100-1380-10</v>
          </cell>
          <cell r="R66">
            <v>3762978.76</v>
          </cell>
          <cell r="S66" t="str">
            <v>100-1384-10</v>
          </cell>
          <cell r="T66">
            <v>-0.01</v>
          </cell>
          <cell r="U66" t="str">
            <v>100-1382-10</v>
          </cell>
          <cell r="V66">
            <v>0</v>
          </cell>
          <cell r="W66" t="str">
            <v>100-1376-10</v>
          </cell>
          <cell r="X66">
            <v>5673027.1799999997</v>
          </cell>
        </row>
        <row r="67">
          <cell r="A67" t="str">
            <v>100-1575-10</v>
          </cell>
          <cell r="B67">
            <v>81.72</v>
          </cell>
          <cell r="C67" t="str">
            <v>100-1391-10</v>
          </cell>
          <cell r="D67">
            <v>9404.7199999999993</v>
          </cell>
          <cell r="E67" t="str">
            <v>100-1656-10</v>
          </cell>
          <cell r="F67">
            <v>197.19</v>
          </cell>
          <cell r="G67" t="str">
            <v>100-1673-10</v>
          </cell>
          <cell r="H67">
            <v>69338</v>
          </cell>
          <cell r="I67" t="str">
            <v>100-1555-10</v>
          </cell>
          <cell r="J67">
            <v>19203.28</v>
          </cell>
          <cell r="K67" t="str">
            <v>100-1545-10</v>
          </cell>
          <cell r="L67">
            <v>104686.43</v>
          </cell>
          <cell r="M67" t="str">
            <v>100-1391-10</v>
          </cell>
          <cell r="N67">
            <v>4925.83</v>
          </cell>
          <cell r="O67" t="str">
            <v>100-1391-10</v>
          </cell>
          <cell r="P67">
            <v>3790.5</v>
          </cell>
          <cell r="Q67" t="str">
            <v>100-1381-10</v>
          </cell>
          <cell r="R67">
            <v>-2060.29</v>
          </cell>
          <cell r="S67" t="str">
            <v>100-1385-10</v>
          </cell>
          <cell r="T67">
            <v>0</v>
          </cell>
          <cell r="U67" t="str">
            <v>100-1383-10</v>
          </cell>
          <cell r="V67">
            <v>0</v>
          </cell>
          <cell r="W67" t="str">
            <v>100-1377-10</v>
          </cell>
          <cell r="X67">
            <v>43439</v>
          </cell>
        </row>
        <row r="68">
          <cell r="A68" t="str">
            <v>100-1580-10</v>
          </cell>
          <cell r="B68">
            <v>9840.94</v>
          </cell>
          <cell r="C68" t="str">
            <v>100-1395-10</v>
          </cell>
          <cell r="D68">
            <v>-14372.4</v>
          </cell>
          <cell r="E68" t="str">
            <v>100-1705-10</v>
          </cell>
          <cell r="F68">
            <v>-834.67</v>
          </cell>
          <cell r="G68" t="str">
            <v>100-1674-10</v>
          </cell>
          <cell r="H68">
            <v>-241172.32</v>
          </cell>
          <cell r="I68" t="str">
            <v>100-1575-10</v>
          </cell>
          <cell r="J68">
            <v>9840.33</v>
          </cell>
          <cell r="K68" t="str">
            <v>100-1550-10</v>
          </cell>
          <cell r="L68">
            <v>1202.8699999999999</v>
          </cell>
          <cell r="M68" t="str">
            <v>100-1395-10</v>
          </cell>
          <cell r="N68">
            <v>-41.68</v>
          </cell>
          <cell r="O68" t="str">
            <v>100-1395-10</v>
          </cell>
          <cell r="P68">
            <v>-9.4</v>
          </cell>
          <cell r="Q68" t="str">
            <v>100-1382-10</v>
          </cell>
          <cell r="R68">
            <v>2530925.89</v>
          </cell>
          <cell r="S68" t="str">
            <v>100-1386-10</v>
          </cell>
          <cell r="T68">
            <v>0</v>
          </cell>
          <cell r="U68" t="str">
            <v>100-1384-10</v>
          </cell>
          <cell r="V68">
            <v>0.01</v>
          </cell>
          <cell r="W68" t="str">
            <v>100-1379-10</v>
          </cell>
          <cell r="X68">
            <v>-70075</v>
          </cell>
        </row>
        <row r="69">
          <cell r="A69" t="str">
            <v>100-1610-10</v>
          </cell>
          <cell r="B69">
            <v>4947.9799999999996</v>
          </cell>
          <cell r="C69" t="str">
            <v>100-1545-10</v>
          </cell>
          <cell r="D69">
            <v>-350892.83</v>
          </cell>
          <cell r="E69" t="str">
            <v>100-1710-10</v>
          </cell>
          <cell r="F69">
            <v>-25562.61</v>
          </cell>
          <cell r="G69" t="str">
            <v>100-1705-10</v>
          </cell>
          <cell r="H69">
            <v>-834.67</v>
          </cell>
          <cell r="I69" t="str">
            <v>100-1600-10</v>
          </cell>
          <cell r="J69">
            <v>27360.55</v>
          </cell>
          <cell r="K69" t="str">
            <v>100-1555-10</v>
          </cell>
          <cell r="L69">
            <v>119792.08</v>
          </cell>
          <cell r="M69" t="str">
            <v>100-1545-10</v>
          </cell>
          <cell r="N69">
            <v>260.11</v>
          </cell>
          <cell r="O69" t="str">
            <v>100-1545-10</v>
          </cell>
          <cell r="P69">
            <v>283618.25</v>
          </cell>
          <cell r="Q69" t="str">
            <v>100-1383-10</v>
          </cell>
          <cell r="R69">
            <v>790380.06</v>
          </cell>
          <cell r="S69" t="str">
            <v>100-1391-10</v>
          </cell>
          <cell r="T69">
            <v>5271</v>
          </cell>
          <cell r="U69" t="str">
            <v>100-1385-10</v>
          </cell>
          <cell r="V69">
            <v>0</v>
          </cell>
          <cell r="W69" t="str">
            <v>100-1380-10</v>
          </cell>
          <cell r="X69">
            <v>0</v>
          </cell>
        </row>
        <row r="70">
          <cell r="A70" t="str">
            <v>100-1673-10</v>
          </cell>
          <cell r="B70">
            <v>-16837.21</v>
          </cell>
          <cell r="C70" t="str">
            <v>100-1550-10</v>
          </cell>
          <cell r="D70">
            <v>354432.83</v>
          </cell>
          <cell r="E70" t="str">
            <v>100-1715-10</v>
          </cell>
          <cell r="F70">
            <v>-3519.79</v>
          </cell>
          <cell r="G70" t="str">
            <v>100-1710-10</v>
          </cell>
          <cell r="H70">
            <v>-25562.61</v>
          </cell>
          <cell r="I70" t="str">
            <v>100-1656-10</v>
          </cell>
          <cell r="J70">
            <v>197.19</v>
          </cell>
          <cell r="K70" t="str">
            <v>100-1560-10</v>
          </cell>
          <cell r="L70">
            <v>739.76</v>
          </cell>
          <cell r="M70" t="str">
            <v>100-1550-10</v>
          </cell>
          <cell r="N70">
            <v>330.1</v>
          </cell>
          <cell r="O70" t="str">
            <v>100-1550-10</v>
          </cell>
          <cell r="P70">
            <v>-287784.7</v>
          </cell>
          <cell r="Q70" t="str">
            <v>100-1384-10</v>
          </cell>
          <cell r="R70">
            <v>-911.74</v>
          </cell>
          <cell r="S70" t="str">
            <v>100-1395-10</v>
          </cell>
          <cell r="T70">
            <v>0.96</v>
          </cell>
          <cell r="U70" t="str">
            <v>100-1386-10</v>
          </cell>
          <cell r="V70">
            <v>0</v>
          </cell>
          <cell r="W70" t="str">
            <v>100-1382-10</v>
          </cell>
          <cell r="X70">
            <v>0</v>
          </cell>
        </row>
        <row r="71">
          <cell r="A71" t="str">
            <v>100-1674-10</v>
          </cell>
          <cell r="B71">
            <v>0</v>
          </cell>
          <cell r="C71" t="str">
            <v>100-1555-10</v>
          </cell>
          <cell r="D71">
            <v>28204.74</v>
          </cell>
          <cell r="E71" t="str">
            <v>100-1720-10</v>
          </cell>
          <cell r="F71">
            <v>-138365.60999999999</v>
          </cell>
          <cell r="G71" t="str">
            <v>100-1715-10</v>
          </cell>
          <cell r="H71">
            <v>-3519.79</v>
          </cell>
          <cell r="I71" t="str">
            <v>100-1674-10</v>
          </cell>
          <cell r="J71">
            <v>-1319.39</v>
          </cell>
          <cell r="K71" t="str">
            <v>100-1575-10</v>
          </cell>
          <cell r="L71">
            <v>5658.88</v>
          </cell>
          <cell r="M71" t="str">
            <v>100-1555-10</v>
          </cell>
          <cell r="N71">
            <v>-61529.54</v>
          </cell>
          <cell r="O71" t="str">
            <v>100-1555-10</v>
          </cell>
          <cell r="P71">
            <v>-74791.86</v>
          </cell>
          <cell r="Q71" t="str">
            <v>100-1385-10</v>
          </cell>
          <cell r="R71">
            <v>457424.42</v>
          </cell>
          <cell r="S71" t="str">
            <v>100-1545-10</v>
          </cell>
          <cell r="T71">
            <v>14502.83</v>
          </cell>
          <cell r="U71" t="str">
            <v>100-1391-10</v>
          </cell>
          <cell r="V71">
            <v>5334</v>
          </cell>
          <cell r="W71" t="str">
            <v>100-1383-10</v>
          </cell>
          <cell r="X71">
            <v>0</v>
          </cell>
        </row>
        <row r="72">
          <cell r="A72" t="str">
            <v>100-1705-10</v>
          </cell>
          <cell r="B72">
            <v>-834.67</v>
          </cell>
          <cell r="C72" t="str">
            <v>100-1575-10</v>
          </cell>
          <cell r="D72">
            <v>91.8</v>
          </cell>
          <cell r="E72" t="str">
            <v>100-1725-10</v>
          </cell>
          <cell r="F72">
            <v>-182684.89</v>
          </cell>
          <cell r="G72" t="str">
            <v>100-1720-10</v>
          </cell>
          <cell r="H72">
            <v>-137882.28</v>
          </cell>
          <cell r="I72" t="str">
            <v>100-1705-10</v>
          </cell>
          <cell r="J72">
            <v>-834.67</v>
          </cell>
          <cell r="K72" t="str">
            <v>100-1580-10</v>
          </cell>
          <cell r="L72">
            <v>14867.42</v>
          </cell>
          <cell r="M72" t="str">
            <v>100-1565-10</v>
          </cell>
          <cell r="N72">
            <v>1565.99</v>
          </cell>
          <cell r="O72" t="str">
            <v>100-1575-10</v>
          </cell>
          <cell r="P72">
            <v>850</v>
          </cell>
          <cell r="Q72" t="str">
            <v>100-1386-10</v>
          </cell>
          <cell r="R72">
            <v>2194674.08</v>
          </cell>
          <cell r="S72" t="str">
            <v>100-1550-10</v>
          </cell>
          <cell r="T72">
            <v>9424.64</v>
          </cell>
          <cell r="U72" t="str">
            <v>100-1395-10</v>
          </cell>
          <cell r="V72">
            <v>-4.55</v>
          </cell>
          <cell r="W72" t="str">
            <v>100-1385-10</v>
          </cell>
          <cell r="X72">
            <v>0</v>
          </cell>
        </row>
        <row r="73">
          <cell r="A73" t="str">
            <v>100-1710-10</v>
          </cell>
          <cell r="B73">
            <v>-25562.61</v>
          </cell>
          <cell r="C73" t="str">
            <v>100-1610-10</v>
          </cell>
          <cell r="D73">
            <v>344</v>
          </cell>
          <cell r="E73" t="str">
            <v>100-1730-10</v>
          </cell>
          <cell r="F73">
            <v>-34541.47</v>
          </cell>
          <cell r="G73" t="str">
            <v>100-1725-10</v>
          </cell>
          <cell r="H73">
            <v>-182684.89</v>
          </cell>
          <cell r="I73" t="str">
            <v>100-1710-10</v>
          </cell>
          <cell r="J73">
            <v>-25562.61</v>
          </cell>
          <cell r="K73" t="str">
            <v>100-1610-10</v>
          </cell>
          <cell r="L73">
            <v>42643.8</v>
          </cell>
          <cell r="M73" t="str">
            <v>100-1575-10</v>
          </cell>
          <cell r="N73">
            <v>19542.28</v>
          </cell>
          <cell r="O73" t="str">
            <v>100-1610-10</v>
          </cell>
          <cell r="P73">
            <v>23000</v>
          </cell>
          <cell r="Q73" t="str">
            <v>100-1387-10</v>
          </cell>
          <cell r="R73">
            <v>-2265585</v>
          </cell>
          <cell r="S73" t="str">
            <v>100-1555-10</v>
          </cell>
          <cell r="T73">
            <v>-23133.439999999999</v>
          </cell>
          <cell r="U73" t="str">
            <v>100-1555-10</v>
          </cell>
          <cell r="V73">
            <v>33881.629999999997</v>
          </cell>
          <cell r="W73" t="str">
            <v>100-1386-10</v>
          </cell>
          <cell r="X73">
            <v>0</v>
          </cell>
        </row>
        <row r="74">
          <cell r="A74" t="str">
            <v>100-1715-10</v>
          </cell>
          <cell r="B74">
            <v>-3519.79</v>
          </cell>
          <cell r="C74" t="str">
            <v>100-1673-10</v>
          </cell>
          <cell r="D74">
            <v>104686.43</v>
          </cell>
          <cell r="E74" t="str">
            <v>100-1735-10</v>
          </cell>
          <cell r="F74">
            <v>-24304.04</v>
          </cell>
          <cell r="G74" t="str">
            <v>100-1730-10</v>
          </cell>
          <cell r="H74">
            <v>-34541.47</v>
          </cell>
          <cell r="I74" t="str">
            <v>100-1715-10</v>
          </cell>
          <cell r="J74">
            <v>-3519.79</v>
          </cell>
          <cell r="K74" t="str">
            <v>100-1656-10</v>
          </cell>
          <cell r="L74">
            <v>197.19</v>
          </cell>
          <cell r="M74" t="str">
            <v>100-1580-10</v>
          </cell>
          <cell r="N74">
            <v>8025</v>
          </cell>
          <cell r="O74" t="str">
            <v>100-1656-10</v>
          </cell>
          <cell r="P74">
            <v>197.19</v>
          </cell>
          <cell r="Q74" t="str">
            <v>100-1391-10</v>
          </cell>
          <cell r="R74">
            <v>17603</v>
          </cell>
          <cell r="S74" t="str">
            <v>100-1575-10</v>
          </cell>
          <cell r="T74">
            <v>1610.25</v>
          </cell>
          <cell r="U74" t="str">
            <v>100-1565-10</v>
          </cell>
          <cell r="V74">
            <v>1570.32</v>
          </cell>
          <cell r="W74" t="str">
            <v>100-1391-10</v>
          </cell>
          <cell r="X74">
            <v>5563.02</v>
          </cell>
        </row>
        <row r="75">
          <cell r="A75" t="str">
            <v>100-1720-10</v>
          </cell>
          <cell r="B75">
            <v>-138365.60999999999</v>
          </cell>
          <cell r="C75" t="str">
            <v>100-1674-10</v>
          </cell>
          <cell r="D75">
            <v>-35149.089999999997</v>
          </cell>
          <cell r="E75" t="str">
            <v>100-1736-10</v>
          </cell>
          <cell r="F75">
            <v>90493.8</v>
          </cell>
          <cell r="G75" t="str">
            <v>100-1735-10</v>
          </cell>
          <cell r="H75">
            <v>-24304.04</v>
          </cell>
          <cell r="I75" t="str">
            <v>100-1720-10</v>
          </cell>
          <cell r="J75">
            <v>-137882.28</v>
          </cell>
          <cell r="K75" t="str">
            <v>100-1670-10</v>
          </cell>
          <cell r="L75">
            <v>-550</v>
          </cell>
          <cell r="M75" t="str">
            <v>100-1656-10</v>
          </cell>
          <cell r="N75">
            <v>197.19</v>
          </cell>
          <cell r="O75" t="str">
            <v>100-1670-10</v>
          </cell>
          <cell r="P75">
            <v>-550</v>
          </cell>
          <cell r="Q75" t="str">
            <v>100-1395-10</v>
          </cell>
          <cell r="R75">
            <v>0.38</v>
          </cell>
          <cell r="S75" t="str">
            <v>100-1580-10</v>
          </cell>
          <cell r="T75">
            <v>26125</v>
          </cell>
          <cell r="U75" t="str">
            <v>100-1610-10</v>
          </cell>
          <cell r="V75">
            <v>22994.51</v>
          </cell>
          <cell r="W75" t="str">
            <v>100-1395-10</v>
          </cell>
          <cell r="X75">
            <v>0.57999999999999996</v>
          </cell>
        </row>
        <row r="76">
          <cell r="A76" t="str">
            <v>100-1725-10</v>
          </cell>
          <cell r="B76">
            <v>-182684.89</v>
          </cell>
          <cell r="C76" t="str">
            <v>100-1705-10</v>
          </cell>
          <cell r="D76">
            <v>-834.67</v>
          </cell>
          <cell r="E76" t="str">
            <v>100-1740-10</v>
          </cell>
          <cell r="F76">
            <v>-4771.46</v>
          </cell>
          <cell r="G76" t="str">
            <v>100-1736-10</v>
          </cell>
          <cell r="H76">
            <v>90493.8</v>
          </cell>
          <cell r="I76" t="str">
            <v>100-1725-10</v>
          </cell>
          <cell r="J76">
            <v>-182684.89</v>
          </cell>
          <cell r="K76" t="str">
            <v>100-1673-10</v>
          </cell>
          <cell r="L76">
            <v>-104686.43</v>
          </cell>
          <cell r="M76" t="str">
            <v>100-1673-10</v>
          </cell>
          <cell r="N76">
            <v>-260.11</v>
          </cell>
          <cell r="O76" t="str">
            <v>100-1673-10</v>
          </cell>
          <cell r="P76">
            <v>-76104.06</v>
          </cell>
          <cell r="Q76" t="str">
            <v>100-1545-10</v>
          </cell>
          <cell r="R76">
            <v>3868.77</v>
          </cell>
          <cell r="S76" t="str">
            <v>100-1610-10</v>
          </cell>
          <cell r="T76">
            <v>14827.85</v>
          </cell>
          <cell r="U76" t="str">
            <v>100-1656-10</v>
          </cell>
          <cell r="V76">
            <v>197.19</v>
          </cell>
          <cell r="W76" t="str">
            <v>100-1475-10</v>
          </cell>
          <cell r="X76">
            <v>10323</v>
          </cell>
        </row>
        <row r="77">
          <cell r="A77" t="str">
            <v>100-1730-10</v>
          </cell>
          <cell r="B77">
            <v>-34541.47</v>
          </cell>
          <cell r="C77" t="str">
            <v>100-1710-10</v>
          </cell>
          <cell r="D77">
            <v>-25562.61</v>
          </cell>
          <cell r="E77" t="str">
            <v>100-1741-10</v>
          </cell>
          <cell r="F77">
            <v>-750.88</v>
          </cell>
          <cell r="G77" t="str">
            <v>100-1740-10</v>
          </cell>
          <cell r="H77">
            <v>-4771.46</v>
          </cell>
          <cell r="I77" t="str">
            <v>100-1730-10</v>
          </cell>
          <cell r="J77">
            <v>-34541.47</v>
          </cell>
          <cell r="K77" t="str">
            <v>100-1674-10</v>
          </cell>
          <cell r="L77">
            <v>261265.38</v>
          </cell>
          <cell r="M77" t="str">
            <v>100-1674-10</v>
          </cell>
          <cell r="N77">
            <v>-330.1</v>
          </cell>
          <cell r="O77" t="str">
            <v>100-1674-10</v>
          </cell>
          <cell r="P77">
            <v>-8055.49</v>
          </cell>
          <cell r="Q77" t="str">
            <v>100-1550-10</v>
          </cell>
          <cell r="R77">
            <v>419.45</v>
          </cell>
          <cell r="S77" t="str">
            <v>100-1656-10</v>
          </cell>
          <cell r="T77">
            <v>197.19</v>
          </cell>
          <cell r="U77" t="str">
            <v>100-1705-10</v>
          </cell>
          <cell r="V77">
            <v>-834.67</v>
          </cell>
          <cell r="W77" t="str">
            <v>100-1555-10</v>
          </cell>
          <cell r="X77">
            <v>143810.38</v>
          </cell>
        </row>
        <row r="78">
          <cell r="A78" t="str">
            <v>100-1735-10</v>
          </cell>
          <cell r="B78">
            <v>-22623.52</v>
          </cell>
          <cell r="C78" t="str">
            <v>100-1715-10</v>
          </cell>
          <cell r="D78">
            <v>-3519.79</v>
          </cell>
          <cell r="E78" t="str">
            <v>100-1744-10</v>
          </cell>
          <cell r="F78">
            <v>-0.01</v>
          </cell>
          <cell r="G78" t="str">
            <v>100-1741-10</v>
          </cell>
          <cell r="H78">
            <v>-750.88</v>
          </cell>
          <cell r="I78" t="str">
            <v>100-1735-10</v>
          </cell>
          <cell r="J78">
            <v>-24304.04</v>
          </cell>
          <cell r="K78" t="str">
            <v>100-1705-10</v>
          </cell>
          <cell r="L78">
            <v>-834.67</v>
          </cell>
          <cell r="M78" t="str">
            <v>100-1705-10</v>
          </cell>
          <cell r="N78">
            <v>-834.67</v>
          </cell>
          <cell r="O78" t="str">
            <v>100-1705-10</v>
          </cell>
          <cell r="P78">
            <v>-834.67</v>
          </cell>
          <cell r="Q78" t="str">
            <v>100-1555-10</v>
          </cell>
          <cell r="R78">
            <v>-32285.71</v>
          </cell>
          <cell r="S78" t="str">
            <v>100-1673-10</v>
          </cell>
          <cell r="T78">
            <v>-4727.07</v>
          </cell>
          <cell r="U78" t="str">
            <v>100-1710-10</v>
          </cell>
          <cell r="V78">
            <v>-25562.61</v>
          </cell>
          <cell r="W78" t="str">
            <v>100-1570-10</v>
          </cell>
          <cell r="X78">
            <v>5000</v>
          </cell>
        </row>
        <row r="79">
          <cell r="A79" t="str">
            <v>100-1736-10</v>
          </cell>
          <cell r="B79">
            <v>90493.8</v>
          </cell>
          <cell r="C79" t="str">
            <v>100-1720-10</v>
          </cell>
          <cell r="D79">
            <v>-138365.60999999999</v>
          </cell>
          <cell r="E79" t="str">
            <v>100-1745-10</v>
          </cell>
          <cell r="F79">
            <v>-7346.43</v>
          </cell>
          <cell r="G79" t="str">
            <v>100-1744-10</v>
          </cell>
          <cell r="H79">
            <v>-0.01</v>
          </cell>
          <cell r="I79" t="str">
            <v>100-1736-10</v>
          </cell>
          <cell r="J79">
            <v>90493.8</v>
          </cell>
          <cell r="K79" t="str">
            <v>100-1710-10</v>
          </cell>
          <cell r="L79">
            <v>-25562.61</v>
          </cell>
          <cell r="M79" t="str">
            <v>100-1710-10</v>
          </cell>
          <cell r="N79">
            <v>-25562.61</v>
          </cell>
          <cell r="O79" t="str">
            <v>100-1710-10</v>
          </cell>
          <cell r="P79">
            <v>-25562.61</v>
          </cell>
          <cell r="Q79" t="str">
            <v>100-1575-10</v>
          </cell>
          <cell r="R79">
            <v>3115</v>
          </cell>
          <cell r="S79" t="str">
            <v>100-1674-10</v>
          </cell>
          <cell r="T79">
            <v>-12726.23</v>
          </cell>
          <cell r="U79" t="str">
            <v>100-1715-10</v>
          </cell>
          <cell r="V79">
            <v>-3519.79</v>
          </cell>
          <cell r="W79" t="str">
            <v>100-1580-10</v>
          </cell>
          <cell r="X79">
            <v>-49017.42</v>
          </cell>
        </row>
        <row r="80">
          <cell r="A80" t="str">
            <v>100-1740-10</v>
          </cell>
          <cell r="B80">
            <v>-4771.46</v>
          </cell>
          <cell r="C80" t="str">
            <v>100-1725-10</v>
          </cell>
          <cell r="D80">
            <v>-182684.89</v>
          </cell>
          <cell r="E80" t="str">
            <v>100-1746-10</v>
          </cell>
          <cell r="F80">
            <v>-4716.01</v>
          </cell>
          <cell r="G80" t="str">
            <v>100-1745-10</v>
          </cell>
          <cell r="H80">
            <v>-7346.43</v>
          </cell>
          <cell r="I80" t="str">
            <v>100-1740-10</v>
          </cell>
          <cell r="J80">
            <v>-4771.46</v>
          </cell>
          <cell r="K80" t="str">
            <v>100-1715-10</v>
          </cell>
          <cell r="L80">
            <v>-3519.79</v>
          </cell>
          <cell r="M80" t="str">
            <v>100-1715-10</v>
          </cell>
          <cell r="N80">
            <v>-3519.79</v>
          </cell>
          <cell r="O80" t="str">
            <v>100-1715-10</v>
          </cell>
          <cell r="P80">
            <v>-3519.79</v>
          </cell>
          <cell r="Q80" t="str">
            <v>100-1610-10</v>
          </cell>
          <cell r="R80">
            <v>12584</v>
          </cell>
          <cell r="S80" t="str">
            <v>100-1705-10</v>
          </cell>
          <cell r="T80">
            <v>-834.67</v>
          </cell>
          <cell r="U80" t="str">
            <v>100-1720-10</v>
          </cell>
          <cell r="V80">
            <v>-137882.28</v>
          </cell>
          <cell r="W80" t="str">
            <v>100-1610-10</v>
          </cell>
          <cell r="X80">
            <v>15547.55</v>
          </cell>
        </row>
        <row r="81">
          <cell r="A81" t="str">
            <v>100-1741-10</v>
          </cell>
          <cell r="B81">
            <v>-750.88</v>
          </cell>
          <cell r="C81" t="str">
            <v>100-1730-10</v>
          </cell>
          <cell r="D81">
            <v>-34541.47</v>
          </cell>
          <cell r="E81" t="str">
            <v>100-1747-10</v>
          </cell>
          <cell r="F81">
            <v>-538.89</v>
          </cell>
          <cell r="G81" t="str">
            <v>100-1746-10</v>
          </cell>
          <cell r="H81">
            <v>-4716.01</v>
          </cell>
          <cell r="I81" t="str">
            <v>100-1741-10</v>
          </cell>
          <cell r="J81">
            <v>-750.88</v>
          </cell>
          <cell r="K81" t="str">
            <v>100-1720-10</v>
          </cell>
          <cell r="L81">
            <v>-137882.28</v>
          </cell>
          <cell r="M81" t="str">
            <v>100-1720-10</v>
          </cell>
          <cell r="N81">
            <v>-137882.28</v>
          </cell>
          <cell r="O81" t="str">
            <v>100-1720-10</v>
          </cell>
          <cell r="P81">
            <v>-137882.28</v>
          </cell>
          <cell r="Q81" t="str">
            <v>100-1656-10</v>
          </cell>
          <cell r="R81">
            <v>197.19</v>
          </cell>
          <cell r="S81" t="str">
            <v>100-1710-10</v>
          </cell>
          <cell r="T81">
            <v>-25562.61</v>
          </cell>
          <cell r="U81" t="str">
            <v>100-1725-10</v>
          </cell>
          <cell r="V81">
            <v>-182684.89</v>
          </cell>
          <cell r="W81" t="str">
            <v>100-1656-10</v>
          </cell>
          <cell r="X81">
            <v>197.19</v>
          </cell>
        </row>
        <row r="82">
          <cell r="A82" t="str">
            <v>100-1744-10</v>
          </cell>
          <cell r="B82">
            <v>-0.01</v>
          </cell>
          <cell r="C82" t="str">
            <v>100-1735-10</v>
          </cell>
          <cell r="D82">
            <v>-25787.37</v>
          </cell>
          <cell r="E82" t="str">
            <v>100-1750-10</v>
          </cell>
          <cell r="F82">
            <v>-9.59</v>
          </cell>
          <cell r="G82" t="str">
            <v>100-1747-10</v>
          </cell>
          <cell r="H82">
            <v>-538.89</v>
          </cell>
          <cell r="I82" t="str">
            <v>100-1744-10</v>
          </cell>
          <cell r="J82">
            <v>-0.01</v>
          </cell>
          <cell r="K82" t="str">
            <v>100-1725-10</v>
          </cell>
          <cell r="L82">
            <v>-182684.89</v>
          </cell>
          <cell r="M82" t="str">
            <v>100-1725-10</v>
          </cell>
          <cell r="N82">
            <v>-182684.89</v>
          </cell>
          <cell r="O82" t="str">
            <v>100-1725-10</v>
          </cell>
          <cell r="P82">
            <v>-182684.89</v>
          </cell>
          <cell r="Q82" t="str">
            <v>100-1673-10</v>
          </cell>
          <cell r="R82">
            <v>-3804.77</v>
          </cell>
          <cell r="S82" t="str">
            <v>100-1715-10</v>
          </cell>
          <cell r="T82">
            <v>-3519.79</v>
          </cell>
          <cell r="U82" t="str">
            <v>100-1730-10</v>
          </cell>
          <cell r="V82">
            <v>-34541.47</v>
          </cell>
          <cell r="W82" t="str">
            <v>100-1705-10</v>
          </cell>
          <cell r="X82">
            <v>-1178.8</v>
          </cell>
        </row>
        <row r="83">
          <cell r="A83" t="str">
            <v>100-1745-10</v>
          </cell>
          <cell r="B83">
            <v>-7346.43</v>
          </cell>
          <cell r="C83" t="str">
            <v>100-1736-10</v>
          </cell>
          <cell r="D83">
            <v>90493.8</v>
          </cell>
          <cell r="E83" t="str">
            <v>100-1755-10</v>
          </cell>
          <cell r="F83">
            <v>-12977.12</v>
          </cell>
          <cell r="G83" t="str">
            <v>100-1750-10</v>
          </cell>
          <cell r="H83">
            <v>-9.59</v>
          </cell>
          <cell r="I83" t="str">
            <v>100-1745-10</v>
          </cell>
          <cell r="J83">
            <v>-7346.43</v>
          </cell>
          <cell r="K83" t="str">
            <v>100-1730-10</v>
          </cell>
          <cell r="L83">
            <v>-34541.47</v>
          </cell>
          <cell r="M83" t="str">
            <v>100-1730-10</v>
          </cell>
          <cell r="N83">
            <v>-34541.47</v>
          </cell>
          <cell r="O83" t="str">
            <v>100-1730-10</v>
          </cell>
          <cell r="P83">
            <v>-34541.47</v>
          </cell>
          <cell r="Q83" t="str">
            <v>100-1674-10</v>
          </cell>
          <cell r="R83">
            <v>-419.45</v>
          </cell>
          <cell r="S83" t="str">
            <v>100-1720-10</v>
          </cell>
          <cell r="T83">
            <v>-137882.28</v>
          </cell>
          <cell r="U83" t="str">
            <v>100-1735-10</v>
          </cell>
          <cell r="V83">
            <v>-24304.04</v>
          </cell>
          <cell r="W83" t="str">
            <v>100-1710-10</v>
          </cell>
          <cell r="X83">
            <v>-24660.81</v>
          </cell>
        </row>
        <row r="84">
          <cell r="A84" t="str">
            <v>100-1746-10</v>
          </cell>
          <cell r="B84">
            <v>-4716.01</v>
          </cell>
          <cell r="C84" t="str">
            <v>100-1740-10</v>
          </cell>
          <cell r="D84">
            <v>-4771.46</v>
          </cell>
          <cell r="E84" t="str">
            <v>100-1760-10</v>
          </cell>
          <cell r="F84">
            <v>-8287.64</v>
          </cell>
          <cell r="G84" t="str">
            <v>100-1755-10</v>
          </cell>
          <cell r="H84">
            <v>-12977.12</v>
          </cell>
          <cell r="I84" t="str">
            <v>100-1746-10</v>
          </cell>
          <cell r="J84">
            <v>-4716.01</v>
          </cell>
          <cell r="K84" t="str">
            <v>100-1735-10</v>
          </cell>
          <cell r="L84">
            <v>-24304.04</v>
          </cell>
          <cell r="M84" t="str">
            <v>100-1735-10</v>
          </cell>
          <cell r="N84">
            <v>-24304.04</v>
          </cell>
          <cell r="O84" t="str">
            <v>100-1735-10</v>
          </cell>
          <cell r="P84">
            <v>-24304.04</v>
          </cell>
          <cell r="Q84" t="str">
            <v>100-1705-10</v>
          </cell>
          <cell r="R84">
            <v>-834.67</v>
          </cell>
          <cell r="S84" t="str">
            <v>100-1725-10</v>
          </cell>
          <cell r="T84">
            <v>-182684.89</v>
          </cell>
          <cell r="U84" t="str">
            <v>100-1736-10</v>
          </cell>
          <cell r="V84">
            <v>90493.8</v>
          </cell>
          <cell r="W84" t="str">
            <v>100-1715-10</v>
          </cell>
          <cell r="X84">
            <v>-3519.76</v>
          </cell>
        </row>
        <row r="85">
          <cell r="A85" t="str">
            <v>100-1747-10</v>
          </cell>
          <cell r="B85">
            <v>-538.89</v>
          </cell>
          <cell r="C85" t="str">
            <v>100-1741-10</v>
          </cell>
          <cell r="D85">
            <v>-750.88</v>
          </cell>
          <cell r="E85" t="str">
            <v>100-1770-10</v>
          </cell>
          <cell r="F85">
            <v>-3537.33</v>
          </cell>
          <cell r="G85" t="str">
            <v>100-1760-10</v>
          </cell>
          <cell r="H85">
            <v>-8287.64</v>
          </cell>
          <cell r="I85" t="str">
            <v>100-1747-10</v>
          </cell>
          <cell r="J85">
            <v>-538.89</v>
          </cell>
          <cell r="K85" t="str">
            <v>100-1736-10</v>
          </cell>
          <cell r="L85">
            <v>90493.8</v>
          </cell>
          <cell r="M85" t="str">
            <v>100-1736-10</v>
          </cell>
          <cell r="N85">
            <v>90493.8</v>
          </cell>
          <cell r="O85" t="str">
            <v>100-1736-10</v>
          </cell>
          <cell r="P85">
            <v>90493.8</v>
          </cell>
          <cell r="Q85" t="str">
            <v>100-1710-10</v>
          </cell>
          <cell r="R85">
            <v>-25562.61</v>
          </cell>
          <cell r="S85" t="str">
            <v>100-1730-10</v>
          </cell>
          <cell r="T85">
            <v>-34541.47</v>
          </cell>
          <cell r="U85" t="str">
            <v>100-1740-10</v>
          </cell>
          <cell r="V85">
            <v>-4771.46</v>
          </cell>
          <cell r="W85" t="str">
            <v>100-1720-10</v>
          </cell>
          <cell r="X85">
            <v>-14482.59</v>
          </cell>
        </row>
        <row r="86">
          <cell r="A86" t="str">
            <v>100-1750-10</v>
          </cell>
          <cell r="B86">
            <v>-9.59</v>
          </cell>
          <cell r="C86" t="str">
            <v>100-1744-10</v>
          </cell>
          <cell r="D86">
            <v>-0.01</v>
          </cell>
          <cell r="E86" t="str">
            <v>100-1775-10</v>
          </cell>
          <cell r="F86">
            <v>-1739.99</v>
          </cell>
          <cell r="G86" t="str">
            <v>100-1770-10</v>
          </cell>
          <cell r="H86">
            <v>-3537.33</v>
          </cell>
          <cell r="I86" t="str">
            <v>100-1750-10</v>
          </cell>
          <cell r="J86">
            <v>-9.59</v>
          </cell>
          <cell r="K86" t="str">
            <v>100-1740-10</v>
          </cell>
          <cell r="L86">
            <v>-4771.46</v>
          </cell>
          <cell r="M86" t="str">
            <v>100-1740-10</v>
          </cell>
          <cell r="N86">
            <v>-4771.46</v>
          </cell>
          <cell r="O86" t="str">
            <v>100-1740-10</v>
          </cell>
          <cell r="P86">
            <v>-4771.46</v>
          </cell>
          <cell r="Q86" t="str">
            <v>100-1715-10</v>
          </cell>
          <cell r="R86">
            <v>-3519.79</v>
          </cell>
          <cell r="S86" t="str">
            <v>100-1735-10</v>
          </cell>
          <cell r="T86">
            <v>-24304.04</v>
          </cell>
          <cell r="U86" t="str">
            <v>100-1741-10</v>
          </cell>
          <cell r="V86">
            <v>-750.88</v>
          </cell>
          <cell r="W86" t="str">
            <v>100-1725-10</v>
          </cell>
          <cell r="X86">
            <v>-237340.99</v>
          </cell>
        </row>
        <row r="87">
          <cell r="A87" t="str">
            <v>100-1755-10</v>
          </cell>
          <cell r="B87">
            <v>-12977.12</v>
          </cell>
          <cell r="C87" t="str">
            <v>100-1745-10</v>
          </cell>
          <cell r="D87">
            <v>-7346.43</v>
          </cell>
          <cell r="E87" t="str">
            <v>100-2000-10</v>
          </cell>
          <cell r="F87">
            <v>37043.46</v>
          </cell>
          <cell r="G87" t="str">
            <v>100-1775-10</v>
          </cell>
          <cell r="H87">
            <v>-1739.99</v>
          </cell>
          <cell r="I87" t="str">
            <v>100-1755-10</v>
          </cell>
          <cell r="J87">
            <v>-12977.12</v>
          </cell>
          <cell r="K87" t="str">
            <v>100-1741-10</v>
          </cell>
          <cell r="L87">
            <v>-750.88</v>
          </cell>
          <cell r="M87" t="str">
            <v>100-1741-10</v>
          </cell>
          <cell r="N87">
            <v>-750.88</v>
          </cell>
          <cell r="O87" t="str">
            <v>100-1741-10</v>
          </cell>
          <cell r="P87">
            <v>-750.88</v>
          </cell>
          <cell r="Q87" t="str">
            <v>100-1720-10</v>
          </cell>
          <cell r="R87">
            <v>-137882.28</v>
          </cell>
          <cell r="S87" t="str">
            <v>100-1736-10</v>
          </cell>
          <cell r="T87">
            <v>90493.8</v>
          </cell>
          <cell r="U87" t="str">
            <v>100-1744-10</v>
          </cell>
          <cell r="V87">
            <v>-0.01</v>
          </cell>
          <cell r="W87" t="str">
            <v>100-1730-10</v>
          </cell>
          <cell r="X87">
            <v>-36004.959999999999</v>
          </cell>
        </row>
        <row r="88">
          <cell r="A88" t="str">
            <v>100-1760-10</v>
          </cell>
          <cell r="B88">
            <v>-8287.64</v>
          </cell>
          <cell r="C88" t="str">
            <v>100-1746-10</v>
          </cell>
          <cell r="D88">
            <v>-4716.01</v>
          </cell>
          <cell r="E88" t="str">
            <v>100-2001-10</v>
          </cell>
          <cell r="F88">
            <v>-51868.09</v>
          </cell>
          <cell r="G88" t="str">
            <v>100-2000-10</v>
          </cell>
          <cell r="H88">
            <v>-78901.279999999999</v>
          </cell>
          <cell r="I88" t="str">
            <v>100-1760-10</v>
          </cell>
          <cell r="J88">
            <v>-8287.64</v>
          </cell>
          <cell r="K88" t="str">
            <v>100-1744-10</v>
          </cell>
          <cell r="L88">
            <v>-0.01</v>
          </cell>
          <cell r="M88" t="str">
            <v>100-1744-10</v>
          </cell>
          <cell r="N88">
            <v>-0.01</v>
          </cell>
          <cell r="O88" t="str">
            <v>100-1744-10</v>
          </cell>
          <cell r="P88">
            <v>-0.01</v>
          </cell>
          <cell r="Q88" t="str">
            <v>100-1725-10</v>
          </cell>
          <cell r="R88">
            <v>-182684.89</v>
          </cell>
          <cell r="S88" t="str">
            <v>100-1740-10</v>
          </cell>
          <cell r="T88">
            <v>-4771.46</v>
          </cell>
          <cell r="U88" t="str">
            <v>100-1745-10</v>
          </cell>
          <cell r="V88">
            <v>-7346.43</v>
          </cell>
          <cell r="W88" t="str">
            <v>100-1735-10</v>
          </cell>
          <cell r="X88">
            <v>-17383.45</v>
          </cell>
        </row>
        <row r="89">
          <cell r="A89" t="str">
            <v>100-1770-10</v>
          </cell>
          <cell r="B89">
            <v>-3537.33</v>
          </cell>
          <cell r="C89" t="str">
            <v>100-1747-10</v>
          </cell>
          <cell r="D89">
            <v>-538.89</v>
          </cell>
          <cell r="E89" t="str">
            <v>100-2010-10</v>
          </cell>
          <cell r="F89">
            <v>-197342.65</v>
          </cell>
          <cell r="G89" t="str">
            <v>100-2001-10</v>
          </cell>
          <cell r="H89">
            <v>-36968.839999999997</v>
          </cell>
          <cell r="I89" t="str">
            <v>100-1770-10</v>
          </cell>
          <cell r="J89">
            <v>-3537.33</v>
          </cell>
          <cell r="K89" t="str">
            <v>100-1745-10</v>
          </cell>
          <cell r="L89">
            <v>-7346.43</v>
          </cell>
          <cell r="M89" t="str">
            <v>100-1745-10</v>
          </cell>
          <cell r="N89">
            <v>-7346.43</v>
          </cell>
          <cell r="O89" t="str">
            <v>100-1745-10</v>
          </cell>
          <cell r="P89">
            <v>-7346.43</v>
          </cell>
          <cell r="Q89" t="str">
            <v>100-1730-10</v>
          </cell>
          <cell r="R89">
            <v>-34541.47</v>
          </cell>
          <cell r="S89" t="str">
            <v>100-1741-10</v>
          </cell>
          <cell r="T89">
            <v>-750.88</v>
          </cell>
          <cell r="U89" t="str">
            <v>100-1746-10</v>
          </cell>
          <cell r="V89">
            <v>-4716.01</v>
          </cell>
          <cell r="W89" t="str">
            <v>100-1736-10</v>
          </cell>
          <cell r="X89">
            <v>107928.7</v>
          </cell>
        </row>
        <row r="90">
          <cell r="A90" t="str">
            <v>100-1775-10</v>
          </cell>
          <cell r="B90">
            <v>-1739.99</v>
          </cell>
          <cell r="C90" t="str">
            <v>100-1750-10</v>
          </cell>
          <cell r="D90">
            <v>-9.59</v>
          </cell>
          <cell r="E90" t="str">
            <v>100-2029-10</v>
          </cell>
          <cell r="F90">
            <v>1472.25</v>
          </cell>
          <cell r="G90" t="str">
            <v>100-2010-10</v>
          </cell>
          <cell r="H90">
            <v>2778990.38</v>
          </cell>
          <cell r="I90" t="str">
            <v>100-1775-10</v>
          </cell>
          <cell r="J90">
            <v>-1739.99</v>
          </cell>
          <cell r="K90" t="str">
            <v>100-1746-10</v>
          </cell>
          <cell r="L90">
            <v>-4716.01</v>
          </cell>
          <cell r="M90" t="str">
            <v>100-1746-10</v>
          </cell>
          <cell r="N90">
            <v>-4716.01</v>
          </cell>
          <cell r="O90" t="str">
            <v>100-1746-10</v>
          </cell>
          <cell r="P90">
            <v>-4716.01</v>
          </cell>
          <cell r="Q90" t="str">
            <v>100-1735-10</v>
          </cell>
          <cell r="R90">
            <v>-24304.04</v>
          </cell>
          <cell r="S90" t="str">
            <v>100-1744-10</v>
          </cell>
          <cell r="T90">
            <v>-0.01</v>
          </cell>
          <cell r="U90" t="str">
            <v>100-1747-10</v>
          </cell>
          <cell r="V90">
            <v>-538.89</v>
          </cell>
          <cell r="W90" t="str">
            <v>100-1740-10</v>
          </cell>
          <cell r="X90">
            <v>28752.42</v>
          </cell>
        </row>
        <row r="91">
          <cell r="A91" t="str">
            <v>100-2000-10</v>
          </cell>
          <cell r="B91">
            <v>437703.54</v>
          </cell>
          <cell r="C91" t="str">
            <v>100-1755-10</v>
          </cell>
          <cell r="D91">
            <v>-12977.12</v>
          </cell>
          <cell r="E91" t="str">
            <v>100-2030-10</v>
          </cell>
          <cell r="F91">
            <v>-26482.98</v>
          </cell>
          <cell r="G91" t="str">
            <v>100-2029-10</v>
          </cell>
          <cell r="H91">
            <v>2150.2199999999998</v>
          </cell>
          <cell r="I91" t="str">
            <v>100-2000-10</v>
          </cell>
          <cell r="J91">
            <v>168124.53</v>
          </cell>
          <cell r="K91" t="str">
            <v>100-1747-10</v>
          </cell>
          <cell r="L91">
            <v>-538.89</v>
          </cell>
          <cell r="M91" t="str">
            <v>100-1747-10</v>
          </cell>
          <cell r="N91">
            <v>-538.89</v>
          </cell>
          <cell r="O91" t="str">
            <v>100-1747-10</v>
          </cell>
          <cell r="P91">
            <v>-538.89</v>
          </cell>
          <cell r="Q91" t="str">
            <v>100-1736-10</v>
          </cell>
          <cell r="R91">
            <v>90493.8</v>
          </cell>
          <cell r="S91" t="str">
            <v>100-1745-10</v>
          </cell>
          <cell r="T91">
            <v>-7346.43</v>
          </cell>
          <cell r="U91" t="str">
            <v>100-1750-10</v>
          </cell>
          <cell r="V91">
            <v>-9.59</v>
          </cell>
          <cell r="W91" t="str">
            <v>100-1741-10</v>
          </cell>
          <cell r="X91">
            <v>-1250.8900000000001</v>
          </cell>
        </row>
        <row r="92">
          <cell r="A92" t="str">
            <v>100-2001-10</v>
          </cell>
          <cell r="B92">
            <v>-42184.59</v>
          </cell>
          <cell r="C92" t="str">
            <v>100-1760-10</v>
          </cell>
          <cell r="D92">
            <v>-8287.64</v>
          </cell>
          <cell r="E92" t="str">
            <v>100-2040-10</v>
          </cell>
          <cell r="F92">
            <v>6827.29</v>
          </cell>
          <cell r="G92" t="str">
            <v>100-2030-10</v>
          </cell>
          <cell r="H92">
            <v>25313.599999999999</v>
          </cell>
          <cell r="I92" t="str">
            <v>100-2001-10</v>
          </cell>
          <cell r="J92">
            <v>-39997.480000000003</v>
          </cell>
          <cell r="K92" t="str">
            <v>100-1750-10</v>
          </cell>
          <cell r="L92">
            <v>-9.59</v>
          </cell>
          <cell r="M92" t="str">
            <v>100-1750-10</v>
          </cell>
          <cell r="N92">
            <v>-9.59</v>
          </cell>
          <cell r="O92" t="str">
            <v>100-1750-10</v>
          </cell>
          <cell r="P92">
            <v>-9.59</v>
          </cell>
          <cell r="Q92" t="str">
            <v>100-1740-10</v>
          </cell>
          <cell r="R92">
            <v>-4771.46</v>
          </cell>
          <cell r="S92" t="str">
            <v>100-1746-10</v>
          </cell>
          <cell r="T92">
            <v>-4716.01</v>
          </cell>
          <cell r="U92" t="str">
            <v>100-1755-10</v>
          </cell>
          <cell r="V92">
            <v>-12977.12</v>
          </cell>
          <cell r="W92" t="str">
            <v>100-1744-10</v>
          </cell>
          <cell r="X92">
            <v>-4920.3599999999997</v>
          </cell>
        </row>
        <row r="93">
          <cell r="A93" t="str">
            <v>100-2010-10</v>
          </cell>
          <cell r="B93">
            <v>-903717.31</v>
          </cell>
          <cell r="C93" t="str">
            <v>100-1770-10</v>
          </cell>
          <cell r="D93">
            <v>-3537.33</v>
          </cell>
          <cell r="E93" t="str">
            <v>100-2042-10</v>
          </cell>
          <cell r="F93">
            <v>-9996.68</v>
          </cell>
          <cell r="G93" t="str">
            <v>100-2040-10</v>
          </cell>
          <cell r="H93">
            <v>604734.31000000006</v>
          </cell>
          <cell r="I93" t="str">
            <v>100-2005-10</v>
          </cell>
          <cell r="J93">
            <v>-397665.53</v>
          </cell>
          <cell r="K93" t="str">
            <v>100-1755-10</v>
          </cell>
          <cell r="L93">
            <v>-12977.12</v>
          </cell>
          <cell r="M93" t="str">
            <v>100-1755-10</v>
          </cell>
          <cell r="N93">
            <v>-12977.12</v>
          </cell>
          <cell r="O93" t="str">
            <v>100-1755-10</v>
          </cell>
          <cell r="P93">
            <v>-12977.12</v>
          </cell>
          <cell r="Q93" t="str">
            <v>100-1741-10</v>
          </cell>
          <cell r="R93">
            <v>-750.88</v>
          </cell>
          <cell r="S93" t="str">
            <v>100-1747-10</v>
          </cell>
          <cell r="T93">
            <v>-538.89</v>
          </cell>
          <cell r="U93" t="str">
            <v>100-1760-10</v>
          </cell>
          <cell r="V93">
            <v>-8287.64</v>
          </cell>
          <cell r="W93" t="str">
            <v>100-1745-10</v>
          </cell>
          <cell r="X93">
            <v>30620.48</v>
          </cell>
        </row>
        <row r="94">
          <cell r="A94" t="str">
            <v>100-2029-10</v>
          </cell>
          <cell r="B94">
            <v>947.36</v>
          </cell>
          <cell r="C94" t="str">
            <v>100-1775-10</v>
          </cell>
          <cell r="D94">
            <v>-1739.99</v>
          </cell>
          <cell r="E94" t="str">
            <v>100-2045-10</v>
          </cell>
          <cell r="F94">
            <v>26194.799999999999</v>
          </cell>
          <cell r="G94" t="str">
            <v>100-2042-10</v>
          </cell>
          <cell r="H94">
            <v>42770.03</v>
          </cell>
          <cell r="I94" t="str">
            <v>100-2010-10</v>
          </cell>
          <cell r="J94">
            <v>-4268975.42</v>
          </cell>
          <cell r="K94" t="str">
            <v>100-1760-10</v>
          </cell>
          <cell r="L94">
            <v>-8287.64</v>
          </cell>
          <cell r="M94" t="str">
            <v>100-1760-10</v>
          </cell>
          <cell r="N94">
            <v>-8287.64</v>
          </cell>
          <cell r="O94" t="str">
            <v>100-1760-10</v>
          </cell>
          <cell r="P94">
            <v>-8287.64</v>
          </cell>
          <cell r="Q94" t="str">
            <v>100-1744-10</v>
          </cell>
          <cell r="R94">
            <v>-0.01</v>
          </cell>
          <cell r="S94" t="str">
            <v>100-1750-10</v>
          </cell>
          <cell r="T94">
            <v>-9.59</v>
          </cell>
          <cell r="U94" t="str">
            <v>100-1770-10</v>
          </cell>
          <cell r="V94">
            <v>-3537.33</v>
          </cell>
          <cell r="W94" t="str">
            <v>100-1746-10</v>
          </cell>
          <cell r="X94">
            <v>-4715.96</v>
          </cell>
        </row>
        <row r="95">
          <cell r="A95" t="str">
            <v>100-2030-10</v>
          </cell>
          <cell r="B95">
            <v>-545.42999999999995</v>
          </cell>
          <cell r="C95" t="str">
            <v>100-2000-10</v>
          </cell>
          <cell r="D95">
            <v>-122675.44</v>
          </cell>
          <cell r="E95" t="str">
            <v>100-2050-10</v>
          </cell>
          <cell r="F95">
            <v>-87072.97</v>
          </cell>
          <cell r="G95" t="str">
            <v>100-2045-10</v>
          </cell>
          <cell r="H95">
            <v>75788.27</v>
          </cell>
          <cell r="I95" t="str">
            <v>100-2029-10</v>
          </cell>
          <cell r="J95">
            <v>675.25</v>
          </cell>
          <cell r="K95" t="str">
            <v>100-1770-10</v>
          </cell>
          <cell r="L95">
            <v>-3537.33</v>
          </cell>
          <cell r="M95" t="str">
            <v>100-1770-10</v>
          </cell>
          <cell r="N95">
            <v>-3537.33</v>
          </cell>
          <cell r="O95" t="str">
            <v>100-1770-10</v>
          </cell>
          <cell r="P95">
            <v>-3537.33</v>
          </cell>
          <cell r="Q95" t="str">
            <v>100-1745-10</v>
          </cell>
          <cell r="R95">
            <v>-7346.43</v>
          </cell>
          <cell r="S95" t="str">
            <v>100-1755-10</v>
          </cell>
          <cell r="T95">
            <v>-12977.12</v>
          </cell>
          <cell r="U95" t="str">
            <v>100-1775-10</v>
          </cell>
          <cell r="V95">
            <v>-1739.99</v>
          </cell>
          <cell r="W95" t="str">
            <v>100-1747-10</v>
          </cell>
          <cell r="X95">
            <v>-538.88</v>
          </cell>
        </row>
        <row r="96">
          <cell r="A96" t="str">
            <v>100-2040-10</v>
          </cell>
          <cell r="B96">
            <v>-129102.21</v>
          </cell>
          <cell r="C96" t="str">
            <v>100-2001-10</v>
          </cell>
          <cell r="D96">
            <v>-17532.169999999998</v>
          </cell>
          <cell r="E96" t="str">
            <v>100-2053-10</v>
          </cell>
          <cell r="F96">
            <v>-12750</v>
          </cell>
          <cell r="G96" t="str">
            <v>100-2050-10</v>
          </cell>
          <cell r="H96">
            <v>141818.26999999999</v>
          </cell>
          <cell r="I96" t="str">
            <v>100-2030-10</v>
          </cell>
          <cell r="J96">
            <v>-2978.4</v>
          </cell>
          <cell r="K96" t="str">
            <v>100-1775-10</v>
          </cell>
          <cell r="L96">
            <v>-1739.99</v>
          </cell>
          <cell r="M96" t="str">
            <v>100-1775-10</v>
          </cell>
          <cell r="N96">
            <v>-1739.99</v>
          </cell>
          <cell r="O96" t="str">
            <v>100-1775-10</v>
          </cell>
          <cell r="P96">
            <v>-1739.99</v>
          </cell>
          <cell r="Q96" t="str">
            <v>100-1746-10</v>
          </cell>
          <cell r="R96">
            <v>-4716.01</v>
          </cell>
          <cell r="S96" t="str">
            <v>100-1760-10</v>
          </cell>
          <cell r="T96">
            <v>-8287.64</v>
          </cell>
          <cell r="U96" t="str">
            <v>100-2000-10</v>
          </cell>
          <cell r="V96">
            <v>-466550.07</v>
          </cell>
          <cell r="W96" t="str">
            <v>100-1750-10</v>
          </cell>
          <cell r="X96">
            <v>-9.5299999999999994</v>
          </cell>
        </row>
        <row r="97">
          <cell r="A97" t="str">
            <v>100-2042-10</v>
          </cell>
          <cell r="B97">
            <v>-14605.55</v>
          </cell>
          <cell r="C97" t="str">
            <v>100-2010-10</v>
          </cell>
          <cell r="D97">
            <v>1555337.39</v>
          </cell>
          <cell r="E97" t="str">
            <v>100-2056-10</v>
          </cell>
          <cell r="F97">
            <v>-9200</v>
          </cell>
          <cell r="G97" t="str">
            <v>100-2053-10</v>
          </cell>
          <cell r="H97">
            <v>23343.29</v>
          </cell>
          <cell r="I97" t="str">
            <v>100-2040-10</v>
          </cell>
          <cell r="J97">
            <v>-490455.84</v>
          </cell>
          <cell r="K97" t="str">
            <v>100-2000-10</v>
          </cell>
          <cell r="L97">
            <v>-70664</v>
          </cell>
          <cell r="M97" t="str">
            <v>100-2000-10</v>
          </cell>
          <cell r="N97">
            <v>-159833.48000000001</v>
          </cell>
          <cell r="O97" t="str">
            <v>100-2000-10</v>
          </cell>
          <cell r="P97">
            <v>204905.33</v>
          </cell>
          <cell r="Q97" t="str">
            <v>100-1747-10</v>
          </cell>
          <cell r="R97">
            <v>-538.89</v>
          </cell>
          <cell r="S97" t="str">
            <v>100-1770-10</v>
          </cell>
          <cell r="T97">
            <v>-3537.33</v>
          </cell>
          <cell r="U97" t="str">
            <v>100-2001-10</v>
          </cell>
          <cell r="V97">
            <v>-76362.240000000005</v>
          </cell>
          <cell r="W97" t="str">
            <v>100-1755-10</v>
          </cell>
          <cell r="X97">
            <v>-10535.99</v>
          </cell>
        </row>
        <row r="98">
          <cell r="A98" t="str">
            <v>100-2045-10</v>
          </cell>
          <cell r="B98">
            <v>-142383.21</v>
          </cell>
          <cell r="C98" t="str">
            <v>100-2029-10</v>
          </cell>
          <cell r="D98">
            <v>-3455.25</v>
          </cell>
          <cell r="E98" t="str">
            <v>100-2070-10</v>
          </cell>
          <cell r="F98">
            <v>10054.06</v>
          </cell>
          <cell r="G98" t="str">
            <v>100-2056-10</v>
          </cell>
          <cell r="H98">
            <v>68850</v>
          </cell>
          <cell r="I98" t="str">
            <v>100-2042-10</v>
          </cell>
          <cell r="J98">
            <v>-28280.26</v>
          </cell>
          <cell r="K98" t="str">
            <v>100-2001-10</v>
          </cell>
          <cell r="L98">
            <v>-153139.25</v>
          </cell>
          <cell r="M98" t="str">
            <v>100-2001-10</v>
          </cell>
          <cell r="N98">
            <v>-79044.490000000005</v>
          </cell>
          <cell r="O98" t="str">
            <v>100-2001-10</v>
          </cell>
          <cell r="P98">
            <v>-33130.699999999997</v>
          </cell>
          <cell r="Q98" t="str">
            <v>100-1750-10</v>
          </cell>
          <cell r="R98">
            <v>-9.59</v>
          </cell>
          <cell r="S98" t="str">
            <v>100-1775-10</v>
          </cell>
          <cell r="T98">
            <v>-1739.99</v>
          </cell>
          <cell r="U98" t="str">
            <v>100-2005-10</v>
          </cell>
          <cell r="V98">
            <v>0</v>
          </cell>
          <cell r="W98" t="str">
            <v>100-1760-10</v>
          </cell>
          <cell r="X98">
            <v>3100.21</v>
          </cell>
        </row>
        <row r="99">
          <cell r="A99" t="str">
            <v>100-2050-10</v>
          </cell>
          <cell r="B99">
            <v>154124.54999999999</v>
          </cell>
          <cell r="C99" t="str">
            <v>100-2030-10</v>
          </cell>
          <cell r="D99">
            <v>19372.400000000001</v>
          </cell>
          <cell r="E99" t="str">
            <v>100-2071-10</v>
          </cell>
          <cell r="F99">
            <v>41621.339999999997</v>
          </cell>
          <cell r="G99" t="str">
            <v>100-2070-10</v>
          </cell>
          <cell r="H99">
            <v>-115.85</v>
          </cell>
          <cell r="I99" t="str">
            <v>100-2045-10</v>
          </cell>
          <cell r="J99">
            <v>69545.47</v>
          </cell>
          <cell r="K99" t="str">
            <v>100-2005-10</v>
          </cell>
          <cell r="L99">
            <v>397665.53</v>
          </cell>
          <cell r="M99" t="str">
            <v>100-2005-10</v>
          </cell>
          <cell r="N99">
            <v>0</v>
          </cell>
          <cell r="O99" t="str">
            <v>100-2005-10</v>
          </cell>
          <cell r="P99">
            <v>0</v>
          </cell>
          <cell r="Q99" t="str">
            <v>100-1755-10</v>
          </cell>
          <cell r="R99">
            <v>-12977.12</v>
          </cell>
          <cell r="S99" t="str">
            <v>100-2000-10</v>
          </cell>
          <cell r="T99">
            <v>5392.51</v>
          </cell>
          <cell r="U99" t="str">
            <v>100-2010-10</v>
          </cell>
          <cell r="V99">
            <v>1195540.82</v>
          </cell>
          <cell r="W99" t="str">
            <v>100-1770-10</v>
          </cell>
          <cell r="X99">
            <v>-3537.29</v>
          </cell>
        </row>
        <row r="100">
          <cell r="A100" t="str">
            <v>100-2053-10</v>
          </cell>
          <cell r="B100">
            <v>-12750</v>
          </cell>
          <cell r="C100" t="str">
            <v>100-2040-10</v>
          </cell>
          <cell r="D100">
            <v>8805.01</v>
          </cell>
          <cell r="E100" t="str">
            <v>100-2090-10</v>
          </cell>
          <cell r="F100">
            <v>-82910.080000000002</v>
          </cell>
          <cell r="G100" t="str">
            <v>100-2071-10</v>
          </cell>
          <cell r="H100">
            <v>36968.839999999997</v>
          </cell>
          <cell r="I100" t="str">
            <v>100-2050-10</v>
          </cell>
          <cell r="J100">
            <v>-35278.82</v>
          </cell>
          <cell r="K100" t="str">
            <v>100-2010-10</v>
          </cell>
          <cell r="L100">
            <v>1519522.98</v>
          </cell>
          <cell r="M100" t="str">
            <v>100-2010-10</v>
          </cell>
          <cell r="N100">
            <v>-1559244.58</v>
          </cell>
          <cell r="O100" t="str">
            <v>100-2010-10</v>
          </cell>
          <cell r="P100">
            <v>-952519.53</v>
          </cell>
          <cell r="Q100" t="str">
            <v>100-1760-10</v>
          </cell>
          <cell r="R100">
            <v>-8287.64</v>
          </cell>
          <cell r="S100" t="str">
            <v>100-2001-10</v>
          </cell>
          <cell r="T100">
            <v>-33310.99</v>
          </cell>
          <cell r="U100" t="str">
            <v>100-2020-10</v>
          </cell>
          <cell r="V100">
            <v>-15909.27</v>
          </cell>
          <cell r="W100" t="str">
            <v>100-1775-10</v>
          </cell>
          <cell r="X100">
            <v>-3108.06</v>
          </cell>
        </row>
        <row r="101">
          <cell r="A101" t="str">
            <v>100-2056-10</v>
          </cell>
          <cell r="B101">
            <v>24250</v>
          </cell>
          <cell r="C101" t="str">
            <v>100-2041-10</v>
          </cell>
          <cell r="D101">
            <v>0</v>
          </cell>
          <cell r="E101" t="str">
            <v>100-2100-10</v>
          </cell>
          <cell r="F101">
            <v>-9427.89</v>
          </cell>
          <cell r="G101" t="str">
            <v>100-2090-10</v>
          </cell>
          <cell r="H101">
            <v>-46779.05</v>
          </cell>
          <cell r="I101" t="str">
            <v>100-2053-10</v>
          </cell>
          <cell r="J101">
            <v>-12750</v>
          </cell>
          <cell r="K101" t="str">
            <v>100-2029-10</v>
          </cell>
          <cell r="L101">
            <v>-1830.04</v>
          </cell>
          <cell r="M101" t="str">
            <v>100-2029-10</v>
          </cell>
          <cell r="N101">
            <v>5093.33</v>
          </cell>
          <cell r="O101" t="str">
            <v>100-2020-10</v>
          </cell>
          <cell r="P101">
            <v>-10928.76</v>
          </cell>
          <cell r="Q101" t="str">
            <v>100-1770-10</v>
          </cell>
          <cell r="R101">
            <v>-3537.33</v>
          </cell>
          <cell r="S101" t="str">
            <v>100-2005-10</v>
          </cell>
          <cell r="T101">
            <v>0</v>
          </cell>
          <cell r="U101" t="str">
            <v>100-2029-10</v>
          </cell>
          <cell r="V101">
            <v>5.82</v>
          </cell>
          <cell r="W101" t="str">
            <v>100-1786-10</v>
          </cell>
          <cell r="X101">
            <v>2287.35</v>
          </cell>
        </row>
        <row r="102">
          <cell r="A102" t="str">
            <v>100-2070-10</v>
          </cell>
          <cell r="B102">
            <v>-18.32</v>
          </cell>
          <cell r="C102" t="str">
            <v>100-2042-10</v>
          </cell>
          <cell r="D102">
            <v>14141.15</v>
          </cell>
          <cell r="E102" t="str">
            <v>100-2105-10</v>
          </cell>
          <cell r="F102">
            <v>0</v>
          </cell>
          <cell r="G102" t="str">
            <v>100-2100-10</v>
          </cell>
          <cell r="H102">
            <v>-7107.84</v>
          </cell>
          <cell r="I102" t="str">
            <v>100-2056-10</v>
          </cell>
          <cell r="J102">
            <v>-9200</v>
          </cell>
          <cell r="K102" t="str">
            <v>100-2030-10</v>
          </cell>
          <cell r="L102">
            <v>-16836.669999999998</v>
          </cell>
          <cell r="M102" t="str">
            <v>100-2030-10</v>
          </cell>
          <cell r="N102">
            <v>-7961.87</v>
          </cell>
          <cell r="O102" t="str">
            <v>100-2030-10</v>
          </cell>
          <cell r="P102">
            <v>29700.85</v>
          </cell>
          <cell r="Q102" t="str">
            <v>100-1775-10</v>
          </cell>
          <cell r="R102">
            <v>-1739.99</v>
          </cell>
          <cell r="S102" t="str">
            <v>100-2010-10</v>
          </cell>
          <cell r="T102">
            <v>-2087077.47</v>
          </cell>
          <cell r="U102" t="str">
            <v>100-2030-10</v>
          </cell>
          <cell r="V102">
            <v>-6032.33</v>
          </cell>
          <cell r="W102" t="str">
            <v>100-2000-10</v>
          </cell>
          <cell r="X102">
            <v>-45979.38</v>
          </cell>
        </row>
        <row r="103">
          <cell r="A103" t="str">
            <v>100-2071-10</v>
          </cell>
          <cell r="B103">
            <v>42205.09</v>
          </cell>
          <cell r="C103" t="str">
            <v>100-2045-10</v>
          </cell>
          <cell r="D103">
            <v>16336.92</v>
          </cell>
          <cell r="E103" t="str">
            <v>100-2115-10</v>
          </cell>
          <cell r="F103">
            <v>6966.82</v>
          </cell>
          <cell r="G103" t="str">
            <v>100-2115-10</v>
          </cell>
          <cell r="H103">
            <v>6966.82</v>
          </cell>
          <cell r="I103" t="str">
            <v>100-2060-10</v>
          </cell>
          <cell r="J103">
            <v>-215.22</v>
          </cell>
          <cell r="K103" t="str">
            <v>100-2040-10</v>
          </cell>
          <cell r="L103">
            <v>-18524.21</v>
          </cell>
          <cell r="M103" t="str">
            <v>100-2040-10</v>
          </cell>
          <cell r="N103">
            <v>23717.56</v>
          </cell>
          <cell r="O103" t="str">
            <v>100-2040-10</v>
          </cell>
          <cell r="P103">
            <v>402460.96</v>
          </cell>
          <cell r="Q103" t="str">
            <v>100-2000-10</v>
          </cell>
          <cell r="R103">
            <v>-2062.0300000000002</v>
          </cell>
          <cell r="S103" t="str">
            <v>100-2029-10</v>
          </cell>
          <cell r="T103">
            <v>512.55999999999995</v>
          </cell>
          <cell r="U103" t="str">
            <v>100-2040-10</v>
          </cell>
          <cell r="V103">
            <v>-968.63</v>
          </cell>
          <cell r="W103" t="str">
            <v>100-2001-10</v>
          </cell>
          <cell r="X103">
            <v>-32488.5</v>
          </cell>
        </row>
        <row r="104">
          <cell r="A104" t="str">
            <v>100-2090-10</v>
          </cell>
          <cell r="B104">
            <v>197060.9</v>
          </cell>
          <cell r="C104" t="str">
            <v>100-2050-10</v>
          </cell>
          <cell r="D104">
            <v>-130982.83</v>
          </cell>
          <cell r="E104" t="str">
            <v>100-2125-10</v>
          </cell>
          <cell r="F104">
            <v>825.38</v>
          </cell>
          <cell r="G104" t="str">
            <v>100-2125-10</v>
          </cell>
          <cell r="H104">
            <v>232.46</v>
          </cell>
          <cell r="I104" t="str">
            <v>100-2070-10</v>
          </cell>
          <cell r="J104">
            <v>0.68</v>
          </cell>
          <cell r="K104" t="str">
            <v>100-2042-10</v>
          </cell>
          <cell r="L104">
            <v>-11772.77</v>
          </cell>
          <cell r="M104" t="str">
            <v>100-2042-10</v>
          </cell>
          <cell r="N104">
            <v>-4023.22</v>
          </cell>
          <cell r="O104" t="str">
            <v>100-2042-10</v>
          </cell>
          <cell r="P104">
            <v>37509.480000000003</v>
          </cell>
          <cell r="Q104" t="str">
            <v>100-2001-10</v>
          </cell>
          <cell r="R104">
            <v>-35146.93</v>
          </cell>
          <cell r="S104" t="str">
            <v>100-2030-10</v>
          </cell>
          <cell r="T104">
            <v>12227.6</v>
          </cell>
          <cell r="U104" t="str">
            <v>100-2042-10</v>
          </cell>
          <cell r="V104">
            <v>38.24</v>
          </cell>
          <cell r="W104" t="str">
            <v>100-2005-10</v>
          </cell>
          <cell r="X104">
            <v>0</v>
          </cell>
        </row>
        <row r="105">
          <cell r="A105" t="str">
            <v>100-2100-10</v>
          </cell>
          <cell r="B105">
            <v>8511.06</v>
          </cell>
          <cell r="C105" t="str">
            <v>100-2053-10</v>
          </cell>
          <cell r="D105">
            <v>23343.47</v>
          </cell>
          <cell r="E105" t="str">
            <v>100-2150-10</v>
          </cell>
          <cell r="F105">
            <v>0</v>
          </cell>
          <cell r="G105" t="str">
            <v>100-2150-10</v>
          </cell>
          <cell r="H105">
            <v>1250</v>
          </cell>
          <cell r="I105" t="str">
            <v>100-2071-10</v>
          </cell>
          <cell r="J105">
            <v>39997.480000000003</v>
          </cell>
          <cell r="K105" t="str">
            <v>100-2045-10</v>
          </cell>
          <cell r="L105">
            <v>-143.5</v>
          </cell>
          <cell r="M105" t="str">
            <v>100-2043-10</v>
          </cell>
          <cell r="N105">
            <v>-94278.49</v>
          </cell>
          <cell r="O105" t="str">
            <v>100-2043-10</v>
          </cell>
          <cell r="P105">
            <v>-1266312.57</v>
          </cell>
          <cell r="Q105" t="str">
            <v>100-2005-10</v>
          </cell>
          <cell r="R105">
            <v>0</v>
          </cell>
          <cell r="S105" t="str">
            <v>100-2040-10</v>
          </cell>
          <cell r="T105">
            <v>3922.24</v>
          </cell>
          <cell r="U105" t="str">
            <v>100-2043-10</v>
          </cell>
          <cell r="V105">
            <v>-12236.02</v>
          </cell>
          <cell r="W105" t="str">
            <v>100-2010-10</v>
          </cell>
          <cell r="X105">
            <v>-1778617.52</v>
          </cell>
        </row>
        <row r="106">
          <cell r="A106" t="str">
            <v>100-2111-10</v>
          </cell>
          <cell r="B106">
            <v>196586.87</v>
          </cell>
          <cell r="C106" t="str">
            <v>100-2056-10</v>
          </cell>
          <cell r="D106">
            <v>-9200</v>
          </cell>
          <cell r="E106" t="str">
            <v>100-2190-10</v>
          </cell>
          <cell r="F106">
            <v>45.22</v>
          </cell>
          <cell r="G106" t="str">
            <v>100-2190-10</v>
          </cell>
          <cell r="H106">
            <v>36.340000000000003</v>
          </cell>
          <cell r="I106" t="str">
            <v>100-2090-10</v>
          </cell>
          <cell r="J106">
            <v>-52334.22</v>
          </cell>
          <cell r="K106" t="str">
            <v>100-2050-10</v>
          </cell>
          <cell r="L106">
            <v>119130.16</v>
          </cell>
          <cell r="M106" t="str">
            <v>100-2044-10</v>
          </cell>
          <cell r="N106">
            <v>-6296.21</v>
          </cell>
          <cell r="O106" t="str">
            <v>100-2044-10</v>
          </cell>
          <cell r="P106">
            <v>-144213.62</v>
          </cell>
          <cell r="Q106" t="str">
            <v>100-2010-10</v>
          </cell>
          <cell r="R106">
            <v>2849007.04</v>
          </cell>
          <cell r="S106" t="str">
            <v>100-2042-10</v>
          </cell>
          <cell r="T106">
            <v>-121.18</v>
          </cell>
          <cell r="U106" t="str">
            <v>100-2044-10</v>
          </cell>
          <cell r="V106">
            <v>15022.52</v>
          </cell>
          <cell r="W106" t="str">
            <v>100-2020-10</v>
          </cell>
          <cell r="X106">
            <v>2533.9899999999998</v>
          </cell>
        </row>
        <row r="107">
          <cell r="A107" t="str">
            <v>100-2125-10</v>
          </cell>
          <cell r="B107">
            <v>-27960.28</v>
          </cell>
          <cell r="C107" t="str">
            <v>100-2070-10</v>
          </cell>
          <cell r="D107">
            <v>-9929.91</v>
          </cell>
          <cell r="E107" t="str">
            <v>100-2195-10</v>
          </cell>
          <cell r="F107">
            <v>32.83</v>
          </cell>
          <cell r="G107" t="str">
            <v>100-2195-10</v>
          </cell>
          <cell r="H107">
            <v>-3953.33</v>
          </cell>
          <cell r="I107" t="str">
            <v>100-2100-10</v>
          </cell>
          <cell r="J107">
            <v>-775.9</v>
          </cell>
          <cell r="K107" t="str">
            <v>100-2053-10</v>
          </cell>
          <cell r="L107">
            <v>23253.01</v>
          </cell>
          <cell r="M107" t="str">
            <v>100-2045-10</v>
          </cell>
          <cell r="N107">
            <v>-41879.599999999999</v>
          </cell>
          <cell r="O107" t="str">
            <v>100-2045-10</v>
          </cell>
          <cell r="P107">
            <v>-85878.97</v>
          </cell>
          <cell r="Q107" t="str">
            <v>100-2020-10</v>
          </cell>
          <cell r="R107">
            <v>-15966.29</v>
          </cell>
          <cell r="S107" t="str">
            <v>100-2043-10</v>
          </cell>
          <cell r="T107">
            <v>165833.54</v>
          </cell>
          <cell r="U107" t="str">
            <v>100-2045-10</v>
          </cell>
          <cell r="V107">
            <v>22865.03</v>
          </cell>
          <cell r="W107" t="str">
            <v>100-2029-10</v>
          </cell>
          <cell r="X107">
            <v>20.88</v>
          </cell>
        </row>
        <row r="108">
          <cell r="A108" t="str">
            <v>100-2150-10</v>
          </cell>
          <cell r="B108">
            <v>-1250</v>
          </cell>
          <cell r="C108" t="str">
            <v>100-2071-10</v>
          </cell>
          <cell r="D108">
            <v>29278.92</v>
          </cell>
          <cell r="E108" t="str">
            <v>100-2200-10</v>
          </cell>
          <cell r="F108">
            <v>0</v>
          </cell>
          <cell r="G108" t="str">
            <v>100-2200-10</v>
          </cell>
          <cell r="H108">
            <v>2</v>
          </cell>
          <cell r="I108" t="str">
            <v>100-2115-10</v>
          </cell>
          <cell r="J108">
            <v>6966.82</v>
          </cell>
          <cell r="K108" t="str">
            <v>100-2056-10</v>
          </cell>
          <cell r="L108">
            <v>9670</v>
          </cell>
          <cell r="M108" t="str">
            <v>100-2050-10</v>
          </cell>
          <cell r="N108">
            <v>182092.49</v>
          </cell>
          <cell r="O108" t="str">
            <v>100-2050-10</v>
          </cell>
          <cell r="P108">
            <v>-143317.4</v>
          </cell>
          <cell r="Q108" t="str">
            <v>100-2029-10</v>
          </cell>
          <cell r="R108">
            <v>367.65</v>
          </cell>
          <cell r="S108" t="str">
            <v>100-2044-10</v>
          </cell>
          <cell r="T108">
            <v>44916.98</v>
          </cell>
          <cell r="U108" t="str">
            <v>100-2050-10</v>
          </cell>
          <cell r="V108">
            <v>-13265.48</v>
          </cell>
          <cell r="W108" t="str">
            <v>100-2030-10</v>
          </cell>
          <cell r="X108">
            <v>11839.47</v>
          </cell>
        </row>
        <row r="109">
          <cell r="A109" t="str">
            <v>100-2190-10</v>
          </cell>
          <cell r="B109">
            <v>-5071.63</v>
          </cell>
          <cell r="C109" t="str">
            <v>100-2090-10</v>
          </cell>
          <cell r="D109">
            <v>-42192.14</v>
          </cell>
          <cell r="E109" t="str">
            <v>100-2210-10</v>
          </cell>
          <cell r="F109">
            <v>0</v>
          </cell>
          <cell r="G109" t="str">
            <v>100-2210-10</v>
          </cell>
          <cell r="H109">
            <v>-22.18</v>
          </cell>
          <cell r="I109" t="str">
            <v>100-2125-10</v>
          </cell>
          <cell r="J109">
            <v>258.52</v>
          </cell>
          <cell r="K109" t="str">
            <v>100-2070-10</v>
          </cell>
          <cell r="L109">
            <v>115.17</v>
          </cell>
          <cell r="M109" t="str">
            <v>100-2053-10</v>
          </cell>
          <cell r="N109">
            <v>-12750</v>
          </cell>
          <cell r="O109" t="str">
            <v>100-2053-10</v>
          </cell>
          <cell r="P109">
            <v>-12750</v>
          </cell>
          <cell r="Q109" t="str">
            <v>100-2030-10</v>
          </cell>
          <cell r="R109">
            <v>-23606.07</v>
          </cell>
          <cell r="S109" t="str">
            <v>100-2045-10</v>
          </cell>
          <cell r="T109">
            <v>73082.34</v>
          </cell>
          <cell r="U109" t="str">
            <v>100-2053-10</v>
          </cell>
          <cell r="V109">
            <v>-12750</v>
          </cell>
          <cell r="W109" t="str">
            <v>100-2040-10</v>
          </cell>
          <cell r="X109">
            <v>1164.28</v>
          </cell>
        </row>
        <row r="110">
          <cell r="A110" t="str">
            <v>100-2195-10</v>
          </cell>
          <cell r="B110">
            <v>-6039.84</v>
          </cell>
          <cell r="C110" t="str">
            <v>100-2100-10</v>
          </cell>
          <cell r="D110">
            <v>-7439.06</v>
          </cell>
          <cell r="E110" t="str">
            <v>100-2220-10</v>
          </cell>
          <cell r="F110">
            <v>0</v>
          </cell>
          <cell r="G110" t="str">
            <v>100-2220-10</v>
          </cell>
          <cell r="H110">
            <v>-200</v>
          </cell>
          <cell r="I110" t="str">
            <v>100-2150-10</v>
          </cell>
          <cell r="J110">
            <v>0</v>
          </cell>
          <cell r="K110" t="str">
            <v>100-2071-10</v>
          </cell>
          <cell r="L110">
            <v>153139.25</v>
          </cell>
          <cell r="M110" t="str">
            <v>100-2056-10</v>
          </cell>
          <cell r="N110">
            <v>-9200</v>
          </cell>
          <cell r="O110" t="str">
            <v>100-2056-10</v>
          </cell>
          <cell r="P110">
            <v>-9200</v>
          </cell>
          <cell r="Q110" t="str">
            <v>100-2040-10</v>
          </cell>
          <cell r="R110">
            <v>78926.97</v>
          </cell>
          <cell r="S110" t="str">
            <v>100-2050-10</v>
          </cell>
          <cell r="T110">
            <v>-107920.13</v>
          </cell>
          <cell r="U110" t="str">
            <v>100-2056-10</v>
          </cell>
          <cell r="V110">
            <v>-66339.95</v>
          </cell>
          <cell r="W110" t="str">
            <v>100-2042-10</v>
          </cell>
          <cell r="X110">
            <v>38.53</v>
          </cell>
        </row>
        <row r="111">
          <cell r="A111" t="str">
            <v>100-2200-10</v>
          </cell>
          <cell r="B111">
            <v>0</v>
          </cell>
          <cell r="C111" t="str">
            <v>100-2115-10</v>
          </cell>
          <cell r="D111">
            <v>-69668.240000000005</v>
          </cell>
          <cell r="E111" t="str">
            <v>100-2225-10</v>
          </cell>
          <cell r="F111">
            <v>81667</v>
          </cell>
          <cell r="G111" t="str">
            <v>100-2225-10</v>
          </cell>
          <cell r="H111">
            <v>53192</v>
          </cell>
          <cell r="I111" t="str">
            <v>100-2190-10</v>
          </cell>
          <cell r="J111">
            <v>-268.31</v>
          </cell>
          <cell r="K111" t="str">
            <v>100-2090-10</v>
          </cell>
          <cell r="L111">
            <v>46167.32</v>
          </cell>
          <cell r="M111" t="str">
            <v>100-2060-10</v>
          </cell>
          <cell r="N111">
            <v>23.06</v>
          </cell>
          <cell r="O111" t="str">
            <v>100-2070-10</v>
          </cell>
          <cell r="P111">
            <v>0.06</v>
          </cell>
          <cell r="Q111" t="str">
            <v>100-2042-10</v>
          </cell>
          <cell r="R111">
            <v>6639.42</v>
          </cell>
          <cell r="S111" t="str">
            <v>100-2053-10</v>
          </cell>
          <cell r="T111">
            <v>-12750</v>
          </cell>
          <cell r="U111" t="str">
            <v>100-2070-10</v>
          </cell>
          <cell r="V111">
            <v>130.54</v>
          </cell>
          <cell r="W111" t="str">
            <v>100-2043-10</v>
          </cell>
          <cell r="X111">
            <v>-37378.379999999997</v>
          </cell>
        </row>
        <row r="112">
          <cell r="A112" t="str">
            <v>100-2210-10</v>
          </cell>
          <cell r="B112">
            <v>616.44000000000005</v>
          </cell>
          <cell r="C112" t="str">
            <v>100-2125-10</v>
          </cell>
          <cell r="D112">
            <v>28247.4</v>
          </cell>
          <cell r="E112" t="str">
            <v>100-2239-10</v>
          </cell>
          <cell r="F112">
            <v>-211782.47</v>
          </cell>
          <cell r="G112" t="str">
            <v>100-2239-10</v>
          </cell>
          <cell r="H112">
            <v>34878.589999999997</v>
          </cell>
          <cell r="I112" t="str">
            <v>100-2195-10</v>
          </cell>
          <cell r="J112">
            <v>3657.16</v>
          </cell>
          <cell r="K112" t="str">
            <v>100-2100-10</v>
          </cell>
          <cell r="L112">
            <v>-4065.72</v>
          </cell>
          <cell r="M112" t="str">
            <v>100-2070-10</v>
          </cell>
          <cell r="N112">
            <v>-126.7</v>
          </cell>
          <cell r="O112" t="str">
            <v>100-2071-10</v>
          </cell>
          <cell r="P112">
            <v>33130.699999999997</v>
          </cell>
          <cell r="Q112" t="str">
            <v>100-2043-10</v>
          </cell>
          <cell r="R112">
            <v>-96246.51</v>
          </cell>
          <cell r="S112" t="str">
            <v>100-2056-10</v>
          </cell>
          <cell r="T112">
            <v>-9200</v>
          </cell>
          <cell r="U112" t="str">
            <v>100-2071-10</v>
          </cell>
          <cell r="V112">
            <v>76362.240000000005</v>
          </cell>
          <cell r="W112" t="str">
            <v>100-2044-10</v>
          </cell>
          <cell r="X112">
            <v>-5436.14</v>
          </cell>
        </row>
        <row r="113">
          <cell r="A113" t="str">
            <v>100-2220-10</v>
          </cell>
          <cell r="B113">
            <v>-138.75</v>
          </cell>
          <cell r="C113" t="str">
            <v>100-2150-10</v>
          </cell>
          <cell r="D113">
            <v>0</v>
          </cell>
          <cell r="E113" t="str">
            <v>100-2240-10</v>
          </cell>
          <cell r="F113">
            <v>63060.73</v>
          </cell>
          <cell r="G113" t="str">
            <v>100-2240-10</v>
          </cell>
          <cell r="H113">
            <v>-29523.88</v>
          </cell>
          <cell r="I113" t="str">
            <v>100-2200-10</v>
          </cell>
          <cell r="J113">
            <v>-4</v>
          </cell>
          <cell r="K113" t="str">
            <v>100-2105-10</v>
          </cell>
          <cell r="L113">
            <v>0</v>
          </cell>
          <cell r="M113" t="str">
            <v>100-2071-10</v>
          </cell>
          <cell r="N113">
            <v>79044.490000000005</v>
          </cell>
          <cell r="O113" t="str">
            <v>100-2090-10</v>
          </cell>
          <cell r="P113">
            <v>-109238.24</v>
          </cell>
          <cell r="Q113" t="str">
            <v>100-2044-10</v>
          </cell>
          <cell r="R113">
            <v>725.8</v>
          </cell>
          <cell r="S113" t="str">
            <v>100-2070-10</v>
          </cell>
          <cell r="T113">
            <v>-130.55000000000001</v>
          </cell>
          <cell r="U113" t="str">
            <v>100-2090-10</v>
          </cell>
          <cell r="V113">
            <v>-65913.119999999995</v>
          </cell>
          <cell r="W113" t="str">
            <v>100-2045-10</v>
          </cell>
          <cell r="X113">
            <v>-2187.27</v>
          </cell>
        </row>
        <row r="114">
          <cell r="A114" t="str">
            <v>100-2225-10</v>
          </cell>
          <cell r="B114">
            <v>-20879</v>
          </cell>
          <cell r="C114" t="str">
            <v>100-2160-10</v>
          </cell>
          <cell r="D114">
            <v>27468.74</v>
          </cell>
          <cell r="E114" t="str">
            <v>100-2246-10</v>
          </cell>
          <cell r="F114">
            <v>-42735</v>
          </cell>
          <cell r="G114" t="str">
            <v>100-2246-10</v>
          </cell>
          <cell r="H114">
            <v>-42735</v>
          </cell>
          <cell r="I114" t="str">
            <v>100-2210-10</v>
          </cell>
          <cell r="J114">
            <v>0</v>
          </cell>
          <cell r="K114" t="str">
            <v>100-2115-10</v>
          </cell>
          <cell r="L114">
            <v>6966.82</v>
          </cell>
          <cell r="M114" t="str">
            <v>100-2090-10</v>
          </cell>
          <cell r="N114">
            <v>189453.28</v>
          </cell>
          <cell r="O114" t="str">
            <v>100-2100-10</v>
          </cell>
          <cell r="P114">
            <v>698.62</v>
          </cell>
          <cell r="Q114" t="str">
            <v>100-2045-10</v>
          </cell>
          <cell r="R114">
            <v>2674.71</v>
          </cell>
          <cell r="S114" t="str">
            <v>100-2071-10</v>
          </cell>
          <cell r="T114">
            <v>34305.64</v>
          </cell>
          <cell r="U114" t="str">
            <v>100-2100-10</v>
          </cell>
          <cell r="V114">
            <v>6466.52</v>
          </cell>
          <cell r="W114" t="str">
            <v>100-2050-10</v>
          </cell>
          <cell r="X114">
            <v>-134815.1</v>
          </cell>
        </row>
        <row r="115">
          <cell r="A115" t="str">
            <v>100-2239-10</v>
          </cell>
          <cell r="B115">
            <v>-54379.19</v>
          </cell>
          <cell r="C115" t="str">
            <v>100-2190-10</v>
          </cell>
          <cell r="D115">
            <v>1468.94</v>
          </cell>
          <cell r="E115" t="str">
            <v>100-2250-10</v>
          </cell>
          <cell r="F115">
            <v>-59980.959999999999</v>
          </cell>
          <cell r="G115" t="str">
            <v>100-2250-10</v>
          </cell>
          <cell r="H115">
            <v>-22834.5</v>
          </cell>
          <cell r="I115" t="str">
            <v>100-2220-10</v>
          </cell>
          <cell r="J115">
            <v>-405</v>
          </cell>
          <cell r="K115" t="str">
            <v>100-2125-10</v>
          </cell>
          <cell r="L115">
            <v>-9061.4500000000007</v>
          </cell>
          <cell r="M115" t="str">
            <v>100-2100-10</v>
          </cell>
          <cell r="N115">
            <v>-4232.6000000000004</v>
          </cell>
          <cell r="O115" t="str">
            <v>100-2115-10</v>
          </cell>
          <cell r="P115">
            <v>6966.82</v>
          </cell>
          <cell r="Q115" t="str">
            <v>100-2050-10</v>
          </cell>
          <cell r="R115">
            <v>-10306.620000000001</v>
          </cell>
          <cell r="S115" t="str">
            <v>100-2090-10</v>
          </cell>
          <cell r="T115">
            <v>25970.25</v>
          </cell>
          <cell r="U115" t="str">
            <v>100-2115-10</v>
          </cell>
          <cell r="V115">
            <v>6966.82</v>
          </cell>
          <cell r="W115" t="str">
            <v>100-2053-10</v>
          </cell>
          <cell r="X115">
            <v>-12750</v>
          </cell>
        </row>
        <row r="116">
          <cell r="A116" t="str">
            <v>100-2240-10</v>
          </cell>
          <cell r="B116">
            <v>146383.69</v>
          </cell>
          <cell r="C116" t="str">
            <v>100-2195-10</v>
          </cell>
          <cell r="D116">
            <v>2062.73</v>
          </cell>
          <cell r="E116" t="str">
            <v>100-2260-10</v>
          </cell>
          <cell r="F116">
            <v>-904.3</v>
          </cell>
          <cell r="G116" t="str">
            <v>100-2260-10</v>
          </cell>
          <cell r="H116">
            <v>-804.87</v>
          </cell>
          <cell r="I116" t="str">
            <v>100-2225-10</v>
          </cell>
          <cell r="J116">
            <v>83192</v>
          </cell>
          <cell r="K116" t="str">
            <v>100-2150-10</v>
          </cell>
          <cell r="L116">
            <v>0</v>
          </cell>
          <cell r="M116" t="str">
            <v>100-2115-10</v>
          </cell>
          <cell r="N116">
            <v>6966.82</v>
          </cell>
          <cell r="O116" t="str">
            <v>100-2125-10</v>
          </cell>
          <cell r="P116">
            <v>-989.62</v>
          </cell>
          <cell r="Q116" t="str">
            <v>100-2053-10</v>
          </cell>
          <cell r="R116">
            <v>23252.83</v>
          </cell>
          <cell r="S116" t="str">
            <v>100-2100-10</v>
          </cell>
          <cell r="T116">
            <v>3957.31</v>
          </cell>
          <cell r="U116" t="str">
            <v>100-2125-10</v>
          </cell>
          <cell r="V116">
            <v>6111.7</v>
          </cell>
          <cell r="W116" t="str">
            <v>100-2056-10</v>
          </cell>
          <cell r="X116">
            <v>35400</v>
          </cell>
        </row>
        <row r="117">
          <cell r="A117" t="str">
            <v>100-2246-10</v>
          </cell>
          <cell r="B117">
            <v>-42735</v>
          </cell>
          <cell r="C117" t="str">
            <v>100-2200-10</v>
          </cell>
          <cell r="D117">
            <v>-110</v>
          </cell>
          <cell r="E117" t="str">
            <v>100-2280-10</v>
          </cell>
          <cell r="F117">
            <v>382516.65</v>
          </cell>
          <cell r="G117" t="str">
            <v>210-4511-10</v>
          </cell>
          <cell r="H117">
            <v>-3232</v>
          </cell>
          <cell r="I117" t="str">
            <v>100-2239-10</v>
          </cell>
          <cell r="J117">
            <v>141951.67000000001</v>
          </cell>
          <cell r="K117" t="str">
            <v>100-2190-10</v>
          </cell>
          <cell r="L117">
            <v>-76</v>
          </cell>
          <cell r="M117" t="str">
            <v>100-2125-10</v>
          </cell>
          <cell r="N117">
            <v>-20028.560000000001</v>
          </cell>
          <cell r="O117" t="str">
            <v>100-2150-10</v>
          </cell>
          <cell r="P117">
            <v>0</v>
          </cell>
          <cell r="Q117" t="str">
            <v>100-2056-10</v>
          </cell>
          <cell r="R117">
            <v>-9200</v>
          </cell>
          <cell r="S117" t="str">
            <v>100-2115-10</v>
          </cell>
          <cell r="T117">
            <v>6966.82</v>
          </cell>
          <cell r="U117" t="str">
            <v>100-2150-10</v>
          </cell>
          <cell r="V117">
            <v>1230</v>
          </cell>
          <cell r="W117" t="str">
            <v>100-2070-10</v>
          </cell>
          <cell r="X117">
            <v>-125.49</v>
          </cell>
        </row>
        <row r="118">
          <cell r="A118" t="str">
            <v>100-2250-10</v>
          </cell>
          <cell r="B118">
            <v>118310.57</v>
          </cell>
          <cell r="C118" t="str">
            <v>100-2210-10</v>
          </cell>
          <cell r="D118">
            <v>0</v>
          </cell>
          <cell r="E118" t="str">
            <v>210-4511-10</v>
          </cell>
          <cell r="F118">
            <v>-3329</v>
          </cell>
          <cell r="G118" t="str">
            <v>210-4705-10</v>
          </cell>
          <cell r="H118">
            <v>-4744.37</v>
          </cell>
          <cell r="I118" t="str">
            <v>100-2240-10</v>
          </cell>
          <cell r="J118">
            <v>-62362.69</v>
          </cell>
          <cell r="K118" t="str">
            <v>100-2195-10</v>
          </cell>
          <cell r="L118">
            <v>-701.48</v>
          </cell>
          <cell r="M118" t="str">
            <v>100-2150-10</v>
          </cell>
          <cell r="N118">
            <v>-1230</v>
          </cell>
          <cell r="O118" t="str">
            <v>100-2190-10</v>
          </cell>
          <cell r="P118">
            <v>-587.51</v>
          </cell>
          <cell r="Q118" t="str">
            <v>100-2060-10</v>
          </cell>
          <cell r="R118">
            <v>192.16</v>
          </cell>
          <cell r="S118" t="str">
            <v>100-2125-10</v>
          </cell>
          <cell r="T118">
            <v>-8562.98</v>
          </cell>
          <cell r="U118" t="str">
            <v>100-2190-10</v>
          </cell>
          <cell r="V118">
            <v>538.23</v>
          </cell>
          <cell r="W118" t="str">
            <v>100-2071-10</v>
          </cell>
          <cell r="X118">
            <v>32488.5</v>
          </cell>
        </row>
        <row r="119">
          <cell r="A119" t="str">
            <v>100-2260-10</v>
          </cell>
          <cell r="B119">
            <v>-1531.07</v>
          </cell>
          <cell r="C119" t="str">
            <v>100-2220-10</v>
          </cell>
          <cell r="D119">
            <v>15.25</v>
          </cell>
          <cell r="E119" t="str">
            <v>210-4705-10</v>
          </cell>
          <cell r="F119">
            <v>-7971.01</v>
          </cell>
          <cell r="G119" t="str">
            <v>210-6050-10</v>
          </cell>
          <cell r="H119">
            <v>40000</v>
          </cell>
          <cell r="I119" t="str">
            <v>100-2246-10</v>
          </cell>
          <cell r="J119">
            <v>-42735</v>
          </cell>
          <cell r="K119" t="str">
            <v>100-2200-10</v>
          </cell>
          <cell r="L119">
            <v>-2</v>
          </cell>
          <cell r="M119" t="str">
            <v>100-2190-10</v>
          </cell>
          <cell r="N119">
            <v>-609.79</v>
          </cell>
          <cell r="O119" t="str">
            <v>100-2195-10</v>
          </cell>
          <cell r="P119">
            <v>96.16</v>
          </cell>
          <cell r="Q119" t="str">
            <v>100-2070-10</v>
          </cell>
          <cell r="R119">
            <v>126.64</v>
          </cell>
          <cell r="S119" t="str">
            <v>100-2150-10</v>
          </cell>
          <cell r="T119">
            <v>0</v>
          </cell>
          <cell r="U119" t="str">
            <v>100-2195-10</v>
          </cell>
          <cell r="V119">
            <v>1571.16</v>
          </cell>
          <cell r="W119" t="str">
            <v>100-2090-10</v>
          </cell>
          <cell r="X119">
            <v>-44008.84</v>
          </cell>
        </row>
        <row r="120">
          <cell r="A120" t="str">
            <v>210-4511-10</v>
          </cell>
          <cell r="B120">
            <v>-3235</v>
          </cell>
          <cell r="C120" t="str">
            <v>100-2225-10</v>
          </cell>
          <cell r="D120">
            <v>6667</v>
          </cell>
          <cell r="E120" t="str">
            <v>210-6125-10</v>
          </cell>
          <cell r="F120">
            <v>894.15</v>
          </cell>
          <cell r="G120" t="str">
            <v>210-6125-10</v>
          </cell>
          <cell r="H120">
            <v>710.51</v>
          </cell>
          <cell r="I120" t="str">
            <v>100-2250-10</v>
          </cell>
          <cell r="J120">
            <v>-30632.82</v>
          </cell>
          <cell r="K120" t="str">
            <v>100-2210-10</v>
          </cell>
          <cell r="L120">
            <v>11.08</v>
          </cell>
          <cell r="M120" t="str">
            <v>100-2195-10</v>
          </cell>
          <cell r="N120">
            <v>-1598.97</v>
          </cell>
          <cell r="O120" t="str">
            <v>100-2200-10</v>
          </cell>
          <cell r="P120">
            <v>-1</v>
          </cell>
          <cell r="Q120" t="str">
            <v>100-2071-10</v>
          </cell>
          <cell r="R120">
            <v>34339</v>
          </cell>
          <cell r="S120" t="str">
            <v>100-2190-10</v>
          </cell>
          <cell r="T120">
            <v>-693.44</v>
          </cell>
          <cell r="U120" t="str">
            <v>100-2200-10</v>
          </cell>
          <cell r="V120">
            <v>-120</v>
          </cell>
          <cell r="W120" t="str">
            <v>100-2100-10</v>
          </cell>
          <cell r="X120">
            <v>25023.75</v>
          </cell>
        </row>
        <row r="121">
          <cell r="A121" t="str">
            <v>210-4705-10</v>
          </cell>
          <cell r="B121">
            <v>-3394.95</v>
          </cell>
          <cell r="C121" t="str">
            <v>100-2239-10</v>
          </cell>
          <cell r="D121">
            <v>147032.54999999999</v>
          </cell>
          <cell r="E121" t="str">
            <v>210-6160-10</v>
          </cell>
          <cell r="F121">
            <v>11500</v>
          </cell>
          <cell r="G121" t="str">
            <v>210-6160-10</v>
          </cell>
          <cell r="H121">
            <v>11500</v>
          </cell>
          <cell r="I121" t="str">
            <v>100-2260-10</v>
          </cell>
          <cell r="J121">
            <v>-832.51</v>
          </cell>
          <cell r="K121" t="str">
            <v>100-2220-10</v>
          </cell>
          <cell r="L121">
            <v>-815.13</v>
          </cell>
          <cell r="M121" t="str">
            <v>100-2200-10</v>
          </cell>
          <cell r="N121">
            <v>0</v>
          </cell>
          <cell r="O121" t="str">
            <v>100-2220-10</v>
          </cell>
          <cell r="P121">
            <v>0</v>
          </cell>
          <cell r="Q121" t="str">
            <v>100-2090-10</v>
          </cell>
          <cell r="R121">
            <v>-67489.100000000006</v>
          </cell>
          <cell r="S121" t="str">
            <v>100-2195-10</v>
          </cell>
          <cell r="T121">
            <v>-82.87</v>
          </cell>
          <cell r="U121" t="str">
            <v>100-2210-10</v>
          </cell>
          <cell r="V121">
            <v>-594.26</v>
          </cell>
          <cell r="W121" t="str">
            <v>100-2105-10</v>
          </cell>
          <cell r="X121">
            <v>0</v>
          </cell>
        </row>
        <row r="122">
          <cell r="A122" t="str">
            <v>210-6010-10</v>
          </cell>
          <cell r="B122">
            <v>10096.17</v>
          </cell>
          <cell r="C122" t="str">
            <v>100-2240-10</v>
          </cell>
          <cell r="D122">
            <v>114803.36</v>
          </cell>
          <cell r="E122" t="str">
            <v>210-6180-10</v>
          </cell>
          <cell r="F122">
            <v>-10692.14</v>
          </cell>
          <cell r="G122" t="str">
            <v>210-6220-10</v>
          </cell>
          <cell r="H122">
            <v>559.25</v>
          </cell>
          <cell r="I122" t="str">
            <v>210-4511-10</v>
          </cell>
          <cell r="J122">
            <v>-3129</v>
          </cell>
          <cell r="K122" t="str">
            <v>100-2225-10</v>
          </cell>
          <cell r="L122">
            <v>237542</v>
          </cell>
          <cell r="M122" t="str">
            <v>100-2210-10</v>
          </cell>
          <cell r="N122">
            <v>-588.72</v>
          </cell>
          <cell r="O122" t="str">
            <v>100-2225-10</v>
          </cell>
          <cell r="P122">
            <v>-599591.64</v>
          </cell>
          <cell r="Q122" t="str">
            <v>100-2100-10</v>
          </cell>
          <cell r="R122">
            <v>3200.08</v>
          </cell>
          <cell r="S122" t="str">
            <v>100-2200-10</v>
          </cell>
          <cell r="T122">
            <v>236.5</v>
          </cell>
          <cell r="U122" t="str">
            <v>100-2220-10</v>
          </cell>
          <cell r="V122">
            <v>-120.5</v>
          </cell>
          <cell r="W122" t="str">
            <v>100-2115-10</v>
          </cell>
          <cell r="X122">
            <v>6966.86</v>
          </cell>
        </row>
        <row r="123">
          <cell r="A123" t="str">
            <v>210-6125-10</v>
          </cell>
          <cell r="B123">
            <v>939.24</v>
          </cell>
          <cell r="C123" t="str">
            <v>100-2246-10</v>
          </cell>
          <cell r="D123">
            <v>-42735</v>
          </cell>
          <cell r="E123" t="str">
            <v>210-6200-10</v>
          </cell>
          <cell r="F123">
            <v>12375</v>
          </cell>
          <cell r="G123" t="str">
            <v>210-6230-10</v>
          </cell>
          <cell r="H123">
            <v>44023.99</v>
          </cell>
          <cell r="I123" t="str">
            <v>210-4705-10</v>
          </cell>
          <cell r="J123">
            <v>-6359.02</v>
          </cell>
          <cell r="K123" t="str">
            <v>100-2239-10</v>
          </cell>
          <cell r="L123">
            <v>240320.03</v>
          </cell>
          <cell r="M123" t="str">
            <v>100-2220-10</v>
          </cell>
          <cell r="N123">
            <v>411.03</v>
          </cell>
          <cell r="O123" t="str">
            <v>100-2239-10</v>
          </cell>
          <cell r="P123">
            <v>177755.45</v>
          </cell>
          <cell r="Q123" t="str">
            <v>100-2105-10</v>
          </cell>
          <cell r="R123">
            <v>0</v>
          </cell>
          <cell r="S123" t="str">
            <v>100-2210-10</v>
          </cell>
          <cell r="T123">
            <v>17.190000000000001</v>
          </cell>
          <cell r="U123" t="str">
            <v>100-2225-10</v>
          </cell>
          <cell r="V123">
            <v>21667</v>
          </cell>
          <cell r="W123" t="str">
            <v>100-2125-10</v>
          </cell>
          <cell r="X123">
            <v>-34748.36</v>
          </cell>
        </row>
        <row r="124">
          <cell r="A124" t="str">
            <v>210-6160-10</v>
          </cell>
          <cell r="B124">
            <v>11500</v>
          </cell>
          <cell r="C124" t="str">
            <v>100-2250-10</v>
          </cell>
          <cell r="D124">
            <v>-75212.490000000005</v>
          </cell>
          <cell r="E124" t="str">
            <v>210-6220-10</v>
          </cell>
          <cell r="F124">
            <v>678.62</v>
          </cell>
          <cell r="G124" t="str">
            <v>210-6310-10</v>
          </cell>
          <cell r="H124">
            <v>207</v>
          </cell>
          <cell r="I124" t="str">
            <v>210-6050-10</v>
          </cell>
          <cell r="J124">
            <v>10000</v>
          </cell>
          <cell r="K124" t="str">
            <v>100-2240-10</v>
          </cell>
          <cell r="L124">
            <v>-93282.69</v>
          </cell>
          <cell r="M124" t="str">
            <v>100-2225-10</v>
          </cell>
          <cell r="N124">
            <v>25985</v>
          </cell>
          <cell r="O124" t="str">
            <v>100-2240-10</v>
          </cell>
          <cell r="P124">
            <v>4901.21</v>
          </cell>
          <cell r="Q124" t="str">
            <v>100-2115-10</v>
          </cell>
          <cell r="R124">
            <v>6966.82</v>
          </cell>
          <cell r="S124" t="str">
            <v>100-2220-10</v>
          </cell>
          <cell r="T124">
            <v>0</v>
          </cell>
          <cell r="U124" t="str">
            <v>100-2239-10</v>
          </cell>
          <cell r="V124">
            <v>-295203.65999999997</v>
          </cell>
          <cell r="W124" t="str">
            <v>100-2150-10</v>
          </cell>
          <cell r="X124">
            <v>-2890</v>
          </cell>
        </row>
        <row r="125">
          <cell r="A125" t="str">
            <v>210-6170-10</v>
          </cell>
          <cell r="B125">
            <v>852.74</v>
          </cell>
          <cell r="C125" t="str">
            <v>100-2260-10</v>
          </cell>
          <cell r="D125">
            <v>-758.55</v>
          </cell>
          <cell r="E125" t="str">
            <v>210-6230-10</v>
          </cell>
          <cell r="F125">
            <v>44118.43</v>
          </cell>
          <cell r="G125" t="str">
            <v>210-6342-10</v>
          </cell>
          <cell r="H125">
            <v>1166.4000000000001</v>
          </cell>
          <cell r="I125" t="str">
            <v>210-6125-10</v>
          </cell>
          <cell r="J125">
            <v>801.1</v>
          </cell>
          <cell r="K125" t="str">
            <v>100-2246-10</v>
          </cell>
          <cell r="L125">
            <v>-42735</v>
          </cell>
          <cell r="M125" t="str">
            <v>100-2239-10</v>
          </cell>
          <cell r="N125">
            <v>33855.03</v>
          </cell>
          <cell r="O125" t="str">
            <v>100-2246-10</v>
          </cell>
          <cell r="P125">
            <v>-42735</v>
          </cell>
          <cell r="Q125" t="str">
            <v>100-2125-10</v>
          </cell>
          <cell r="R125">
            <v>27669.279999999999</v>
          </cell>
          <cell r="S125" t="str">
            <v>100-2225-10</v>
          </cell>
          <cell r="T125">
            <v>32746</v>
          </cell>
          <cell r="U125" t="str">
            <v>100-2240-10</v>
          </cell>
          <cell r="V125">
            <v>56212.01</v>
          </cell>
          <cell r="W125" t="str">
            <v>100-2190-10</v>
          </cell>
          <cell r="X125">
            <v>-1545.33</v>
          </cell>
        </row>
        <row r="126">
          <cell r="A126" t="str">
            <v>210-6180-10</v>
          </cell>
          <cell r="B126">
            <v>196.87</v>
          </cell>
          <cell r="C126" t="str">
            <v>100-2270-10</v>
          </cell>
          <cell r="D126">
            <v>3000</v>
          </cell>
          <cell r="E126" t="str">
            <v>210-6350-10</v>
          </cell>
          <cell r="F126">
            <v>12750</v>
          </cell>
          <cell r="G126" t="str">
            <v>210-6350-10</v>
          </cell>
          <cell r="H126">
            <v>12750</v>
          </cell>
          <cell r="I126" t="str">
            <v>210-6160-10</v>
          </cell>
          <cell r="J126">
            <v>11500</v>
          </cell>
          <cell r="K126" t="str">
            <v>100-2250-10</v>
          </cell>
          <cell r="L126">
            <v>20870.18</v>
          </cell>
          <cell r="M126" t="str">
            <v>100-2240-10</v>
          </cell>
          <cell r="N126">
            <v>-32500.86</v>
          </cell>
          <cell r="O126" t="str">
            <v>100-2250-10</v>
          </cell>
          <cell r="P126">
            <v>-57178.78</v>
          </cell>
          <cell r="Q126" t="str">
            <v>100-2150-10</v>
          </cell>
          <cell r="R126">
            <v>0</v>
          </cell>
          <cell r="S126" t="str">
            <v>100-2239-10</v>
          </cell>
          <cell r="T126">
            <v>-56750.96</v>
          </cell>
          <cell r="U126" t="str">
            <v>100-2246-10</v>
          </cell>
          <cell r="V126">
            <v>-42735</v>
          </cell>
          <cell r="W126" t="str">
            <v>100-2195-10</v>
          </cell>
          <cell r="X126">
            <v>-1505.63</v>
          </cell>
        </row>
        <row r="127">
          <cell r="A127" t="str">
            <v>210-6190-10</v>
          </cell>
          <cell r="B127">
            <v>-771.11</v>
          </cell>
          <cell r="C127" t="str">
            <v>100-2300-10</v>
          </cell>
          <cell r="D127">
            <v>-34830</v>
          </cell>
          <cell r="E127" t="str">
            <v>210-6355-10</v>
          </cell>
          <cell r="F127">
            <v>8333</v>
          </cell>
          <cell r="G127" t="str">
            <v>210-6355-10</v>
          </cell>
          <cell r="H127">
            <v>8333</v>
          </cell>
          <cell r="I127" t="str">
            <v>210-6190-10</v>
          </cell>
          <cell r="J127">
            <v>-6161.3</v>
          </cell>
          <cell r="K127" t="str">
            <v>100-2260-10</v>
          </cell>
          <cell r="L127">
            <v>-714.01</v>
          </cell>
          <cell r="M127" t="str">
            <v>100-2246-10</v>
          </cell>
          <cell r="N127">
            <v>-42735</v>
          </cell>
          <cell r="O127" t="str">
            <v>100-2260-10</v>
          </cell>
          <cell r="P127">
            <v>-2652.33</v>
          </cell>
          <cell r="Q127" t="str">
            <v>100-2190-10</v>
          </cell>
          <cell r="R127">
            <v>1483.47</v>
          </cell>
          <cell r="S127" t="str">
            <v>100-2240-10</v>
          </cell>
          <cell r="T127">
            <v>-140447.37</v>
          </cell>
          <cell r="U127" t="str">
            <v>100-2250-10</v>
          </cell>
          <cell r="V127">
            <v>15222.84</v>
          </cell>
          <cell r="W127" t="str">
            <v>100-2200-10</v>
          </cell>
          <cell r="X127">
            <v>0</v>
          </cell>
        </row>
        <row r="128">
          <cell r="A128" t="str">
            <v>210-6200-10</v>
          </cell>
          <cell r="B128">
            <v>485.77</v>
          </cell>
          <cell r="C128" t="str">
            <v>210-4511-10</v>
          </cell>
          <cell r="D128">
            <v>-2919</v>
          </cell>
          <cell r="E128" t="str">
            <v>210-6356-10</v>
          </cell>
          <cell r="F128">
            <v>105000</v>
          </cell>
          <cell r="G128" t="str">
            <v>210-6356-10</v>
          </cell>
          <cell r="H128">
            <v>133475</v>
          </cell>
          <cell r="I128" t="str">
            <v>210-6220-10</v>
          </cell>
          <cell r="J128">
            <v>666.31</v>
          </cell>
          <cell r="K128" t="str">
            <v>100-2280-10</v>
          </cell>
          <cell r="L128">
            <v>-262468.25</v>
          </cell>
          <cell r="M128" t="str">
            <v>100-2250-10</v>
          </cell>
          <cell r="N128">
            <v>-13670.49</v>
          </cell>
          <cell r="O128" t="str">
            <v>100-2280-10</v>
          </cell>
          <cell r="P128">
            <v>-78728.320000000007</v>
          </cell>
          <cell r="Q128" t="str">
            <v>100-2195-10</v>
          </cell>
          <cell r="R128">
            <v>2290.5700000000002</v>
          </cell>
          <cell r="S128" t="str">
            <v>100-2246-10</v>
          </cell>
          <cell r="T128">
            <v>-42735</v>
          </cell>
          <cell r="U128" t="str">
            <v>100-2260-10</v>
          </cell>
          <cell r="V128">
            <v>-3826.28</v>
          </cell>
          <cell r="W128" t="str">
            <v>100-2210-10</v>
          </cell>
          <cell r="X128">
            <v>-577.07000000000005</v>
          </cell>
        </row>
        <row r="129">
          <cell r="A129" t="str">
            <v>210-6210-10</v>
          </cell>
          <cell r="B129">
            <v>216.22</v>
          </cell>
          <cell r="C129" t="str">
            <v>210-4705-10</v>
          </cell>
          <cell r="D129">
            <v>-1219.1099999999999</v>
          </cell>
          <cell r="E129" t="str">
            <v>210-6400-10</v>
          </cell>
          <cell r="F129">
            <v>8203</v>
          </cell>
          <cell r="G129" t="str">
            <v>210-6400-10</v>
          </cell>
          <cell r="H129">
            <v>8203.08</v>
          </cell>
          <cell r="I129" t="str">
            <v>210-6230-10</v>
          </cell>
          <cell r="J129">
            <v>44205.35</v>
          </cell>
          <cell r="K129" t="str">
            <v>210-4511-10</v>
          </cell>
          <cell r="L129">
            <v>-3111</v>
          </cell>
          <cell r="M129" t="str">
            <v>100-2260-10</v>
          </cell>
          <cell r="N129">
            <v>-2481.91</v>
          </cell>
          <cell r="O129" t="str">
            <v>100-2300-10</v>
          </cell>
          <cell r="P129">
            <v>-66650</v>
          </cell>
          <cell r="Q129" t="str">
            <v>100-2200-10</v>
          </cell>
          <cell r="R129">
            <v>-1</v>
          </cell>
          <cell r="S129" t="str">
            <v>100-2250-10</v>
          </cell>
          <cell r="T129">
            <v>-34647.86</v>
          </cell>
          <cell r="U129" t="str">
            <v>210-4511-10</v>
          </cell>
          <cell r="V129">
            <v>-8436</v>
          </cell>
          <cell r="W129" t="str">
            <v>100-2220-10</v>
          </cell>
          <cell r="X129">
            <v>-60.25</v>
          </cell>
        </row>
        <row r="130">
          <cell r="A130" t="str">
            <v>210-6220-10</v>
          </cell>
          <cell r="B130">
            <v>15393.58</v>
          </cell>
          <cell r="C130" t="str">
            <v>210-6010-10</v>
          </cell>
          <cell r="D130">
            <v>3846.16</v>
          </cell>
          <cell r="E130" t="str">
            <v>210-6410-10</v>
          </cell>
          <cell r="F130">
            <v>10431.299999999999</v>
          </cell>
          <cell r="G130" t="str">
            <v>210-6410-10</v>
          </cell>
          <cell r="H130">
            <v>10611.3</v>
          </cell>
          <cell r="I130" t="str">
            <v>210-6310-10</v>
          </cell>
          <cell r="J130">
            <v>384.44</v>
          </cell>
          <cell r="K130" t="str">
            <v>210-4705-10</v>
          </cell>
          <cell r="L130">
            <v>-8284.56</v>
          </cell>
          <cell r="M130" t="str">
            <v>210-4511-10</v>
          </cell>
          <cell r="N130">
            <v>-4714.3999999999996</v>
          </cell>
          <cell r="O130" t="str">
            <v>100-3850-10</v>
          </cell>
          <cell r="P130">
            <v>1500000</v>
          </cell>
          <cell r="Q130" t="str">
            <v>100-2210-10</v>
          </cell>
          <cell r="R130">
            <v>628.64</v>
          </cell>
          <cell r="S130" t="str">
            <v>100-2260-10</v>
          </cell>
          <cell r="T130">
            <v>14857.03</v>
          </cell>
          <cell r="U130" t="str">
            <v>210-4705-10</v>
          </cell>
          <cell r="V130">
            <v>-29761.05</v>
          </cell>
          <cell r="W130" t="str">
            <v>100-2225-10</v>
          </cell>
          <cell r="X130">
            <v>-8333</v>
          </cell>
        </row>
        <row r="131">
          <cell r="A131" t="str">
            <v>210-6230-10</v>
          </cell>
          <cell r="B131">
            <v>45504.76</v>
          </cell>
          <cell r="C131" t="str">
            <v>210-6125-10</v>
          </cell>
          <cell r="D131">
            <v>894.15</v>
          </cell>
          <cell r="E131" t="str">
            <v>210-6430-10</v>
          </cell>
          <cell r="F131">
            <v>22000</v>
          </cell>
          <cell r="G131" t="str">
            <v>210-6430-10</v>
          </cell>
          <cell r="H131">
            <v>22000</v>
          </cell>
          <cell r="I131" t="str">
            <v>210-6350-10</v>
          </cell>
          <cell r="J131">
            <v>12750</v>
          </cell>
          <cell r="K131" t="str">
            <v>210-6050-10</v>
          </cell>
          <cell r="L131">
            <v>10000</v>
          </cell>
          <cell r="M131" t="str">
            <v>210-4705-10</v>
          </cell>
          <cell r="N131">
            <v>-10683.59</v>
          </cell>
          <cell r="O131" t="str">
            <v>210-4511-10</v>
          </cell>
          <cell r="P131">
            <v>-5697.06</v>
          </cell>
          <cell r="Q131" t="str">
            <v>100-2220-10</v>
          </cell>
          <cell r="R131">
            <v>60.25</v>
          </cell>
          <cell r="S131" t="str">
            <v>100-2300-10</v>
          </cell>
          <cell r="T131">
            <v>-37840</v>
          </cell>
          <cell r="U131" t="str">
            <v>210-6010-10</v>
          </cell>
          <cell r="V131">
            <v>10576.94</v>
          </cell>
          <cell r="W131" t="str">
            <v>100-2239-10</v>
          </cell>
          <cell r="X131">
            <v>92407.19</v>
          </cell>
        </row>
        <row r="132">
          <cell r="A132" t="str">
            <v>210-6310-10</v>
          </cell>
          <cell r="B132">
            <v>1611.9</v>
          </cell>
          <cell r="C132" t="str">
            <v>210-6160-10</v>
          </cell>
          <cell r="D132">
            <v>11500</v>
          </cell>
          <cell r="E132" t="str">
            <v>210-6450-10</v>
          </cell>
          <cell r="F132">
            <v>589.52</v>
          </cell>
          <cell r="G132" t="str">
            <v>210-6500-10</v>
          </cell>
          <cell r="H132">
            <v>624.22</v>
          </cell>
          <cell r="I132" t="str">
            <v>210-6355-10</v>
          </cell>
          <cell r="J132">
            <v>8333</v>
          </cell>
          <cell r="K132" t="str">
            <v>210-6125-10</v>
          </cell>
          <cell r="L132">
            <v>891.28</v>
          </cell>
          <cell r="M132" t="str">
            <v>210-6050-10</v>
          </cell>
          <cell r="N132">
            <v>33570.71</v>
          </cell>
          <cell r="O132" t="str">
            <v>210-4705-10</v>
          </cell>
          <cell r="P132">
            <v>-17450.45</v>
          </cell>
          <cell r="Q132" t="str">
            <v>100-2225-10</v>
          </cell>
          <cell r="R132">
            <v>46288</v>
          </cell>
          <cell r="S132" t="str">
            <v>210-4511-10</v>
          </cell>
          <cell r="T132">
            <v>-6982.11</v>
          </cell>
          <cell r="U132" t="str">
            <v>210-6160-10</v>
          </cell>
          <cell r="V132">
            <v>11500</v>
          </cell>
          <cell r="W132" t="str">
            <v>100-2240-10</v>
          </cell>
          <cell r="X132">
            <v>-197182.71</v>
          </cell>
        </row>
        <row r="133">
          <cell r="A133" t="str">
            <v>210-6342-10</v>
          </cell>
          <cell r="B133">
            <v>1166.4000000000001</v>
          </cell>
          <cell r="C133" t="str">
            <v>210-6170-10</v>
          </cell>
          <cell r="D133">
            <v>313.17</v>
          </cell>
          <cell r="E133" t="str">
            <v>210-6510-10</v>
          </cell>
          <cell r="F133">
            <v>5396.53</v>
          </cell>
          <cell r="G133" t="str">
            <v>210-6510-10</v>
          </cell>
          <cell r="H133">
            <v>200</v>
          </cell>
          <cell r="I133" t="str">
            <v>210-6356-10</v>
          </cell>
          <cell r="J133">
            <v>103475</v>
          </cell>
          <cell r="K133" t="str">
            <v>210-6160-10</v>
          </cell>
          <cell r="L133">
            <v>11500</v>
          </cell>
          <cell r="M133" t="str">
            <v>210-6125-10</v>
          </cell>
          <cell r="N133">
            <v>846.19</v>
          </cell>
          <cell r="O133" t="str">
            <v>210-6010-10</v>
          </cell>
          <cell r="P133">
            <v>3365.39</v>
          </cell>
          <cell r="Q133" t="str">
            <v>100-2239-10</v>
          </cell>
          <cell r="R133">
            <v>-72375.009999999995</v>
          </cell>
          <cell r="S133" t="str">
            <v>210-4705-10</v>
          </cell>
          <cell r="T133">
            <v>-24454.44</v>
          </cell>
          <cell r="U133" t="str">
            <v>210-6170-10</v>
          </cell>
          <cell r="V133">
            <v>894.17</v>
          </cell>
          <cell r="W133" t="str">
            <v>100-2246-10</v>
          </cell>
          <cell r="X133">
            <v>-42735</v>
          </cell>
        </row>
        <row r="134">
          <cell r="A134" t="str">
            <v>210-6350-10</v>
          </cell>
          <cell r="B134">
            <v>12750</v>
          </cell>
          <cell r="C134" t="str">
            <v>210-6180-10</v>
          </cell>
          <cell r="D134">
            <v>10767.14</v>
          </cell>
          <cell r="E134" t="str">
            <v>210-6540-10</v>
          </cell>
          <cell r="F134">
            <v>1147.5</v>
          </cell>
          <cell r="G134" t="str">
            <v>210-6590-10</v>
          </cell>
          <cell r="H134">
            <v>0</v>
          </cell>
          <cell r="I134" t="str">
            <v>210-6400-10</v>
          </cell>
          <cell r="J134">
            <v>8203.08</v>
          </cell>
          <cell r="K134" t="str">
            <v>210-6220-10</v>
          </cell>
          <cell r="L134">
            <v>-19188.96</v>
          </cell>
          <cell r="M134" t="str">
            <v>210-6160-10</v>
          </cell>
          <cell r="N134">
            <v>11500</v>
          </cell>
          <cell r="O134" t="str">
            <v>210-6020-10</v>
          </cell>
          <cell r="P134">
            <v>55480</v>
          </cell>
          <cell r="Q134" t="str">
            <v>100-2240-10</v>
          </cell>
          <cell r="R134">
            <v>-43182.03</v>
          </cell>
          <cell r="S134" t="str">
            <v>210-6010-10</v>
          </cell>
          <cell r="T134">
            <v>12019.25</v>
          </cell>
          <cell r="U134" t="str">
            <v>210-6180-10</v>
          </cell>
          <cell r="V134">
            <v>206.25</v>
          </cell>
          <cell r="W134" t="str">
            <v>100-2250-10</v>
          </cell>
          <cell r="X134">
            <v>136318.51</v>
          </cell>
        </row>
        <row r="135">
          <cell r="A135" t="str">
            <v>210-6355-10</v>
          </cell>
          <cell r="B135">
            <v>8333</v>
          </cell>
          <cell r="C135" t="str">
            <v>210-6190-10</v>
          </cell>
          <cell r="D135">
            <v>38.85</v>
          </cell>
          <cell r="E135" t="str">
            <v>210-6600-10</v>
          </cell>
          <cell r="F135">
            <v>364</v>
          </cell>
          <cell r="G135" t="str">
            <v>210-6600-10</v>
          </cell>
          <cell r="H135">
            <v>551.11</v>
          </cell>
          <cell r="I135" t="str">
            <v>210-6410-10</v>
          </cell>
          <cell r="J135">
            <v>10521.3</v>
          </cell>
          <cell r="K135" t="str">
            <v>210-6230-10</v>
          </cell>
          <cell r="L135">
            <v>44118.09</v>
          </cell>
          <cell r="M135" t="str">
            <v>210-6220-10</v>
          </cell>
          <cell r="N135">
            <v>446.67</v>
          </cell>
          <cell r="O135" t="str">
            <v>210-6050-10</v>
          </cell>
          <cell r="P135">
            <v>14430</v>
          </cell>
          <cell r="Q135" t="str">
            <v>100-2246-10</v>
          </cell>
          <cell r="R135">
            <v>-42735</v>
          </cell>
          <cell r="S135" t="str">
            <v>210-6020-10</v>
          </cell>
          <cell r="T135">
            <v>-65619.149999999994</v>
          </cell>
          <cell r="U135" t="str">
            <v>210-6190-10</v>
          </cell>
          <cell r="V135">
            <v>106.83</v>
          </cell>
          <cell r="W135" t="str">
            <v>100-2260-10</v>
          </cell>
          <cell r="X135">
            <v>-11029.04</v>
          </cell>
        </row>
        <row r="136">
          <cell r="A136" t="str">
            <v>210-6356-10</v>
          </cell>
          <cell r="B136">
            <v>207546</v>
          </cell>
          <cell r="C136" t="str">
            <v>210-6200-10</v>
          </cell>
          <cell r="D136">
            <v>183.72</v>
          </cell>
          <cell r="E136" t="str">
            <v>210-6620-10</v>
          </cell>
          <cell r="F136">
            <v>308.31</v>
          </cell>
          <cell r="G136" t="str">
            <v>210-6610-10</v>
          </cell>
          <cell r="H136">
            <v>916.9</v>
          </cell>
          <cell r="I136" t="str">
            <v>210-6430-10</v>
          </cell>
          <cell r="J136">
            <v>22000</v>
          </cell>
          <cell r="K136" t="str">
            <v>210-6320-10</v>
          </cell>
          <cell r="L136">
            <v>64.8</v>
          </cell>
          <cell r="M136" t="str">
            <v>210-6230-10</v>
          </cell>
          <cell r="N136">
            <v>44124.13</v>
          </cell>
          <cell r="O136" t="str">
            <v>210-6070-10</v>
          </cell>
          <cell r="P136">
            <v>1442.31</v>
          </cell>
          <cell r="Q136" t="str">
            <v>100-2250-10</v>
          </cell>
          <cell r="R136">
            <v>-62528.24</v>
          </cell>
          <cell r="S136" t="str">
            <v>210-6050-10</v>
          </cell>
          <cell r="T136">
            <v>-2856.63</v>
          </cell>
          <cell r="U136" t="str">
            <v>210-6220-10</v>
          </cell>
          <cell r="V136">
            <v>787</v>
          </cell>
          <cell r="W136" t="str">
            <v>100-2300-10</v>
          </cell>
          <cell r="X136">
            <v>-4730</v>
          </cell>
        </row>
        <row r="137">
          <cell r="A137" t="str">
            <v>210-6400-10</v>
          </cell>
          <cell r="B137">
            <v>11585</v>
          </cell>
          <cell r="C137" t="str">
            <v>210-6210-10</v>
          </cell>
          <cell r="D137">
            <v>82.38</v>
          </cell>
          <cell r="E137" t="str">
            <v>210-6650-10</v>
          </cell>
          <cell r="F137">
            <v>152.18</v>
          </cell>
          <cell r="G137" t="str">
            <v>210-6620-10</v>
          </cell>
          <cell r="H137">
            <v>852.78</v>
          </cell>
          <cell r="I137" t="str">
            <v>210-6462-10</v>
          </cell>
          <cell r="J137">
            <v>102.6</v>
          </cell>
          <cell r="K137" t="str">
            <v>210-6350-10</v>
          </cell>
          <cell r="L137">
            <v>12750</v>
          </cell>
          <cell r="M137" t="str">
            <v>210-6310-10</v>
          </cell>
          <cell r="N137">
            <v>803.6</v>
          </cell>
          <cell r="O137" t="str">
            <v>210-6160-10</v>
          </cell>
          <cell r="P137">
            <v>11500</v>
          </cell>
          <cell r="Q137" t="str">
            <v>100-2260-10</v>
          </cell>
          <cell r="R137">
            <v>-2490</v>
          </cell>
          <cell r="S137" t="str">
            <v>210-6160-10</v>
          </cell>
          <cell r="T137">
            <v>11500</v>
          </cell>
          <cell r="U137" t="str">
            <v>210-6230-10</v>
          </cell>
          <cell r="V137">
            <v>42735</v>
          </cell>
          <cell r="W137" t="str">
            <v>100-3200-10</v>
          </cell>
          <cell r="X137">
            <v>1500000</v>
          </cell>
        </row>
        <row r="138">
          <cell r="A138" t="str">
            <v>210-6410-10</v>
          </cell>
          <cell r="B138">
            <v>10431.299999999999</v>
          </cell>
          <cell r="C138" t="str">
            <v>210-6220-10</v>
          </cell>
          <cell r="D138">
            <v>20251.11</v>
          </cell>
          <cell r="E138" t="str">
            <v>210-6665-10</v>
          </cell>
          <cell r="F138">
            <v>195.85</v>
          </cell>
          <cell r="G138" t="str">
            <v>210-6650-10</v>
          </cell>
          <cell r="H138">
            <v>46.93</v>
          </cell>
          <cell r="I138" t="str">
            <v>210-6600-10</v>
          </cell>
          <cell r="J138">
            <v>236.8</v>
          </cell>
          <cell r="K138" t="str">
            <v>210-6355-10</v>
          </cell>
          <cell r="L138">
            <v>8333</v>
          </cell>
          <cell r="M138" t="str">
            <v>210-6342-10</v>
          </cell>
          <cell r="N138">
            <v>1900.11</v>
          </cell>
          <cell r="O138" t="str">
            <v>210-6170-10</v>
          </cell>
          <cell r="P138">
            <v>406.44</v>
          </cell>
          <cell r="Q138" t="str">
            <v>100-2280-10</v>
          </cell>
          <cell r="R138">
            <v>226426.64</v>
          </cell>
          <cell r="S138" t="str">
            <v>210-6170-10</v>
          </cell>
          <cell r="T138">
            <v>1016.1</v>
          </cell>
          <cell r="U138" t="str">
            <v>210-6310-10</v>
          </cell>
          <cell r="V138">
            <v>44.25</v>
          </cell>
          <cell r="W138" t="str">
            <v>100-3850-10</v>
          </cell>
          <cell r="X138">
            <v>-1500000</v>
          </cell>
        </row>
        <row r="139">
          <cell r="A139" t="str">
            <v>210-6430-10</v>
          </cell>
          <cell r="B139">
            <v>22000</v>
          </cell>
          <cell r="C139" t="str">
            <v>210-6230-10</v>
          </cell>
          <cell r="D139">
            <v>44260.85</v>
          </cell>
          <cell r="E139" t="str">
            <v>210-6700-10</v>
          </cell>
          <cell r="F139">
            <v>352.91</v>
          </cell>
          <cell r="G139" t="str">
            <v>210-6665-10</v>
          </cell>
          <cell r="H139">
            <v>712.35</v>
          </cell>
          <cell r="I139" t="str">
            <v>210-6620-10</v>
          </cell>
          <cell r="J139">
            <v>410.52</v>
          </cell>
          <cell r="K139" t="str">
            <v>210-6356-10</v>
          </cell>
          <cell r="L139">
            <v>-50875</v>
          </cell>
          <cell r="M139" t="str">
            <v>210-6350-10</v>
          </cell>
          <cell r="N139">
            <v>12750</v>
          </cell>
          <cell r="O139" t="str">
            <v>210-6180-10</v>
          </cell>
          <cell r="P139">
            <v>93.75</v>
          </cell>
          <cell r="Q139" t="str">
            <v>100-2300-10</v>
          </cell>
          <cell r="R139">
            <v>-16770</v>
          </cell>
          <cell r="S139" t="str">
            <v>210-6180-10</v>
          </cell>
          <cell r="T139">
            <v>234.38</v>
          </cell>
          <cell r="U139" t="str">
            <v>210-6350-10</v>
          </cell>
          <cell r="V139">
            <v>12750</v>
          </cell>
          <cell r="W139" t="str">
            <v>210-4511-10</v>
          </cell>
          <cell r="X139">
            <v>-44155.07</v>
          </cell>
        </row>
        <row r="140">
          <cell r="A140" t="str">
            <v>210-6450-10</v>
          </cell>
          <cell r="B140">
            <v>1179.04</v>
          </cell>
          <cell r="C140" t="str">
            <v>210-6310-10</v>
          </cell>
          <cell r="D140">
            <v>430.89</v>
          </cell>
          <cell r="E140" t="str">
            <v>210-6720-10</v>
          </cell>
          <cell r="F140">
            <v>1571.57</v>
          </cell>
          <cell r="G140" t="str">
            <v>210-6700-10</v>
          </cell>
          <cell r="H140">
            <v>348.82</v>
          </cell>
          <cell r="I140" t="str">
            <v>210-6650-10</v>
          </cell>
          <cell r="J140">
            <v>123.21</v>
          </cell>
          <cell r="K140" t="str">
            <v>210-6400-10</v>
          </cell>
          <cell r="L140">
            <v>15268.44</v>
          </cell>
          <cell r="M140" t="str">
            <v>210-6355-10</v>
          </cell>
          <cell r="N140">
            <v>8333</v>
          </cell>
          <cell r="O140" t="str">
            <v>210-6190-10</v>
          </cell>
          <cell r="P140">
            <v>48.56</v>
          </cell>
          <cell r="Q140" t="str">
            <v>210-4511-10</v>
          </cell>
          <cell r="R140">
            <v>-5202.12</v>
          </cell>
          <cell r="S140" t="str">
            <v>210-6190-10</v>
          </cell>
          <cell r="T140">
            <v>121.4</v>
          </cell>
          <cell r="U140" t="str">
            <v>210-6355-10</v>
          </cell>
          <cell r="V140">
            <v>8333</v>
          </cell>
          <cell r="W140" t="str">
            <v>210-4705-10</v>
          </cell>
          <cell r="X140">
            <v>52245.49</v>
          </cell>
        </row>
        <row r="141">
          <cell r="A141" t="str">
            <v>210-6600-10</v>
          </cell>
          <cell r="B141">
            <v>267.52999999999997</v>
          </cell>
          <cell r="C141" t="str">
            <v>210-6342-10</v>
          </cell>
          <cell r="D141">
            <v>540</v>
          </cell>
          <cell r="E141" t="str">
            <v>210-6730-10</v>
          </cell>
          <cell r="F141">
            <v>5060</v>
          </cell>
          <cell r="G141" t="str">
            <v>210-6720-10</v>
          </cell>
          <cell r="H141">
            <v>2500</v>
          </cell>
          <cell r="I141" t="str">
            <v>210-6660-10</v>
          </cell>
          <cell r="J141">
            <v>192.77</v>
          </cell>
          <cell r="K141" t="str">
            <v>210-6410-10</v>
          </cell>
          <cell r="L141">
            <v>11173.42</v>
          </cell>
          <cell r="M141" t="str">
            <v>210-6356-10</v>
          </cell>
          <cell r="N141">
            <v>160682</v>
          </cell>
          <cell r="O141" t="str">
            <v>210-6200-10</v>
          </cell>
          <cell r="P141">
            <v>231.32</v>
          </cell>
          <cell r="Q141" t="str">
            <v>210-4705-10</v>
          </cell>
          <cell r="R141">
            <v>-21965.3</v>
          </cell>
          <cell r="S141" t="str">
            <v>210-6200-10</v>
          </cell>
          <cell r="T141">
            <v>133.63999999999999</v>
          </cell>
          <cell r="U141" t="str">
            <v>210-6356-10</v>
          </cell>
          <cell r="V141">
            <v>165000</v>
          </cell>
          <cell r="W141" t="str">
            <v>210-6010-10</v>
          </cell>
          <cell r="X141">
            <v>8653.86</v>
          </cell>
        </row>
        <row r="142">
          <cell r="A142" t="str">
            <v>210-6650-10</v>
          </cell>
          <cell r="B142">
            <v>92.71</v>
          </cell>
          <cell r="C142" t="str">
            <v>210-6350-10</v>
          </cell>
          <cell r="D142">
            <v>12750</v>
          </cell>
          <cell r="E142" t="str">
            <v>210-6731-10</v>
          </cell>
          <cell r="F142">
            <v>11561.83</v>
          </cell>
          <cell r="G142" t="str">
            <v>210-6730-10</v>
          </cell>
          <cell r="H142">
            <v>5060</v>
          </cell>
          <cell r="I142" t="str">
            <v>210-6665-10</v>
          </cell>
          <cell r="J142">
            <v>92.1</v>
          </cell>
          <cell r="K142" t="str">
            <v>210-6430-10</v>
          </cell>
          <cell r="L142">
            <v>22000</v>
          </cell>
          <cell r="M142" t="str">
            <v>210-6400-10</v>
          </cell>
          <cell r="N142">
            <v>8203.08</v>
          </cell>
          <cell r="O142" t="str">
            <v>210-6210-10</v>
          </cell>
          <cell r="P142">
            <v>102.96</v>
          </cell>
          <cell r="Q142" t="str">
            <v>210-6010-10</v>
          </cell>
          <cell r="R142">
            <v>9615.4</v>
          </cell>
          <cell r="S142" t="str">
            <v>210-6210-10</v>
          </cell>
          <cell r="T142">
            <v>18.309999999999999</v>
          </cell>
          <cell r="U142" t="str">
            <v>210-6400-10</v>
          </cell>
          <cell r="V142">
            <v>8203.08</v>
          </cell>
          <cell r="W142" t="str">
            <v>210-6050-10</v>
          </cell>
          <cell r="X142">
            <v>95</v>
          </cell>
        </row>
        <row r="143">
          <cell r="A143" t="str">
            <v>210-6660-10</v>
          </cell>
          <cell r="B143">
            <v>1000</v>
          </cell>
          <cell r="C143" t="str">
            <v>210-6355-10</v>
          </cell>
          <cell r="D143">
            <v>8333</v>
          </cell>
          <cell r="E143" t="str">
            <v>210-6732-10</v>
          </cell>
          <cell r="F143">
            <v>4225</v>
          </cell>
          <cell r="G143" t="str">
            <v>210-6731-10</v>
          </cell>
          <cell r="H143">
            <v>12390.38</v>
          </cell>
          <cell r="I143" t="str">
            <v>210-6700-10</v>
          </cell>
          <cell r="J143">
            <v>429.05</v>
          </cell>
          <cell r="K143" t="str">
            <v>210-6500-10</v>
          </cell>
          <cell r="L143">
            <v>826</v>
          </cell>
          <cell r="M143" t="str">
            <v>210-6410-10</v>
          </cell>
          <cell r="N143">
            <v>13413.63</v>
          </cell>
          <cell r="O143" t="str">
            <v>210-6220-10</v>
          </cell>
          <cell r="P143">
            <v>560.82000000000005</v>
          </cell>
          <cell r="Q143" t="str">
            <v>210-6020-10</v>
          </cell>
          <cell r="R143">
            <v>10139.15</v>
          </cell>
          <cell r="S143" t="str">
            <v>210-6220-10</v>
          </cell>
          <cell r="T143">
            <v>517.29999999999995</v>
          </cell>
          <cell r="U143" t="str">
            <v>210-6410-10</v>
          </cell>
          <cell r="V143">
            <v>11967.47</v>
          </cell>
          <cell r="W143" t="str">
            <v>210-6070-10</v>
          </cell>
          <cell r="X143">
            <v>2403.85</v>
          </cell>
        </row>
        <row r="144">
          <cell r="A144" t="str">
            <v>210-6665-10</v>
          </cell>
          <cell r="B144">
            <v>330</v>
          </cell>
          <cell r="C144" t="str">
            <v>210-6356-10</v>
          </cell>
          <cell r="D144">
            <v>180000</v>
          </cell>
          <cell r="E144" t="str">
            <v>210-6740-10</v>
          </cell>
          <cell r="F144">
            <v>40456.339999999997</v>
          </cell>
          <cell r="G144" t="str">
            <v>210-6732-10</v>
          </cell>
          <cell r="H144">
            <v>800</v>
          </cell>
          <cell r="I144" t="str">
            <v>210-6720-10</v>
          </cell>
          <cell r="J144">
            <v>700</v>
          </cell>
          <cell r="K144" t="str">
            <v>210-6600-10</v>
          </cell>
          <cell r="L144">
            <v>761.62</v>
          </cell>
          <cell r="M144" t="str">
            <v>210-6430-10</v>
          </cell>
          <cell r="N144">
            <v>20900</v>
          </cell>
          <cell r="O144" t="str">
            <v>210-6230-10</v>
          </cell>
          <cell r="P144">
            <v>67735</v>
          </cell>
          <cell r="Q144" t="str">
            <v>210-6050-10</v>
          </cell>
          <cell r="R144">
            <v>6800</v>
          </cell>
          <cell r="S144" t="str">
            <v>210-6230-10</v>
          </cell>
          <cell r="T144">
            <v>44126.46</v>
          </cell>
          <cell r="U144" t="str">
            <v>210-6430-10</v>
          </cell>
          <cell r="V144">
            <v>22000</v>
          </cell>
          <cell r="W144" t="str">
            <v>210-6125-10</v>
          </cell>
          <cell r="X144">
            <v>891.28</v>
          </cell>
        </row>
        <row r="145">
          <cell r="A145" t="str">
            <v>210-6730-10</v>
          </cell>
          <cell r="B145">
            <v>1680</v>
          </cell>
          <cell r="C145" t="str">
            <v>210-6400-10</v>
          </cell>
          <cell r="D145">
            <v>4821.16</v>
          </cell>
          <cell r="E145" t="str">
            <v>210-6750-10</v>
          </cell>
          <cell r="F145">
            <v>9672.5</v>
          </cell>
          <cell r="G145" t="str">
            <v>210-6740-10</v>
          </cell>
          <cell r="H145">
            <v>-29587.94</v>
          </cell>
          <cell r="I145" t="str">
            <v>210-6730-10</v>
          </cell>
          <cell r="J145">
            <v>5060</v>
          </cell>
          <cell r="K145" t="str">
            <v>210-6620-10</v>
          </cell>
          <cell r="L145">
            <v>355.67</v>
          </cell>
          <cell r="M145" t="str">
            <v>210-6500-10</v>
          </cell>
          <cell r="N145">
            <v>800</v>
          </cell>
          <cell r="O145" t="str">
            <v>210-6310-10</v>
          </cell>
          <cell r="P145">
            <v>535.77</v>
          </cell>
          <cell r="Q145" t="str">
            <v>210-6125-10</v>
          </cell>
          <cell r="R145">
            <v>1782.56</v>
          </cell>
          <cell r="S145" t="str">
            <v>210-6310-10</v>
          </cell>
          <cell r="T145">
            <v>133.72999999999999</v>
          </cell>
          <cell r="U145" t="str">
            <v>210-6462-10</v>
          </cell>
          <cell r="V145">
            <v>592.08000000000004</v>
          </cell>
          <cell r="W145" t="str">
            <v>210-6160-10</v>
          </cell>
          <cell r="X145">
            <v>11500</v>
          </cell>
        </row>
        <row r="146">
          <cell r="A146" t="str">
            <v>210-6731-10</v>
          </cell>
          <cell r="B146">
            <v>13595.33</v>
          </cell>
          <cell r="C146" t="str">
            <v>210-6410-10</v>
          </cell>
          <cell r="D146">
            <v>10431.299999999999</v>
          </cell>
          <cell r="E146" t="str">
            <v>210-6755-10</v>
          </cell>
          <cell r="F146">
            <v>4143.75</v>
          </cell>
          <cell r="G146" t="str">
            <v>210-6750-10</v>
          </cell>
          <cell r="H146">
            <v>9200</v>
          </cell>
          <cell r="I146" t="str">
            <v>210-6731-10</v>
          </cell>
          <cell r="J146">
            <v>11289.5</v>
          </cell>
          <cell r="K146" t="str">
            <v>210-6670-10</v>
          </cell>
          <cell r="L146">
            <v>1.7</v>
          </cell>
          <cell r="M146" t="str">
            <v>210-6510-10</v>
          </cell>
          <cell r="N146">
            <v>0</v>
          </cell>
          <cell r="O146" t="str">
            <v>210-6350-10</v>
          </cell>
          <cell r="P146">
            <v>12750</v>
          </cell>
          <cell r="Q146" t="str">
            <v>210-6160-10</v>
          </cell>
          <cell r="R146">
            <v>11500</v>
          </cell>
          <cell r="S146" t="str">
            <v>210-6330-10</v>
          </cell>
          <cell r="T146">
            <v>159.29</v>
          </cell>
          <cell r="U146" t="str">
            <v>210-6590-10</v>
          </cell>
          <cell r="V146">
            <v>1091.8599999999999</v>
          </cell>
          <cell r="W146" t="str">
            <v>210-6170-10</v>
          </cell>
          <cell r="X146">
            <v>981.49</v>
          </cell>
        </row>
        <row r="147">
          <cell r="A147" t="str">
            <v>210-6732-10</v>
          </cell>
          <cell r="B147">
            <v>854</v>
          </cell>
          <cell r="C147" t="str">
            <v>210-6430-10</v>
          </cell>
          <cell r="D147">
            <v>22000</v>
          </cell>
          <cell r="E147" t="str">
            <v>210-6765-10</v>
          </cell>
          <cell r="F147">
            <v>304.25</v>
          </cell>
          <cell r="G147" t="str">
            <v>210-6755-10</v>
          </cell>
          <cell r="H147">
            <v>4143.75</v>
          </cell>
          <cell r="I147" t="str">
            <v>210-6732-10</v>
          </cell>
          <cell r="J147">
            <v>901.71</v>
          </cell>
          <cell r="K147" t="str">
            <v>210-6700-10</v>
          </cell>
          <cell r="L147">
            <v>533.01</v>
          </cell>
          <cell r="M147" t="str">
            <v>210-6600-10</v>
          </cell>
          <cell r="N147">
            <v>257.88</v>
          </cell>
          <cell r="O147" t="str">
            <v>210-6355-10</v>
          </cell>
          <cell r="P147">
            <v>8333</v>
          </cell>
          <cell r="Q147" t="str">
            <v>210-6170-10</v>
          </cell>
          <cell r="R147">
            <v>812.88</v>
          </cell>
          <cell r="S147" t="str">
            <v>210-6342-10</v>
          </cell>
          <cell r="T147">
            <v>359.88</v>
          </cell>
          <cell r="U147" t="str">
            <v>210-6600-10</v>
          </cell>
          <cell r="V147">
            <v>551.85</v>
          </cell>
          <cell r="W147" t="str">
            <v>210-6180-10</v>
          </cell>
          <cell r="X147">
            <v>215.62</v>
          </cell>
        </row>
        <row r="148">
          <cell r="A148" t="str">
            <v>210-6740-10</v>
          </cell>
          <cell r="B148">
            <v>21221.18</v>
          </cell>
          <cell r="C148" t="str">
            <v>210-6500-10</v>
          </cell>
          <cell r="D148">
            <v>196.45</v>
          </cell>
          <cell r="E148" t="str">
            <v>210-6770-10</v>
          </cell>
          <cell r="F148">
            <v>1023</v>
          </cell>
          <cell r="G148" t="str">
            <v>210-6760-10</v>
          </cell>
          <cell r="H148">
            <v>320</v>
          </cell>
          <cell r="I148" t="str">
            <v>210-6740-10</v>
          </cell>
          <cell r="J148">
            <v>937.29</v>
          </cell>
          <cell r="K148" t="str">
            <v>210-6720-10</v>
          </cell>
          <cell r="L148">
            <v>8450</v>
          </cell>
          <cell r="M148" t="str">
            <v>210-6610-10</v>
          </cell>
          <cell r="N148">
            <v>2621.27</v>
          </cell>
          <cell r="O148" t="str">
            <v>210-6356-10</v>
          </cell>
          <cell r="P148">
            <v>259980</v>
          </cell>
          <cell r="Q148" t="str">
            <v>210-6180-10</v>
          </cell>
          <cell r="R148">
            <v>187.5</v>
          </cell>
          <cell r="S148" t="str">
            <v>210-6350-10</v>
          </cell>
          <cell r="T148">
            <v>12750</v>
          </cell>
          <cell r="U148" t="str">
            <v>210-6620-10</v>
          </cell>
          <cell r="V148">
            <v>718.18</v>
          </cell>
          <cell r="W148" t="str">
            <v>210-6190-10</v>
          </cell>
          <cell r="X148">
            <v>6712.24</v>
          </cell>
        </row>
        <row r="149">
          <cell r="A149" t="str">
            <v>210-6750-10</v>
          </cell>
          <cell r="B149">
            <v>9200</v>
          </cell>
          <cell r="C149" t="str">
            <v>210-6510-10</v>
          </cell>
          <cell r="D149">
            <v>0</v>
          </cell>
          <cell r="E149" t="str">
            <v>210-6800-10</v>
          </cell>
          <cell r="F149">
            <v>943.89</v>
          </cell>
          <cell r="G149" t="str">
            <v>210-6765-10</v>
          </cell>
          <cell r="H149">
            <v>303.05</v>
          </cell>
          <cell r="I149" t="str">
            <v>210-6750-10</v>
          </cell>
          <cell r="J149">
            <v>9200</v>
          </cell>
          <cell r="K149" t="str">
            <v>210-6730-10</v>
          </cell>
          <cell r="L149">
            <v>5060</v>
          </cell>
          <cell r="M149" t="str">
            <v>210-6620-10</v>
          </cell>
          <cell r="N149">
            <v>401.94</v>
          </cell>
          <cell r="O149" t="str">
            <v>210-6400-10</v>
          </cell>
          <cell r="P149">
            <v>8203.08</v>
          </cell>
          <cell r="Q149" t="str">
            <v>210-6190-10</v>
          </cell>
          <cell r="R149">
            <v>97.12</v>
          </cell>
          <cell r="S149" t="str">
            <v>210-6355-10</v>
          </cell>
          <cell r="T149">
            <v>8333</v>
          </cell>
          <cell r="U149" t="str">
            <v>210-6650-10</v>
          </cell>
          <cell r="V149">
            <v>17.54</v>
          </cell>
          <cell r="W149" t="str">
            <v>210-6200-10</v>
          </cell>
          <cell r="X149">
            <v>231.32</v>
          </cell>
        </row>
        <row r="150">
          <cell r="A150" t="str">
            <v>210-6755-10</v>
          </cell>
          <cell r="B150">
            <v>0</v>
          </cell>
          <cell r="C150" t="str">
            <v>210-6600-10</v>
          </cell>
          <cell r="D150">
            <v>727.17</v>
          </cell>
          <cell r="E150" t="str">
            <v>210-6801-10</v>
          </cell>
          <cell r="F150">
            <v>168383.39</v>
          </cell>
          <cell r="G150" t="str">
            <v>210-6770-10</v>
          </cell>
          <cell r="H150">
            <v>2245.88</v>
          </cell>
          <cell r="I150" t="str">
            <v>210-6755-10</v>
          </cell>
          <cell r="J150">
            <v>4143.75</v>
          </cell>
          <cell r="K150" t="str">
            <v>210-6731-10</v>
          </cell>
          <cell r="L150">
            <v>11289.5</v>
          </cell>
          <cell r="M150" t="str">
            <v>210-6630-10</v>
          </cell>
          <cell r="N150">
            <v>-22.5</v>
          </cell>
          <cell r="O150" t="str">
            <v>210-6410-10</v>
          </cell>
          <cell r="P150">
            <v>11967.47</v>
          </cell>
          <cell r="Q150" t="str">
            <v>210-6200-10</v>
          </cell>
          <cell r="R150">
            <v>462.64</v>
          </cell>
          <cell r="S150" t="str">
            <v>210-6356-10</v>
          </cell>
          <cell r="T150">
            <v>153921</v>
          </cell>
          <cell r="U150" t="str">
            <v>210-6660-10</v>
          </cell>
          <cell r="V150">
            <v>831.42</v>
          </cell>
          <cell r="W150" t="str">
            <v>210-6210-10</v>
          </cell>
          <cell r="X150">
            <v>106.8</v>
          </cell>
        </row>
        <row r="151">
          <cell r="A151" t="str">
            <v>210-6765-10</v>
          </cell>
          <cell r="B151">
            <v>482.3</v>
          </cell>
          <cell r="C151" t="str">
            <v>210-6620-10</v>
          </cell>
          <cell r="D151">
            <v>855.44</v>
          </cell>
          <cell r="E151" t="str">
            <v>210-6802-10</v>
          </cell>
          <cell r="F151">
            <v>40000</v>
          </cell>
          <cell r="G151" t="str">
            <v>210-6800-10</v>
          </cell>
          <cell r="H151">
            <v>868.23</v>
          </cell>
          <cell r="I151" t="str">
            <v>210-6760-10</v>
          </cell>
          <cell r="J151">
            <v>250</v>
          </cell>
          <cell r="K151" t="str">
            <v>210-6732-10</v>
          </cell>
          <cell r="L151">
            <v>232</v>
          </cell>
          <cell r="M151" t="str">
            <v>210-6650-10</v>
          </cell>
          <cell r="N151">
            <v>76.900000000000006</v>
          </cell>
          <cell r="O151" t="str">
            <v>210-6430-10</v>
          </cell>
          <cell r="P151">
            <v>22000</v>
          </cell>
          <cell r="Q151" t="str">
            <v>210-6210-10</v>
          </cell>
          <cell r="R151">
            <v>205.92</v>
          </cell>
          <cell r="S151" t="str">
            <v>210-6400-10</v>
          </cell>
          <cell r="T151">
            <v>8203.08</v>
          </cell>
          <cell r="U151" t="str">
            <v>210-6665-10</v>
          </cell>
          <cell r="V151">
            <v>505.94</v>
          </cell>
          <cell r="W151" t="str">
            <v>210-6220-10</v>
          </cell>
          <cell r="X151">
            <v>329.75</v>
          </cell>
        </row>
        <row r="152">
          <cell r="A152" t="str">
            <v>210-6770-10</v>
          </cell>
          <cell r="B152">
            <v>1036</v>
          </cell>
          <cell r="C152" t="str">
            <v>210-6650-10</v>
          </cell>
          <cell r="D152">
            <v>106.7</v>
          </cell>
          <cell r="E152" t="str">
            <v>210-6805-10</v>
          </cell>
          <cell r="F152">
            <v>5011</v>
          </cell>
          <cell r="G152" t="str">
            <v>210-6801-10</v>
          </cell>
          <cell r="H152">
            <v>167726.63</v>
          </cell>
          <cell r="I152" t="str">
            <v>210-6765-10</v>
          </cell>
          <cell r="J152">
            <v>313.7</v>
          </cell>
          <cell r="K152" t="str">
            <v>210-6740-10</v>
          </cell>
          <cell r="L152">
            <v>412.06</v>
          </cell>
          <cell r="M152" t="str">
            <v>210-6660-10</v>
          </cell>
          <cell r="N152">
            <v>6772.75</v>
          </cell>
          <cell r="O152" t="str">
            <v>210-6450-10</v>
          </cell>
          <cell r="P152">
            <v>545.85</v>
          </cell>
          <cell r="Q152" t="str">
            <v>210-6220-10</v>
          </cell>
          <cell r="R152">
            <v>519.79999999999995</v>
          </cell>
          <cell r="S152" t="str">
            <v>210-6410-10</v>
          </cell>
          <cell r="T152">
            <v>11967.47</v>
          </cell>
          <cell r="U152" t="str">
            <v>210-6680-10</v>
          </cell>
          <cell r="V152">
            <v>2.58</v>
          </cell>
          <cell r="W152" t="str">
            <v>210-6230-10</v>
          </cell>
          <cell r="X152">
            <v>44126.46</v>
          </cell>
        </row>
        <row r="153">
          <cell r="A153" t="str">
            <v>210-6800-10</v>
          </cell>
          <cell r="B153">
            <v>1604.84</v>
          </cell>
          <cell r="C153" t="str">
            <v>210-6660-10</v>
          </cell>
          <cell r="D153">
            <v>1025.42</v>
          </cell>
          <cell r="E153" t="str">
            <v>210-6901-10</v>
          </cell>
          <cell r="F153">
            <v>-417984.86</v>
          </cell>
          <cell r="G153" t="str">
            <v>210-6802-10</v>
          </cell>
          <cell r="H153">
            <v>40000</v>
          </cell>
          <cell r="I153" t="str">
            <v>210-6770-10</v>
          </cell>
          <cell r="J153">
            <v>1011</v>
          </cell>
          <cell r="K153" t="str">
            <v>210-6750-10</v>
          </cell>
          <cell r="L153">
            <v>9200</v>
          </cell>
          <cell r="M153" t="str">
            <v>210-6665-10</v>
          </cell>
          <cell r="N153">
            <v>876.01</v>
          </cell>
          <cell r="O153" t="str">
            <v>210-6500-10</v>
          </cell>
          <cell r="P153">
            <v>2000</v>
          </cell>
          <cell r="Q153" t="str">
            <v>210-6230-10</v>
          </cell>
          <cell r="R153">
            <v>20517.919999999998</v>
          </cell>
          <cell r="S153" t="str">
            <v>210-6430-10</v>
          </cell>
          <cell r="T153">
            <v>22000</v>
          </cell>
          <cell r="U153" t="str">
            <v>210-6700-10</v>
          </cell>
          <cell r="V153">
            <v>342.51</v>
          </cell>
          <cell r="W153" t="str">
            <v>210-6310-10</v>
          </cell>
          <cell r="X153">
            <v>537.61</v>
          </cell>
        </row>
        <row r="154">
          <cell r="A154" t="str">
            <v>210-6801-10</v>
          </cell>
          <cell r="B154">
            <v>168265.03</v>
          </cell>
          <cell r="C154" t="str">
            <v>210-6665-10</v>
          </cell>
          <cell r="D154">
            <v>828.2</v>
          </cell>
          <cell r="E154" t="str">
            <v>210-6902-10</v>
          </cell>
          <cell r="F154">
            <v>-231194.53</v>
          </cell>
          <cell r="G154" t="str">
            <v>210-6805-10</v>
          </cell>
          <cell r="H154">
            <v>4949</v>
          </cell>
          <cell r="I154" t="str">
            <v>210-6800-10</v>
          </cell>
          <cell r="J154">
            <v>895.34</v>
          </cell>
          <cell r="K154" t="str">
            <v>210-6755-10</v>
          </cell>
          <cell r="L154">
            <v>4143.75</v>
          </cell>
          <cell r="M154" t="str">
            <v>210-6670-10</v>
          </cell>
          <cell r="N154">
            <v>2.2799999999999998</v>
          </cell>
          <cell r="O154" t="str">
            <v>210-6600-10</v>
          </cell>
          <cell r="P154">
            <v>136.74</v>
          </cell>
          <cell r="Q154" t="str">
            <v>210-6310-10</v>
          </cell>
          <cell r="R154">
            <v>1.04</v>
          </cell>
          <cell r="S154" t="str">
            <v>210-6500-10</v>
          </cell>
          <cell r="T154">
            <v>743.58</v>
          </cell>
          <cell r="U154" t="str">
            <v>210-6720-10</v>
          </cell>
          <cell r="V154">
            <v>-230.48</v>
          </cell>
          <cell r="W154" t="str">
            <v>210-6350-10</v>
          </cell>
          <cell r="X154">
            <v>12750</v>
          </cell>
        </row>
        <row r="155">
          <cell r="A155" t="str">
            <v>210-6802-10</v>
          </cell>
          <cell r="B155">
            <v>40000</v>
          </cell>
          <cell r="C155" t="str">
            <v>210-6700-10</v>
          </cell>
          <cell r="D155">
            <v>454.64</v>
          </cell>
          <cell r="E155" t="str">
            <v>210-6903-10</v>
          </cell>
          <cell r="F155">
            <v>-252539.54</v>
          </cell>
          <cell r="G155" t="str">
            <v>210-6900-10</v>
          </cell>
          <cell r="H155">
            <v>18251.88</v>
          </cell>
          <cell r="I155" t="str">
            <v>210-6801-10</v>
          </cell>
          <cell r="J155">
            <v>168672.68</v>
          </cell>
          <cell r="K155" t="str">
            <v>210-6760-10</v>
          </cell>
          <cell r="L155">
            <v>275</v>
          </cell>
          <cell r="M155" t="str">
            <v>210-6700-10</v>
          </cell>
          <cell r="N155">
            <v>571.01</v>
          </cell>
          <cell r="O155" t="str">
            <v>210-6650-10</v>
          </cell>
          <cell r="P155">
            <v>22.87</v>
          </cell>
          <cell r="Q155" t="str">
            <v>210-6350-10</v>
          </cell>
          <cell r="R155">
            <v>12750</v>
          </cell>
          <cell r="S155" t="str">
            <v>210-6600-10</v>
          </cell>
          <cell r="T155">
            <v>507.76</v>
          </cell>
          <cell r="U155" t="str">
            <v>210-6730-10</v>
          </cell>
          <cell r="V155">
            <v>5060</v>
          </cell>
          <cell r="W155" t="str">
            <v>210-6355-10</v>
          </cell>
          <cell r="X155">
            <v>8333</v>
          </cell>
        </row>
        <row r="156">
          <cell r="A156" t="str">
            <v>210-6805-10</v>
          </cell>
          <cell r="B156">
            <v>4103</v>
          </cell>
          <cell r="C156" t="str">
            <v>210-6720-10</v>
          </cell>
          <cell r="D156">
            <v>8450</v>
          </cell>
          <cell r="E156" t="str">
            <v>210-6904-10</v>
          </cell>
          <cell r="F156">
            <v>-191752.87</v>
          </cell>
          <cell r="G156" t="str">
            <v>210-6901-10</v>
          </cell>
          <cell r="H156">
            <v>378584.82</v>
          </cell>
          <cell r="I156" t="str">
            <v>210-6802-10</v>
          </cell>
          <cell r="J156">
            <v>40000</v>
          </cell>
          <cell r="K156" t="str">
            <v>210-6765-10</v>
          </cell>
          <cell r="L156">
            <v>365.45</v>
          </cell>
          <cell r="M156" t="str">
            <v>210-6720-10</v>
          </cell>
          <cell r="N156">
            <v>1613.08</v>
          </cell>
          <cell r="O156" t="str">
            <v>210-6660-10</v>
          </cell>
          <cell r="P156">
            <v>5920.6</v>
          </cell>
          <cell r="Q156" t="str">
            <v>210-6355-10</v>
          </cell>
          <cell r="R156">
            <v>8333</v>
          </cell>
          <cell r="S156" t="str">
            <v>210-6610-10</v>
          </cell>
          <cell r="T156">
            <v>998.72</v>
          </cell>
          <cell r="U156" t="str">
            <v>210-6731-10</v>
          </cell>
          <cell r="V156">
            <v>10883</v>
          </cell>
          <cell r="W156" t="str">
            <v>210-6400-10</v>
          </cell>
          <cell r="X156">
            <v>8912.4599999999991</v>
          </cell>
        </row>
        <row r="157">
          <cell r="A157" t="str">
            <v>210-6901-10</v>
          </cell>
          <cell r="B157">
            <v>0</v>
          </cell>
          <cell r="C157" t="str">
            <v>210-6730-10</v>
          </cell>
          <cell r="D157">
            <v>10120</v>
          </cell>
          <cell r="E157" t="str">
            <v>210-8010-10</v>
          </cell>
          <cell r="F157">
            <v>834.67</v>
          </cell>
          <cell r="G157" t="str">
            <v>210-6902-10</v>
          </cell>
          <cell r="H157">
            <v>206927.51</v>
          </cell>
          <cell r="I157" t="str">
            <v>210-6805-10</v>
          </cell>
          <cell r="J157">
            <v>4387</v>
          </cell>
          <cell r="K157" t="str">
            <v>210-6770-10</v>
          </cell>
          <cell r="L157">
            <v>1011</v>
          </cell>
          <cell r="M157" t="str">
            <v>210-6730-10</v>
          </cell>
          <cell r="N157">
            <v>5734</v>
          </cell>
          <cell r="O157" t="str">
            <v>210-6665-10</v>
          </cell>
          <cell r="P157">
            <v>835.05</v>
          </cell>
          <cell r="Q157" t="str">
            <v>210-6356-10</v>
          </cell>
          <cell r="R157">
            <v>140379</v>
          </cell>
          <cell r="S157" t="str">
            <v>210-6620-10</v>
          </cell>
          <cell r="T157">
            <v>914.65</v>
          </cell>
          <cell r="U157" t="str">
            <v>210-6740-10</v>
          </cell>
          <cell r="V157">
            <v>412.06</v>
          </cell>
          <cell r="W157" t="str">
            <v>210-6410-10</v>
          </cell>
          <cell r="X157">
            <v>12017.47</v>
          </cell>
        </row>
        <row r="158">
          <cell r="A158" t="str">
            <v>210-6902-10</v>
          </cell>
          <cell r="B158">
            <v>0</v>
          </cell>
          <cell r="C158" t="str">
            <v>210-6731-10</v>
          </cell>
          <cell r="D158">
            <v>11561.84</v>
          </cell>
          <cell r="E158" t="str">
            <v>210-8020-10</v>
          </cell>
          <cell r="F158">
            <v>25562.61</v>
          </cell>
          <cell r="G158" t="str">
            <v>210-6903-10</v>
          </cell>
          <cell r="H158">
            <v>242985.9</v>
          </cell>
          <cell r="I158" t="str">
            <v>210-6900-10</v>
          </cell>
          <cell r="J158">
            <v>-18251.88</v>
          </cell>
          <cell r="K158" t="str">
            <v>210-6800-10</v>
          </cell>
          <cell r="L158">
            <v>868.48</v>
          </cell>
          <cell r="M158" t="str">
            <v>210-6731-10</v>
          </cell>
          <cell r="N158">
            <v>12489.97</v>
          </cell>
          <cell r="O158" t="str">
            <v>210-6700-10</v>
          </cell>
          <cell r="P158">
            <v>434.49</v>
          </cell>
          <cell r="Q158" t="str">
            <v>210-6400-10</v>
          </cell>
          <cell r="R158">
            <v>8203.08</v>
          </cell>
          <cell r="S158" t="str">
            <v>210-6650-10</v>
          </cell>
          <cell r="T158">
            <v>231.93</v>
          </cell>
          <cell r="U158" t="str">
            <v>210-6750-10</v>
          </cell>
          <cell r="V158">
            <v>30218.95</v>
          </cell>
          <cell r="W158" t="str">
            <v>210-6430-10</v>
          </cell>
          <cell r="X158">
            <v>22000</v>
          </cell>
        </row>
        <row r="159">
          <cell r="A159" t="str">
            <v>210-6903-10</v>
          </cell>
          <cell r="B159">
            <v>0</v>
          </cell>
          <cell r="C159" t="str">
            <v>210-6732-10</v>
          </cell>
          <cell r="D159">
            <v>300</v>
          </cell>
          <cell r="E159" t="str">
            <v>210-8030-10</v>
          </cell>
          <cell r="F159">
            <v>3519.79</v>
          </cell>
          <cell r="G159" t="str">
            <v>210-6904-10</v>
          </cell>
          <cell r="H159">
            <v>184362.75</v>
          </cell>
          <cell r="I159" t="str">
            <v>210-6901-10</v>
          </cell>
          <cell r="J159">
            <v>36873.300000000003</v>
          </cell>
          <cell r="K159" t="str">
            <v>210-6801-10</v>
          </cell>
          <cell r="L159">
            <v>166470.14000000001</v>
          </cell>
          <cell r="M159" t="str">
            <v>210-6740-10</v>
          </cell>
          <cell r="N159">
            <v>63996.21</v>
          </cell>
          <cell r="O159" t="str">
            <v>210-6730-10</v>
          </cell>
          <cell r="P159">
            <v>5560</v>
          </cell>
          <cell r="Q159" t="str">
            <v>210-6410-10</v>
          </cell>
          <cell r="R159">
            <v>11967.47</v>
          </cell>
          <cell r="S159" t="str">
            <v>210-6665-10</v>
          </cell>
          <cell r="T159">
            <v>86.35</v>
          </cell>
          <cell r="U159" t="str">
            <v>210-6755-10</v>
          </cell>
          <cell r="V159">
            <v>4143.75</v>
          </cell>
          <cell r="W159" t="str">
            <v>210-6450-10</v>
          </cell>
          <cell r="X159">
            <v>77459.850000000006</v>
          </cell>
        </row>
        <row r="160">
          <cell r="A160" t="str">
            <v>210-6904-10</v>
          </cell>
          <cell r="B160">
            <v>0</v>
          </cell>
          <cell r="C160" t="str">
            <v>210-6740-10</v>
          </cell>
          <cell r="D160">
            <v>26361.35</v>
          </cell>
          <cell r="E160" t="str">
            <v>210-8040-10</v>
          </cell>
          <cell r="F160">
            <v>138365.60999999999</v>
          </cell>
          <cell r="G160" t="str">
            <v>210-8010-10</v>
          </cell>
          <cell r="H160">
            <v>834.67</v>
          </cell>
          <cell r="I160" t="str">
            <v>210-6902-10</v>
          </cell>
          <cell r="J160">
            <v>22668.48</v>
          </cell>
          <cell r="K160" t="str">
            <v>210-6802-10</v>
          </cell>
          <cell r="L160">
            <v>40000</v>
          </cell>
          <cell r="M160" t="str">
            <v>210-6750-10</v>
          </cell>
          <cell r="N160">
            <v>9200</v>
          </cell>
          <cell r="O160" t="str">
            <v>210-6731-10</v>
          </cell>
          <cell r="P160">
            <v>11289.5</v>
          </cell>
          <cell r="Q160" t="str">
            <v>210-6430-10</v>
          </cell>
          <cell r="R160">
            <v>22000</v>
          </cell>
          <cell r="S160" t="str">
            <v>210-6700-10</v>
          </cell>
          <cell r="T160">
            <v>523.85</v>
          </cell>
          <cell r="U160" t="str">
            <v>210-6765-10</v>
          </cell>
          <cell r="V160">
            <v>400</v>
          </cell>
          <cell r="W160" t="str">
            <v>210-6600-10</v>
          </cell>
          <cell r="X160">
            <v>5.25</v>
          </cell>
        </row>
        <row r="161">
          <cell r="A161" t="str">
            <v>210-8010-10</v>
          </cell>
          <cell r="B161">
            <v>834.67</v>
          </cell>
          <cell r="C161" t="str">
            <v>210-6750-10</v>
          </cell>
          <cell r="D161">
            <v>9200</v>
          </cell>
          <cell r="E161" t="str">
            <v>210-8050-10</v>
          </cell>
          <cell r="F161">
            <v>182684.89</v>
          </cell>
          <cell r="G161" t="str">
            <v>210-8020-10</v>
          </cell>
          <cell r="H161">
            <v>25562.61</v>
          </cell>
          <cell r="I161" t="str">
            <v>210-6903-10</v>
          </cell>
          <cell r="J161">
            <v>9553.64</v>
          </cell>
          <cell r="K161" t="str">
            <v>210-6805-10</v>
          </cell>
          <cell r="L161">
            <v>4269</v>
          </cell>
          <cell r="M161" t="str">
            <v>210-6755-10</v>
          </cell>
          <cell r="N161">
            <v>4143.75</v>
          </cell>
          <cell r="O161" t="str">
            <v>210-6732-10</v>
          </cell>
          <cell r="P161">
            <v>50</v>
          </cell>
          <cell r="Q161" t="str">
            <v>210-6450-10</v>
          </cell>
          <cell r="R161">
            <v>545.85</v>
          </cell>
          <cell r="S161" t="str">
            <v>210-6730-10</v>
          </cell>
          <cell r="T161">
            <v>5060</v>
          </cell>
          <cell r="U161" t="str">
            <v>210-6770-10</v>
          </cell>
          <cell r="V161">
            <v>6021.95</v>
          </cell>
          <cell r="W161" t="str">
            <v>210-6610-10</v>
          </cell>
          <cell r="X161">
            <v>460</v>
          </cell>
        </row>
        <row r="162">
          <cell r="A162" t="str">
            <v>210-8020-10</v>
          </cell>
          <cell r="B162">
            <v>25562.61</v>
          </cell>
          <cell r="C162" t="str">
            <v>210-6755-10</v>
          </cell>
          <cell r="D162">
            <v>8287.5</v>
          </cell>
          <cell r="E162" t="str">
            <v>210-8060-10</v>
          </cell>
          <cell r="F162">
            <v>34541.47</v>
          </cell>
          <cell r="G162" t="str">
            <v>210-8030-10</v>
          </cell>
          <cell r="H162">
            <v>3519.79</v>
          </cell>
          <cell r="I162" t="str">
            <v>210-6904-10</v>
          </cell>
          <cell r="J162">
            <v>7390.12</v>
          </cell>
          <cell r="K162" t="str">
            <v>210-6901-10</v>
          </cell>
          <cell r="L162">
            <v>868.04</v>
          </cell>
          <cell r="M162" t="str">
            <v>210-6765-10</v>
          </cell>
          <cell r="N162">
            <v>497.7</v>
          </cell>
          <cell r="O162" t="str">
            <v>210-6740-10</v>
          </cell>
          <cell r="P162">
            <v>903.07</v>
          </cell>
          <cell r="Q162" t="str">
            <v>210-6600-10</v>
          </cell>
          <cell r="R162">
            <v>838.19</v>
          </cell>
          <cell r="S162" t="str">
            <v>210-6731-10</v>
          </cell>
          <cell r="T162">
            <v>8719.75</v>
          </cell>
          <cell r="U162" t="str">
            <v>210-6800-10</v>
          </cell>
          <cell r="V162">
            <v>3886.86</v>
          </cell>
          <cell r="W162" t="str">
            <v>210-6620-10</v>
          </cell>
          <cell r="X162">
            <v>156.22999999999999</v>
          </cell>
        </row>
        <row r="163">
          <cell r="A163" t="str">
            <v>210-8030-10</v>
          </cell>
          <cell r="B163">
            <v>3519.79</v>
          </cell>
          <cell r="C163" t="str">
            <v>210-6760-10</v>
          </cell>
          <cell r="D163">
            <v>1500</v>
          </cell>
          <cell r="E163" t="str">
            <v>210-8070-10</v>
          </cell>
          <cell r="F163">
            <v>24106.85</v>
          </cell>
          <cell r="G163" t="str">
            <v>210-8040-10</v>
          </cell>
          <cell r="H163">
            <v>137882.28</v>
          </cell>
          <cell r="I163" t="str">
            <v>210-8010-10</v>
          </cell>
          <cell r="J163">
            <v>834.67</v>
          </cell>
          <cell r="K163" t="str">
            <v>210-6902-10</v>
          </cell>
          <cell r="L163">
            <v>1598.54</v>
          </cell>
          <cell r="M163" t="str">
            <v>210-6770-10</v>
          </cell>
          <cell r="N163">
            <v>2288.63</v>
          </cell>
          <cell r="O163" t="str">
            <v>210-6750-10</v>
          </cell>
          <cell r="P163">
            <v>9200</v>
          </cell>
          <cell r="Q163" t="str">
            <v>210-6620-10</v>
          </cell>
          <cell r="R163">
            <v>577.70000000000005</v>
          </cell>
          <cell r="S163" t="str">
            <v>210-6740-10</v>
          </cell>
          <cell r="T163">
            <v>412.06</v>
          </cell>
          <cell r="U163" t="str">
            <v>210-6801-10</v>
          </cell>
          <cell r="V163">
            <v>167285.07</v>
          </cell>
          <cell r="W163" t="str">
            <v>210-6650-10</v>
          </cell>
          <cell r="X163">
            <v>74.569999999999993</v>
          </cell>
        </row>
        <row r="164">
          <cell r="A164" t="str">
            <v>210-8040-10</v>
          </cell>
          <cell r="B164">
            <v>138365.60999999999</v>
          </cell>
          <cell r="C164" t="str">
            <v>210-6765-10</v>
          </cell>
          <cell r="D164">
            <v>717.65</v>
          </cell>
          <cell r="E164" t="str">
            <v>210-8071-10</v>
          </cell>
          <cell r="F164">
            <v>-90493.8</v>
          </cell>
          <cell r="G164" t="str">
            <v>210-8050-10</v>
          </cell>
          <cell r="H164">
            <v>182684.89</v>
          </cell>
          <cell r="I164" t="str">
            <v>210-8020-10</v>
          </cell>
          <cell r="J164">
            <v>25562.61</v>
          </cell>
          <cell r="K164" t="str">
            <v>210-6903-10</v>
          </cell>
          <cell r="L164">
            <v>0</v>
          </cell>
          <cell r="M164" t="str">
            <v>210-6800-10</v>
          </cell>
          <cell r="N164">
            <v>2594.2199999999998</v>
          </cell>
          <cell r="O164" t="str">
            <v>210-6755-10</v>
          </cell>
          <cell r="P164">
            <v>4143.75</v>
          </cell>
          <cell r="Q164" t="str">
            <v>210-6630-10</v>
          </cell>
          <cell r="R164">
            <v>2200</v>
          </cell>
          <cell r="S164" t="str">
            <v>210-6750-10</v>
          </cell>
          <cell r="T164">
            <v>9200</v>
          </cell>
          <cell r="U164" t="str">
            <v>210-6802-10</v>
          </cell>
          <cell r="V164">
            <v>40000</v>
          </cell>
          <cell r="W164" t="str">
            <v>210-6660-10</v>
          </cell>
          <cell r="X164">
            <v>6214.98</v>
          </cell>
        </row>
        <row r="165">
          <cell r="A165" t="str">
            <v>210-8050-10</v>
          </cell>
          <cell r="B165">
            <v>182684.89</v>
          </cell>
          <cell r="C165" t="str">
            <v>210-6770-10</v>
          </cell>
          <cell r="D165">
            <v>1011</v>
          </cell>
          <cell r="E165" t="str">
            <v>210-8080-10</v>
          </cell>
          <cell r="F165">
            <v>5522.34</v>
          </cell>
          <cell r="G165" t="str">
            <v>210-8060-10</v>
          </cell>
          <cell r="H165">
            <v>34541.47</v>
          </cell>
          <cell r="I165" t="str">
            <v>210-8030-10</v>
          </cell>
          <cell r="J165">
            <v>3519.79</v>
          </cell>
          <cell r="K165" t="str">
            <v>210-6904-10</v>
          </cell>
          <cell r="L165">
            <v>0</v>
          </cell>
          <cell r="M165" t="str">
            <v>210-6801-10</v>
          </cell>
          <cell r="N165">
            <v>168200.32000000001</v>
          </cell>
          <cell r="O165" t="str">
            <v>210-6765-10</v>
          </cell>
          <cell r="P165">
            <v>328.55</v>
          </cell>
          <cell r="Q165" t="str">
            <v>210-6650-10</v>
          </cell>
          <cell r="R165">
            <v>414.8</v>
          </cell>
          <cell r="S165" t="str">
            <v>210-6755-10</v>
          </cell>
          <cell r="T165">
            <v>4143.75</v>
          </cell>
          <cell r="U165" t="str">
            <v>210-6805-10</v>
          </cell>
          <cell r="V165">
            <v>11129</v>
          </cell>
          <cell r="W165" t="str">
            <v>210-6665-10</v>
          </cell>
          <cell r="X165">
            <v>1344.97</v>
          </cell>
        </row>
        <row r="166">
          <cell r="A166" t="str">
            <v>210-8060-10</v>
          </cell>
          <cell r="B166">
            <v>34541.47</v>
          </cell>
          <cell r="C166" t="str">
            <v>210-6800-10</v>
          </cell>
          <cell r="D166">
            <v>791.08</v>
          </cell>
          <cell r="E166" t="str">
            <v>210-8090-10</v>
          </cell>
          <cell r="F166">
            <v>7346.43</v>
          </cell>
          <cell r="G166" t="str">
            <v>210-8070-10</v>
          </cell>
          <cell r="H166">
            <v>24106.85</v>
          </cell>
          <cell r="I166" t="str">
            <v>210-8040-10</v>
          </cell>
          <cell r="J166">
            <v>137882.28</v>
          </cell>
          <cell r="K166" t="str">
            <v>210-8010-10</v>
          </cell>
          <cell r="L166">
            <v>834.67</v>
          </cell>
          <cell r="M166" t="str">
            <v>210-6802-10</v>
          </cell>
          <cell r="N166">
            <v>40000</v>
          </cell>
          <cell r="O166" t="str">
            <v>210-6770-10</v>
          </cell>
          <cell r="P166">
            <v>1023.04</v>
          </cell>
          <cell r="Q166" t="str">
            <v>210-6660-10</v>
          </cell>
          <cell r="R166">
            <v>-2527.92</v>
          </cell>
          <cell r="S166" t="str">
            <v>210-6760-10</v>
          </cell>
          <cell r="T166">
            <v>-261.58999999999997</v>
          </cell>
          <cell r="U166" t="str">
            <v>210-6901-10</v>
          </cell>
          <cell r="V166">
            <v>0</v>
          </cell>
          <cell r="W166" t="str">
            <v>210-6700-10</v>
          </cell>
          <cell r="X166">
            <v>368.41</v>
          </cell>
        </row>
        <row r="167">
          <cell r="A167" t="str">
            <v>210-8070-10</v>
          </cell>
          <cell r="B167">
            <v>22623.52</v>
          </cell>
          <cell r="C167" t="str">
            <v>210-6801-10</v>
          </cell>
          <cell r="D167">
            <v>165466.32</v>
          </cell>
          <cell r="E167" t="str">
            <v>210-8091-10</v>
          </cell>
          <cell r="F167">
            <v>0.01</v>
          </cell>
          <cell r="G167" t="str">
            <v>210-8071-10</v>
          </cell>
          <cell r="H167">
            <v>-90493.8</v>
          </cell>
          <cell r="I167" t="str">
            <v>210-8050-10</v>
          </cell>
          <cell r="J167">
            <v>182684.89</v>
          </cell>
          <cell r="K167" t="str">
            <v>210-8020-10</v>
          </cell>
          <cell r="L167">
            <v>25562.61</v>
          </cell>
          <cell r="M167" t="str">
            <v>210-6805-10</v>
          </cell>
          <cell r="N167">
            <v>7444</v>
          </cell>
          <cell r="O167" t="str">
            <v>210-6800-10</v>
          </cell>
          <cell r="P167">
            <v>2775.67</v>
          </cell>
          <cell r="Q167" t="str">
            <v>210-6700-10</v>
          </cell>
          <cell r="R167">
            <v>411.43</v>
          </cell>
          <cell r="S167" t="str">
            <v>210-6765-10</v>
          </cell>
          <cell r="T167">
            <v>405.35</v>
          </cell>
          <cell r="U167" t="str">
            <v>210-6902-10</v>
          </cell>
          <cell r="V167">
            <v>0</v>
          </cell>
          <cell r="W167" t="str">
            <v>210-6720-10</v>
          </cell>
          <cell r="X167">
            <v>27</v>
          </cell>
        </row>
        <row r="168">
          <cell r="A168" t="str">
            <v>210-8071-10</v>
          </cell>
          <cell r="B168">
            <v>-90493.8</v>
          </cell>
          <cell r="C168" t="str">
            <v>210-6802-10</v>
          </cell>
          <cell r="D168">
            <v>40000</v>
          </cell>
          <cell r="E168" t="str">
            <v>210-8100-10</v>
          </cell>
          <cell r="F168">
            <v>9.59</v>
          </cell>
          <cell r="G168" t="str">
            <v>210-8080-10</v>
          </cell>
          <cell r="H168">
            <v>5522.34</v>
          </cell>
          <cell r="I168" t="str">
            <v>210-8060-10</v>
          </cell>
          <cell r="J168">
            <v>34541.47</v>
          </cell>
          <cell r="K168" t="str">
            <v>210-8030-10</v>
          </cell>
          <cell r="L168">
            <v>3519.79</v>
          </cell>
          <cell r="M168" t="str">
            <v>210-6901-10</v>
          </cell>
          <cell r="N168">
            <v>1658.7</v>
          </cell>
          <cell r="O168" t="str">
            <v>210-6801-10</v>
          </cell>
          <cell r="P168">
            <v>168200.32000000001</v>
          </cell>
          <cell r="Q168" t="str">
            <v>210-6720-10</v>
          </cell>
          <cell r="R168">
            <v>66.37</v>
          </cell>
          <cell r="S168" t="str">
            <v>210-6770-10</v>
          </cell>
          <cell r="T168">
            <v>2383.27</v>
          </cell>
          <cell r="U168" t="str">
            <v>210-6903-10</v>
          </cell>
          <cell r="V168">
            <v>0</v>
          </cell>
          <cell r="W168" t="str">
            <v>210-6730-10</v>
          </cell>
          <cell r="X168">
            <v>5860</v>
          </cell>
        </row>
        <row r="169">
          <cell r="A169" t="str">
            <v>210-8080-10</v>
          </cell>
          <cell r="B169">
            <v>5522.34</v>
          </cell>
          <cell r="C169" t="str">
            <v>210-6805-10</v>
          </cell>
          <cell r="D169">
            <v>4939</v>
          </cell>
          <cell r="E169" t="str">
            <v>210-8110-10</v>
          </cell>
          <cell r="F169">
            <v>12977.12</v>
          </cell>
          <cell r="G169" t="str">
            <v>210-8090-10</v>
          </cell>
          <cell r="H169">
            <v>7346.43</v>
          </cell>
          <cell r="I169" t="str">
            <v>210-8070-10</v>
          </cell>
          <cell r="J169">
            <v>24106.85</v>
          </cell>
          <cell r="K169" t="str">
            <v>210-8040-10</v>
          </cell>
          <cell r="L169">
            <v>137882.28</v>
          </cell>
          <cell r="M169" t="str">
            <v>210-6902-10</v>
          </cell>
          <cell r="N169">
            <v>0</v>
          </cell>
          <cell r="O169" t="str">
            <v>210-6802-10</v>
          </cell>
          <cell r="P169">
            <v>40000</v>
          </cell>
          <cell r="Q169" t="str">
            <v>210-6730-10</v>
          </cell>
          <cell r="R169">
            <v>5060</v>
          </cell>
          <cell r="S169" t="str">
            <v>210-6800-10</v>
          </cell>
          <cell r="T169">
            <v>3431.41</v>
          </cell>
          <cell r="U169" t="str">
            <v>210-6904-10</v>
          </cell>
          <cell r="V169">
            <v>0</v>
          </cell>
          <cell r="W169" t="str">
            <v>210-6731-10</v>
          </cell>
          <cell r="X169">
            <v>10883</v>
          </cell>
        </row>
        <row r="170">
          <cell r="A170" t="str">
            <v>210-8090-10</v>
          </cell>
          <cell r="B170">
            <v>7346.43</v>
          </cell>
          <cell r="C170" t="str">
            <v>210-6810-10</v>
          </cell>
          <cell r="D170">
            <v>5.23</v>
          </cell>
          <cell r="E170" t="str">
            <v>210-8120-10</v>
          </cell>
          <cell r="F170">
            <v>13542.54</v>
          </cell>
          <cell r="G170" t="str">
            <v>210-8091-10</v>
          </cell>
          <cell r="H170">
            <v>0.01</v>
          </cell>
          <cell r="I170" t="str">
            <v>210-8071-10</v>
          </cell>
          <cell r="J170">
            <v>-90493.8</v>
          </cell>
          <cell r="K170" t="str">
            <v>210-8050-10</v>
          </cell>
          <cell r="L170">
            <v>182684.89</v>
          </cell>
          <cell r="M170" t="str">
            <v>210-6903-10</v>
          </cell>
          <cell r="N170">
            <v>0</v>
          </cell>
          <cell r="O170" t="str">
            <v>210-6805-10</v>
          </cell>
          <cell r="P170">
            <v>6586.04</v>
          </cell>
          <cell r="Q170" t="str">
            <v>210-6731-10</v>
          </cell>
          <cell r="R170">
            <v>11289.51</v>
          </cell>
          <cell r="S170" t="str">
            <v>210-6801-10</v>
          </cell>
          <cell r="T170">
            <v>168092.41</v>
          </cell>
          <cell r="U170" t="str">
            <v>210-8010-10</v>
          </cell>
          <cell r="V170">
            <v>834.67</v>
          </cell>
          <cell r="W170" t="str">
            <v>210-6732-10</v>
          </cell>
          <cell r="X170">
            <v>100</v>
          </cell>
        </row>
        <row r="171">
          <cell r="A171" t="str">
            <v>210-8091-10</v>
          </cell>
          <cell r="B171">
            <v>0.01</v>
          </cell>
          <cell r="C171" t="str">
            <v>210-6901-10</v>
          </cell>
          <cell r="D171">
            <v>0</v>
          </cell>
          <cell r="E171" t="str">
            <v>210-8140-10</v>
          </cell>
          <cell r="F171">
            <v>3537.33</v>
          </cell>
          <cell r="G171" t="str">
            <v>210-8100-10</v>
          </cell>
          <cell r="H171">
            <v>9.59</v>
          </cell>
          <cell r="I171" t="str">
            <v>210-8080-10</v>
          </cell>
          <cell r="J171">
            <v>5522.34</v>
          </cell>
          <cell r="K171" t="str">
            <v>210-8060-10</v>
          </cell>
          <cell r="L171">
            <v>34541.47</v>
          </cell>
          <cell r="M171" t="str">
            <v>210-6904-10</v>
          </cell>
          <cell r="N171">
            <v>0</v>
          </cell>
          <cell r="O171" t="str">
            <v>210-6901-10</v>
          </cell>
          <cell r="P171">
            <v>0</v>
          </cell>
          <cell r="Q171" t="str">
            <v>210-6732-10</v>
          </cell>
          <cell r="R171">
            <v>100</v>
          </cell>
          <cell r="S171" t="str">
            <v>210-6802-10</v>
          </cell>
          <cell r="T171">
            <v>40000</v>
          </cell>
          <cell r="U171" t="str">
            <v>210-8020-10</v>
          </cell>
          <cell r="V171">
            <v>25562.61</v>
          </cell>
          <cell r="W171" t="str">
            <v>210-6740-10</v>
          </cell>
          <cell r="X171">
            <v>5412.06</v>
          </cell>
        </row>
        <row r="172">
          <cell r="A172" t="str">
            <v>210-8100-10</v>
          </cell>
          <cell r="B172">
            <v>9.59</v>
          </cell>
          <cell r="C172" t="str">
            <v>210-6902-10</v>
          </cell>
          <cell r="D172">
            <v>0</v>
          </cell>
          <cell r="E172" t="str">
            <v>210-8150-10</v>
          </cell>
          <cell r="F172">
            <v>1739.99</v>
          </cell>
          <cell r="G172" t="str">
            <v>210-8110-10</v>
          </cell>
          <cell r="H172">
            <v>12977.12</v>
          </cell>
          <cell r="I172" t="str">
            <v>210-8090-10</v>
          </cell>
          <cell r="J172">
            <v>7346.43</v>
          </cell>
          <cell r="K172" t="str">
            <v>210-8070-10</v>
          </cell>
          <cell r="L172">
            <v>24106.85</v>
          </cell>
          <cell r="M172" t="str">
            <v>210-8010-10</v>
          </cell>
          <cell r="N172">
            <v>834.67</v>
          </cell>
          <cell r="O172" t="str">
            <v>210-6902-10</v>
          </cell>
          <cell r="P172">
            <v>0</v>
          </cell>
          <cell r="Q172" t="str">
            <v>210-6740-10</v>
          </cell>
          <cell r="R172">
            <v>412.06</v>
          </cell>
          <cell r="S172" t="str">
            <v>210-6805-10</v>
          </cell>
          <cell r="T172">
            <v>11316.09</v>
          </cell>
          <cell r="U172" t="str">
            <v>210-8030-10</v>
          </cell>
          <cell r="V172">
            <v>3519.79</v>
          </cell>
          <cell r="W172" t="str">
            <v>210-6750-10</v>
          </cell>
          <cell r="X172">
            <v>14750</v>
          </cell>
        </row>
        <row r="173">
          <cell r="A173" t="str">
            <v>210-8110-10</v>
          </cell>
          <cell r="B173">
            <v>12977.12</v>
          </cell>
          <cell r="C173" t="str">
            <v>210-6903-10</v>
          </cell>
          <cell r="D173">
            <v>0</v>
          </cell>
          <cell r="E173" t="str">
            <v>210-9300-10</v>
          </cell>
          <cell r="F173">
            <v>2946.87</v>
          </cell>
          <cell r="G173" t="str">
            <v>210-8120-10</v>
          </cell>
          <cell r="H173">
            <v>13542.54</v>
          </cell>
          <cell r="I173" t="str">
            <v>210-8091-10</v>
          </cell>
          <cell r="J173">
            <v>0.01</v>
          </cell>
          <cell r="K173" t="str">
            <v>210-8071-10</v>
          </cell>
          <cell r="L173">
            <v>-90493.8</v>
          </cell>
          <cell r="M173" t="str">
            <v>210-8020-10</v>
          </cell>
          <cell r="N173">
            <v>25562.61</v>
          </cell>
          <cell r="O173" t="str">
            <v>210-6903-10</v>
          </cell>
          <cell r="P173">
            <v>0</v>
          </cell>
          <cell r="Q173" t="str">
            <v>210-6750-10</v>
          </cell>
          <cell r="R173">
            <v>14750</v>
          </cell>
          <cell r="S173" t="str">
            <v>210-6900-10</v>
          </cell>
          <cell r="T173">
            <v>436.74</v>
          </cell>
          <cell r="U173" t="str">
            <v>210-8040-10</v>
          </cell>
          <cell r="V173">
            <v>137882.28</v>
          </cell>
          <cell r="W173" t="str">
            <v>210-6755-10</v>
          </cell>
          <cell r="X173">
            <v>8763.75</v>
          </cell>
        </row>
        <row r="174">
          <cell r="A174" t="str">
            <v>210-8120-10</v>
          </cell>
          <cell r="B174">
            <v>13542.54</v>
          </cell>
          <cell r="C174" t="str">
            <v>210-6904-10</v>
          </cell>
          <cell r="D174">
            <v>0</v>
          </cell>
          <cell r="E174" t="str">
            <v>231-4000-10</v>
          </cell>
          <cell r="F174">
            <v>-50666.18</v>
          </cell>
          <cell r="G174" t="str">
            <v>210-8140-10</v>
          </cell>
          <cell r="H174">
            <v>3537.33</v>
          </cell>
          <cell r="I174" t="str">
            <v>210-8100-10</v>
          </cell>
          <cell r="J174">
            <v>9.59</v>
          </cell>
          <cell r="K174" t="str">
            <v>210-8080-10</v>
          </cell>
          <cell r="L174">
            <v>5522.34</v>
          </cell>
          <cell r="M174" t="str">
            <v>210-8030-10</v>
          </cell>
          <cell r="N174">
            <v>3519.79</v>
          </cell>
          <cell r="O174" t="str">
            <v>210-6904-10</v>
          </cell>
          <cell r="P174">
            <v>0</v>
          </cell>
          <cell r="Q174" t="str">
            <v>210-6755-10</v>
          </cell>
          <cell r="R174">
            <v>4143.75</v>
          </cell>
          <cell r="S174" t="str">
            <v>210-6901-10</v>
          </cell>
          <cell r="T174">
            <v>0</v>
          </cell>
          <cell r="U174" t="str">
            <v>210-8050-10</v>
          </cell>
          <cell r="V174">
            <v>182684.89</v>
          </cell>
          <cell r="W174" t="str">
            <v>210-6765-10</v>
          </cell>
          <cell r="X174">
            <v>313.7</v>
          </cell>
        </row>
        <row r="175">
          <cell r="A175" t="str">
            <v>210-8140-10</v>
          </cell>
          <cell r="B175">
            <v>3537.33</v>
          </cell>
          <cell r="C175" t="str">
            <v>210-8010-10</v>
          </cell>
          <cell r="D175">
            <v>834.67</v>
          </cell>
          <cell r="E175" t="str">
            <v>231-4010-10</v>
          </cell>
          <cell r="F175">
            <v>-3868.29</v>
          </cell>
          <cell r="G175" t="str">
            <v>210-8150-10</v>
          </cell>
          <cell r="H175">
            <v>1739.99</v>
          </cell>
          <cell r="I175" t="str">
            <v>210-8110-10</v>
          </cell>
          <cell r="J175">
            <v>12977.12</v>
          </cell>
          <cell r="K175" t="str">
            <v>210-8090-10</v>
          </cell>
          <cell r="L175">
            <v>7346.43</v>
          </cell>
          <cell r="M175" t="str">
            <v>210-8040-10</v>
          </cell>
          <cell r="N175">
            <v>137882.28</v>
          </cell>
          <cell r="O175" t="str">
            <v>210-8010-10</v>
          </cell>
          <cell r="P175">
            <v>834.67</v>
          </cell>
          <cell r="Q175" t="str">
            <v>210-6760-10</v>
          </cell>
          <cell r="R175">
            <v>748</v>
          </cell>
          <cell r="S175" t="str">
            <v>210-6902-10</v>
          </cell>
          <cell r="T175">
            <v>0</v>
          </cell>
          <cell r="U175" t="str">
            <v>210-8060-10</v>
          </cell>
          <cell r="V175">
            <v>34541.47</v>
          </cell>
          <cell r="W175" t="str">
            <v>210-6770-10</v>
          </cell>
          <cell r="X175">
            <v>1041.9100000000001</v>
          </cell>
        </row>
        <row r="176">
          <cell r="A176" t="str">
            <v>210-8150-10</v>
          </cell>
          <cell r="B176">
            <v>1739.99</v>
          </cell>
          <cell r="C176" t="str">
            <v>210-8020-10</v>
          </cell>
          <cell r="D176">
            <v>25562.61</v>
          </cell>
          <cell r="E176" t="str">
            <v>231-4015-10</v>
          </cell>
          <cell r="F176">
            <v>-2174.4499999999998</v>
          </cell>
          <cell r="G176" t="str">
            <v>210-9300-10</v>
          </cell>
          <cell r="H176">
            <v>11.33</v>
          </cell>
          <cell r="I176" t="str">
            <v>210-8120-10</v>
          </cell>
          <cell r="J176">
            <v>13542.54</v>
          </cell>
          <cell r="K176" t="str">
            <v>210-8091-10</v>
          </cell>
          <cell r="L176">
            <v>0.01</v>
          </cell>
          <cell r="M176" t="str">
            <v>210-8050-10</v>
          </cell>
          <cell r="N176">
            <v>182684.89</v>
          </cell>
          <cell r="O176" t="str">
            <v>210-8020-10</v>
          </cell>
          <cell r="P176">
            <v>25562.61</v>
          </cell>
          <cell r="Q176" t="str">
            <v>210-6765-10</v>
          </cell>
          <cell r="R176">
            <v>329.9</v>
          </cell>
          <cell r="S176" t="str">
            <v>210-6903-10</v>
          </cell>
          <cell r="T176">
            <v>0</v>
          </cell>
          <cell r="U176" t="str">
            <v>210-8070-10</v>
          </cell>
          <cell r="V176">
            <v>24106.85</v>
          </cell>
          <cell r="W176" t="str">
            <v>210-6800-10</v>
          </cell>
          <cell r="X176">
            <v>11231.63</v>
          </cell>
        </row>
        <row r="177">
          <cell r="A177" t="str">
            <v>231-4000-10</v>
          </cell>
          <cell r="B177">
            <v>-53597.56</v>
          </cell>
          <cell r="C177" t="str">
            <v>210-8030-10</v>
          </cell>
          <cell r="D177">
            <v>3519.79</v>
          </cell>
          <cell r="E177" t="str">
            <v>231-4020-10</v>
          </cell>
          <cell r="F177">
            <v>-629.02</v>
          </cell>
          <cell r="G177" t="str">
            <v>231-4000-10</v>
          </cell>
          <cell r="H177">
            <v>-47702.34</v>
          </cell>
          <cell r="I177" t="str">
            <v>210-8140-10</v>
          </cell>
          <cell r="J177">
            <v>3537.33</v>
          </cell>
          <cell r="K177" t="str">
            <v>210-8100-10</v>
          </cell>
          <cell r="L177">
            <v>9.59</v>
          </cell>
          <cell r="M177" t="str">
            <v>210-8060-10</v>
          </cell>
          <cell r="N177">
            <v>34541.47</v>
          </cell>
          <cell r="O177" t="str">
            <v>210-8030-10</v>
          </cell>
          <cell r="P177">
            <v>3519.79</v>
          </cell>
          <cell r="Q177" t="str">
            <v>210-6770-10</v>
          </cell>
          <cell r="R177">
            <v>1021.96</v>
          </cell>
          <cell r="S177" t="str">
            <v>210-6904-10</v>
          </cell>
          <cell r="T177">
            <v>0</v>
          </cell>
          <cell r="U177" t="str">
            <v>210-8071-10</v>
          </cell>
          <cell r="V177">
            <v>-90493.8</v>
          </cell>
          <cell r="W177" t="str">
            <v>210-6801-10</v>
          </cell>
          <cell r="X177">
            <v>168215.45</v>
          </cell>
        </row>
        <row r="178">
          <cell r="A178" t="str">
            <v>231-4010-10</v>
          </cell>
          <cell r="B178">
            <v>-4169.74</v>
          </cell>
          <cell r="C178" t="str">
            <v>210-8040-10</v>
          </cell>
          <cell r="D178">
            <v>138365.60999999999</v>
          </cell>
          <cell r="E178" t="str">
            <v>231-4100-10</v>
          </cell>
          <cell r="F178">
            <v>-1479.1</v>
          </cell>
          <cell r="G178" t="str">
            <v>231-4010-10</v>
          </cell>
          <cell r="H178">
            <v>-3995.06</v>
          </cell>
          <cell r="I178" t="str">
            <v>210-8150-10</v>
          </cell>
          <cell r="J178">
            <v>1739.99</v>
          </cell>
          <cell r="K178" t="str">
            <v>210-8110-10</v>
          </cell>
          <cell r="L178">
            <v>12977.12</v>
          </cell>
          <cell r="M178" t="str">
            <v>210-8070-10</v>
          </cell>
          <cell r="N178">
            <v>24106.85</v>
          </cell>
          <cell r="O178" t="str">
            <v>210-8040-10</v>
          </cell>
          <cell r="P178">
            <v>137882.28</v>
          </cell>
          <cell r="Q178" t="str">
            <v>210-6790-10</v>
          </cell>
          <cell r="R178">
            <v>24.62</v>
          </cell>
          <cell r="S178" t="str">
            <v>210-8010-10</v>
          </cell>
          <cell r="T178">
            <v>834.67</v>
          </cell>
          <cell r="U178" t="str">
            <v>210-8080-10</v>
          </cell>
          <cell r="V178">
            <v>5522.34</v>
          </cell>
          <cell r="W178" t="str">
            <v>210-6802-10</v>
          </cell>
          <cell r="X178">
            <v>40000</v>
          </cell>
        </row>
        <row r="179">
          <cell r="A179" t="str">
            <v>231-4015-10</v>
          </cell>
          <cell r="B179">
            <v>-2357.3000000000002</v>
          </cell>
          <cell r="C179" t="str">
            <v>210-8050-10</v>
          </cell>
          <cell r="D179">
            <v>182684.89</v>
          </cell>
          <cell r="E179" t="str">
            <v>231-4200-10</v>
          </cell>
          <cell r="F179">
            <v>-911.36</v>
          </cell>
          <cell r="G179" t="str">
            <v>231-4015-10</v>
          </cell>
          <cell r="H179">
            <v>-2090.37</v>
          </cell>
          <cell r="I179" t="str">
            <v>231-4000-10</v>
          </cell>
          <cell r="J179">
            <v>-50809.21</v>
          </cell>
          <cell r="K179" t="str">
            <v>210-8120-10</v>
          </cell>
          <cell r="L179">
            <v>13542.54</v>
          </cell>
          <cell r="M179" t="str">
            <v>210-8071-10</v>
          </cell>
          <cell r="N179">
            <v>-90493.8</v>
          </cell>
          <cell r="O179" t="str">
            <v>210-8050-10</v>
          </cell>
          <cell r="P179">
            <v>182684.89</v>
          </cell>
          <cell r="Q179" t="str">
            <v>210-6800-10</v>
          </cell>
          <cell r="R179">
            <v>2643.61</v>
          </cell>
          <cell r="S179" t="str">
            <v>210-8020-10</v>
          </cell>
          <cell r="T179">
            <v>25562.61</v>
          </cell>
          <cell r="U179" t="str">
            <v>210-8090-10</v>
          </cell>
          <cell r="V179">
            <v>7346.43</v>
          </cell>
          <cell r="W179" t="str">
            <v>210-6805-10</v>
          </cell>
          <cell r="X179">
            <v>10347.07</v>
          </cell>
        </row>
        <row r="180">
          <cell r="A180" t="str">
            <v>231-4020-10</v>
          </cell>
          <cell r="B180">
            <v>-686.81</v>
          </cell>
          <cell r="C180" t="str">
            <v>210-8060-10</v>
          </cell>
          <cell r="D180">
            <v>34541.47</v>
          </cell>
          <cell r="E180" t="str">
            <v>231-4300-10</v>
          </cell>
          <cell r="F180">
            <v>-1303.5999999999999</v>
          </cell>
          <cell r="G180" t="str">
            <v>231-4020-10</v>
          </cell>
          <cell r="H180">
            <v>-669.18</v>
          </cell>
          <cell r="I180" t="str">
            <v>231-4010-10</v>
          </cell>
          <cell r="J180">
            <v>-4054.26</v>
          </cell>
          <cell r="K180" t="str">
            <v>210-8140-10</v>
          </cell>
          <cell r="L180">
            <v>3537.33</v>
          </cell>
          <cell r="M180" t="str">
            <v>210-8080-10</v>
          </cell>
          <cell r="N180">
            <v>5522.34</v>
          </cell>
          <cell r="O180" t="str">
            <v>210-8060-10</v>
          </cell>
          <cell r="P180">
            <v>34541.47</v>
          </cell>
          <cell r="Q180" t="str">
            <v>210-6801-10</v>
          </cell>
          <cell r="R180">
            <v>167274.18</v>
          </cell>
          <cell r="S180" t="str">
            <v>210-8030-10</v>
          </cell>
          <cell r="T180">
            <v>3519.79</v>
          </cell>
          <cell r="U180" t="str">
            <v>210-8091-10</v>
          </cell>
          <cell r="V180">
            <v>0.01</v>
          </cell>
          <cell r="W180" t="str">
            <v>210-6810-10</v>
          </cell>
          <cell r="X180">
            <v>2788.78</v>
          </cell>
        </row>
        <row r="181">
          <cell r="A181" t="str">
            <v>231-4100-10</v>
          </cell>
          <cell r="B181">
            <v>-1796.08</v>
          </cell>
          <cell r="C181" t="str">
            <v>210-8070-10</v>
          </cell>
          <cell r="D181">
            <v>25787.37</v>
          </cell>
          <cell r="E181" t="str">
            <v>231-4400-10</v>
          </cell>
          <cell r="F181">
            <v>-131.6</v>
          </cell>
          <cell r="G181" t="str">
            <v>231-4100-10</v>
          </cell>
          <cell r="H181">
            <v>-1637.6</v>
          </cell>
          <cell r="I181" t="str">
            <v>231-4015-10</v>
          </cell>
          <cell r="J181">
            <v>-1989.21</v>
          </cell>
          <cell r="K181" t="str">
            <v>210-8150-10</v>
          </cell>
          <cell r="L181">
            <v>1739.99</v>
          </cell>
          <cell r="M181" t="str">
            <v>210-8090-10</v>
          </cell>
          <cell r="N181">
            <v>7346.43</v>
          </cell>
          <cell r="O181" t="str">
            <v>210-8070-10</v>
          </cell>
          <cell r="P181">
            <v>24106.85</v>
          </cell>
          <cell r="Q181" t="str">
            <v>210-6802-10</v>
          </cell>
          <cell r="R181">
            <v>40000</v>
          </cell>
          <cell r="S181" t="str">
            <v>210-8040-10</v>
          </cell>
          <cell r="T181">
            <v>137882.28</v>
          </cell>
          <cell r="U181" t="str">
            <v>210-8100-10</v>
          </cell>
          <cell r="V181">
            <v>9.59</v>
          </cell>
          <cell r="W181" t="str">
            <v>210-6900-10</v>
          </cell>
          <cell r="X181">
            <v>60.78</v>
          </cell>
        </row>
        <row r="182">
          <cell r="A182" t="str">
            <v>231-4200-10</v>
          </cell>
          <cell r="B182">
            <v>-1009.01</v>
          </cell>
          <cell r="C182" t="str">
            <v>210-8071-10</v>
          </cell>
          <cell r="D182">
            <v>-90493.8</v>
          </cell>
          <cell r="E182" t="str">
            <v>232-4000-10</v>
          </cell>
          <cell r="F182">
            <v>-68019.759999999995</v>
          </cell>
          <cell r="G182" t="str">
            <v>231-4200-10</v>
          </cell>
          <cell r="H182">
            <v>-1009.01</v>
          </cell>
          <cell r="I182" t="str">
            <v>231-4020-10</v>
          </cell>
          <cell r="J182">
            <v>-636.77</v>
          </cell>
          <cell r="K182" t="str">
            <v>231-4000-10</v>
          </cell>
          <cell r="L182">
            <v>-51132.83</v>
          </cell>
          <cell r="M182" t="str">
            <v>210-8091-10</v>
          </cell>
          <cell r="N182">
            <v>0.01</v>
          </cell>
          <cell r="O182" t="str">
            <v>210-8071-10</v>
          </cell>
          <cell r="P182">
            <v>-90493.8</v>
          </cell>
          <cell r="Q182" t="str">
            <v>210-6805-10</v>
          </cell>
          <cell r="R182">
            <v>8521.1</v>
          </cell>
          <cell r="S182" t="str">
            <v>210-8050-10</v>
          </cell>
          <cell r="T182">
            <v>182684.89</v>
          </cell>
          <cell r="U182" t="str">
            <v>210-8110-10</v>
          </cell>
          <cell r="V182">
            <v>12977.12</v>
          </cell>
          <cell r="W182" t="str">
            <v>210-6901-10</v>
          </cell>
          <cell r="X182">
            <v>0</v>
          </cell>
        </row>
        <row r="183">
          <cell r="A183" t="str">
            <v>231-4300-10</v>
          </cell>
          <cell r="B183">
            <v>-1432.18</v>
          </cell>
          <cell r="C183" t="str">
            <v>210-8080-10</v>
          </cell>
          <cell r="D183">
            <v>5522.34</v>
          </cell>
          <cell r="E183" t="str">
            <v>232-4010-10</v>
          </cell>
          <cell r="F183">
            <v>-26378.29</v>
          </cell>
          <cell r="G183" t="str">
            <v>231-4300-10</v>
          </cell>
          <cell r="H183">
            <v>-1451.12</v>
          </cell>
          <cell r="I183" t="str">
            <v>231-4100-10</v>
          </cell>
          <cell r="J183">
            <v>-1584.8</v>
          </cell>
          <cell r="K183" t="str">
            <v>231-4010-10</v>
          </cell>
          <cell r="L183">
            <v>-3980.55</v>
          </cell>
          <cell r="M183" t="str">
            <v>210-8100-10</v>
          </cell>
          <cell r="N183">
            <v>9.59</v>
          </cell>
          <cell r="O183" t="str">
            <v>210-8080-10</v>
          </cell>
          <cell r="P183">
            <v>5522.34</v>
          </cell>
          <cell r="Q183" t="str">
            <v>210-6810-10</v>
          </cell>
          <cell r="R183">
            <v>1961.56</v>
          </cell>
          <cell r="S183" t="str">
            <v>210-8060-10</v>
          </cell>
          <cell r="T183">
            <v>34541.47</v>
          </cell>
          <cell r="U183" t="str">
            <v>210-8120-10</v>
          </cell>
          <cell r="V183">
            <v>13542.54</v>
          </cell>
          <cell r="W183" t="str">
            <v>210-6902-10</v>
          </cell>
          <cell r="X183">
            <v>0</v>
          </cell>
        </row>
        <row r="184">
          <cell r="A184" t="str">
            <v>231-4400-10</v>
          </cell>
          <cell r="B184">
            <v>-145.16</v>
          </cell>
          <cell r="C184" t="str">
            <v>210-8090-10</v>
          </cell>
          <cell r="D184">
            <v>7346.43</v>
          </cell>
          <cell r="E184" t="str">
            <v>232-4015-10</v>
          </cell>
          <cell r="F184">
            <v>-17751.41</v>
          </cell>
          <cell r="G184" t="str">
            <v>231-4400-10</v>
          </cell>
          <cell r="H184">
            <v>-145.6</v>
          </cell>
          <cell r="I184" t="str">
            <v>231-4200-10</v>
          </cell>
          <cell r="J184">
            <v>-976.46</v>
          </cell>
          <cell r="K184" t="str">
            <v>231-4015-10</v>
          </cell>
          <cell r="L184">
            <v>-2030.65</v>
          </cell>
          <cell r="M184" t="str">
            <v>210-8110-10</v>
          </cell>
          <cell r="N184">
            <v>12977.12</v>
          </cell>
          <cell r="O184" t="str">
            <v>210-8090-10</v>
          </cell>
          <cell r="P184">
            <v>7346.43</v>
          </cell>
          <cell r="Q184" t="str">
            <v>210-6901-10</v>
          </cell>
          <cell r="R184">
            <v>0</v>
          </cell>
          <cell r="S184" t="str">
            <v>210-8070-10</v>
          </cell>
          <cell r="T184">
            <v>24106.85</v>
          </cell>
          <cell r="U184" t="str">
            <v>210-8140-10</v>
          </cell>
          <cell r="V184">
            <v>3537.33</v>
          </cell>
          <cell r="W184" t="str">
            <v>210-6903-10</v>
          </cell>
          <cell r="X184">
            <v>0</v>
          </cell>
        </row>
        <row r="185">
          <cell r="A185" t="str">
            <v>232-4000-10</v>
          </cell>
          <cell r="B185">
            <v>-70461.45</v>
          </cell>
          <cell r="C185" t="str">
            <v>210-8091-10</v>
          </cell>
          <cell r="D185">
            <v>0.01</v>
          </cell>
          <cell r="E185" t="str">
            <v>232-4020-10</v>
          </cell>
          <cell r="F185">
            <v>-18385.59</v>
          </cell>
          <cell r="G185" t="str">
            <v>232-4000-10</v>
          </cell>
          <cell r="H185">
            <v>-57394.91</v>
          </cell>
          <cell r="I185" t="str">
            <v>231-4300-10</v>
          </cell>
          <cell r="J185">
            <v>-1410.08</v>
          </cell>
          <cell r="K185" t="str">
            <v>231-4020-10</v>
          </cell>
          <cell r="L185">
            <v>-647.89</v>
          </cell>
          <cell r="M185" t="str">
            <v>210-8120-10</v>
          </cell>
          <cell r="N185">
            <v>13542.54</v>
          </cell>
          <cell r="O185" t="str">
            <v>210-8091-10</v>
          </cell>
          <cell r="P185">
            <v>0.01</v>
          </cell>
          <cell r="Q185" t="str">
            <v>210-6902-10</v>
          </cell>
          <cell r="R185">
            <v>0</v>
          </cell>
          <cell r="S185" t="str">
            <v>210-8071-10</v>
          </cell>
          <cell r="T185">
            <v>-90493.8</v>
          </cell>
          <cell r="U185" t="str">
            <v>210-8150-10</v>
          </cell>
          <cell r="V185">
            <v>1739.99</v>
          </cell>
          <cell r="W185" t="str">
            <v>210-6904-10</v>
          </cell>
          <cell r="X185">
            <v>0</v>
          </cell>
        </row>
        <row r="186">
          <cell r="A186" t="str">
            <v>232-4010-10</v>
          </cell>
          <cell r="B186">
            <v>-25373.56</v>
          </cell>
          <cell r="C186" t="str">
            <v>210-8100-10</v>
          </cell>
          <cell r="D186">
            <v>9.59</v>
          </cell>
          <cell r="E186" t="str">
            <v>232-4100-10</v>
          </cell>
          <cell r="F186">
            <v>-5209.34</v>
          </cell>
          <cell r="G186" t="str">
            <v>232-4010-10</v>
          </cell>
          <cell r="H186">
            <v>-24097.759999999998</v>
          </cell>
          <cell r="I186" t="str">
            <v>231-4400-10</v>
          </cell>
          <cell r="J186">
            <v>-142.5</v>
          </cell>
          <cell r="K186" t="str">
            <v>231-4100-10</v>
          </cell>
          <cell r="L186">
            <v>-1538.1</v>
          </cell>
          <cell r="M186" t="str">
            <v>210-8140-10</v>
          </cell>
          <cell r="N186">
            <v>3537.33</v>
          </cell>
          <cell r="O186" t="str">
            <v>210-8100-10</v>
          </cell>
          <cell r="P186">
            <v>9.59</v>
          </cell>
          <cell r="Q186" t="str">
            <v>210-6903-10</v>
          </cell>
          <cell r="R186">
            <v>0</v>
          </cell>
          <cell r="S186" t="str">
            <v>210-8080-10</v>
          </cell>
          <cell r="T186">
            <v>5522.34</v>
          </cell>
          <cell r="U186" t="str">
            <v>231-4000-10</v>
          </cell>
          <cell r="V186">
            <v>-53062.09</v>
          </cell>
          <cell r="W186" t="str">
            <v>210-8010-10</v>
          </cell>
          <cell r="X186">
            <v>1178.8</v>
          </cell>
        </row>
        <row r="187">
          <cell r="A187" t="str">
            <v>232-4015-10</v>
          </cell>
          <cell r="B187">
            <v>-18325.95</v>
          </cell>
          <cell r="C187" t="str">
            <v>210-8110-10</v>
          </cell>
          <cell r="D187">
            <v>12977.12</v>
          </cell>
          <cell r="E187" t="str">
            <v>232-4200-10</v>
          </cell>
          <cell r="F187">
            <v>-1426.94</v>
          </cell>
          <cell r="G187" t="str">
            <v>232-4015-10</v>
          </cell>
          <cell r="H187">
            <v>-15732.42</v>
          </cell>
          <cell r="I187" t="str">
            <v>232-4000-10</v>
          </cell>
          <cell r="J187">
            <v>-50193.38</v>
          </cell>
          <cell r="K187" t="str">
            <v>231-4200-10</v>
          </cell>
          <cell r="L187">
            <v>-1041.4000000000001</v>
          </cell>
          <cell r="M187" t="str">
            <v>210-8150-10</v>
          </cell>
          <cell r="N187">
            <v>1739.99</v>
          </cell>
          <cell r="O187" t="str">
            <v>210-8110-10</v>
          </cell>
          <cell r="P187">
            <v>12977.12</v>
          </cell>
          <cell r="Q187" t="str">
            <v>210-6904-10</v>
          </cell>
          <cell r="R187">
            <v>0</v>
          </cell>
          <cell r="S187" t="str">
            <v>210-8090-10</v>
          </cell>
          <cell r="T187">
            <v>7346.43</v>
          </cell>
          <cell r="U187" t="str">
            <v>231-4010-10</v>
          </cell>
          <cell r="V187">
            <v>-4023.09</v>
          </cell>
          <cell r="W187" t="str">
            <v>210-8020-10</v>
          </cell>
          <cell r="X187">
            <v>24660.81</v>
          </cell>
        </row>
        <row r="188">
          <cell r="A188" t="str">
            <v>232-4020-10</v>
          </cell>
          <cell r="B188">
            <v>-19472.240000000002</v>
          </cell>
          <cell r="C188" t="str">
            <v>210-8120-10</v>
          </cell>
          <cell r="D188">
            <v>13542.54</v>
          </cell>
          <cell r="E188" t="str">
            <v>232-4300-10</v>
          </cell>
          <cell r="F188">
            <v>-4104.1899999999996</v>
          </cell>
          <cell r="G188" t="str">
            <v>232-4020-10</v>
          </cell>
          <cell r="H188">
            <v>-17186.5</v>
          </cell>
          <cell r="I188" t="str">
            <v>232-4010-10</v>
          </cell>
          <cell r="J188">
            <v>-22417.17</v>
          </cell>
          <cell r="K188" t="str">
            <v>231-4300-10</v>
          </cell>
          <cell r="L188">
            <v>-1823.07</v>
          </cell>
          <cell r="M188" t="str">
            <v>231-4000-10</v>
          </cell>
          <cell r="N188">
            <v>-52253.83</v>
          </cell>
          <cell r="O188" t="str">
            <v>210-8120-10</v>
          </cell>
          <cell r="P188">
            <v>13542.54</v>
          </cell>
          <cell r="Q188" t="str">
            <v>210-8010-10</v>
          </cell>
          <cell r="R188">
            <v>834.67</v>
          </cell>
          <cell r="S188" t="str">
            <v>210-8091-10</v>
          </cell>
          <cell r="T188">
            <v>0.01</v>
          </cell>
          <cell r="U188" t="str">
            <v>231-4015-10</v>
          </cell>
          <cell r="V188">
            <v>-2051.2399999999998</v>
          </cell>
          <cell r="W188" t="str">
            <v>210-8030-10</v>
          </cell>
          <cell r="X188">
            <v>3519.76</v>
          </cell>
        </row>
        <row r="189">
          <cell r="A189" t="str">
            <v>232-4100-10</v>
          </cell>
          <cell r="B189">
            <v>-5837</v>
          </cell>
          <cell r="C189" t="str">
            <v>210-8140-10</v>
          </cell>
          <cell r="D189">
            <v>3537.33</v>
          </cell>
          <cell r="E189" t="str">
            <v>232-4310-10</v>
          </cell>
          <cell r="F189">
            <v>-8.42</v>
          </cell>
          <cell r="G189" t="str">
            <v>232-4100-10</v>
          </cell>
          <cell r="H189">
            <v>-5255.46</v>
          </cell>
          <cell r="I189" t="str">
            <v>232-4015-10</v>
          </cell>
          <cell r="J189">
            <v>-15110.55</v>
          </cell>
          <cell r="K189" t="str">
            <v>231-4400-10</v>
          </cell>
          <cell r="L189">
            <v>-120.4</v>
          </cell>
          <cell r="M189" t="str">
            <v>231-4010-10</v>
          </cell>
          <cell r="N189">
            <v>-3948.14</v>
          </cell>
          <cell r="O189" t="str">
            <v>210-8140-10</v>
          </cell>
          <cell r="P189">
            <v>3537.33</v>
          </cell>
          <cell r="Q189" t="str">
            <v>210-8020-10</v>
          </cell>
          <cell r="R189">
            <v>25562.61</v>
          </cell>
          <cell r="S189" t="str">
            <v>210-8100-10</v>
          </cell>
          <cell r="T189">
            <v>9.59</v>
          </cell>
          <cell r="U189" t="str">
            <v>231-4020-10</v>
          </cell>
          <cell r="V189">
            <v>-662.25</v>
          </cell>
          <cell r="W189" t="str">
            <v>210-8040-10</v>
          </cell>
          <cell r="X189">
            <v>14482.59</v>
          </cell>
        </row>
        <row r="190">
          <cell r="A190" t="str">
            <v>232-4200-10</v>
          </cell>
          <cell r="B190">
            <v>-1345.4</v>
          </cell>
          <cell r="C190" t="str">
            <v>210-8150-10</v>
          </cell>
          <cell r="D190">
            <v>1739.99</v>
          </cell>
          <cell r="E190" t="str">
            <v>232-4400-10</v>
          </cell>
          <cell r="F190">
            <v>-505.89</v>
          </cell>
          <cell r="G190" t="str">
            <v>232-4200-10</v>
          </cell>
          <cell r="H190">
            <v>-1417.41</v>
          </cell>
          <cell r="I190" t="str">
            <v>232-4020-10</v>
          </cell>
          <cell r="J190">
            <v>-16252.3</v>
          </cell>
          <cell r="K190" t="str">
            <v>232-4000-10</v>
          </cell>
          <cell r="L190">
            <v>-47787.74</v>
          </cell>
          <cell r="M190" t="str">
            <v>231-4015-10</v>
          </cell>
          <cell r="N190">
            <v>-2113.66</v>
          </cell>
          <cell r="O190" t="str">
            <v>210-8150-10</v>
          </cell>
          <cell r="P190">
            <v>1739.99</v>
          </cell>
          <cell r="Q190" t="str">
            <v>210-8030-10</v>
          </cell>
          <cell r="R190">
            <v>3519.79</v>
          </cell>
          <cell r="S190" t="str">
            <v>210-8110-10</v>
          </cell>
          <cell r="T190">
            <v>12977.12</v>
          </cell>
          <cell r="U190" t="str">
            <v>231-4100-10</v>
          </cell>
          <cell r="V190">
            <v>-1538.1</v>
          </cell>
          <cell r="W190" t="str">
            <v>210-8050-10</v>
          </cell>
          <cell r="X190">
            <v>237340.99</v>
          </cell>
        </row>
        <row r="191">
          <cell r="A191" t="str">
            <v>232-4300-10</v>
          </cell>
          <cell r="B191">
            <v>-4077.97</v>
          </cell>
          <cell r="C191" t="str">
            <v>231-4000-10</v>
          </cell>
          <cell r="D191">
            <v>-51541.56</v>
          </cell>
          <cell r="E191" t="str">
            <v>233-4000-10</v>
          </cell>
          <cell r="F191">
            <v>0</v>
          </cell>
          <cell r="G191" t="str">
            <v>232-4300-10</v>
          </cell>
          <cell r="H191">
            <v>-4139.12</v>
          </cell>
          <cell r="I191" t="str">
            <v>232-4100-10</v>
          </cell>
          <cell r="J191">
            <v>-5563.05</v>
          </cell>
          <cell r="K191" t="str">
            <v>232-4010-10</v>
          </cell>
          <cell r="L191">
            <v>-21510.5</v>
          </cell>
          <cell r="M191" t="str">
            <v>231-4020-10</v>
          </cell>
          <cell r="N191">
            <v>-636.83000000000004</v>
          </cell>
          <cell r="O191" t="str">
            <v>231-4000-10</v>
          </cell>
          <cell r="P191">
            <v>-50795.64</v>
          </cell>
          <cell r="Q191" t="str">
            <v>210-8040-10</v>
          </cell>
          <cell r="R191">
            <v>137882.28</v>
          </cell>
          <cell r="S191" t="str">
            <v>210-8120-10</v>
          </cell>
          <cell r="T191">
            <v>13542.54</v>
          </cell>
          <cell r="U191" t="str">
            <v>231-4200-10</v>
          </cell>
          <cell r="V191">
            <v>-1041.4000000000001</v>
          </cell>
          <cell r="W191" t="str">
            <v>210-8060-10</v>
          </cell>
          <cell r="X191">
            <v>36004.959999999999</v>
          </cell>
        </row>
        <row r="192">
          <cell r="A192" t="str">
            <v>232-4310-10</v>
          </cell>
          <cell r="B192">
            <v>-9.1999999999999993</v>
          </cell>
          <cell r="C192" t="str">
            <v>231-4010-10</v>
          </cell>
          <cell r="D192">
            <v>-4399.05</v>
          </cell>
          <cell r="E192" t="str">
            <v>233-4010-10</v>
          </cell>
          <cell r="F192">
            <v>0</v>
          </cell>
          <cell r="G192" t="str">
            <v>232-4310-10</v>
          </cell>
          <cell r="H192">
            <v>-7.9</v>
          </cell>
          <cell r="I192" t="str">
            <v>232-4200-10</v>
          </cell>
          <cell r="J192">
            <v>-1473.85</v>
          </cell>
          <cell r="K192" t="str">
            <v>232-4015-10</v>
          </cell>
          <cell r="L192">
            <v>-16412.11</v>
          </cell>
          <cell r="M192" t="str">
            <v>231-4100-10</v>
          </cell>
          <cell r="N192">
            <v>-1488.5</v>
          </cell>
          <cell r="O192" t="str">
            <v>231-4010-10</v>
          </cell>
          <cell r="P192">
            <v>-3989.37</v>
          </cell>
          <cell r="Q192" t="str">
            <v>210-8050-10</v>
          </cell>
          <cell r="R192">
            <v>182684.89</v>
          </cell>
          <cell r="S192" t="str">
            <v>210-8140-10</v>
          </cell>
          <cell r="T192">
            <v>3537.33</v>
          </cell>
          <cell r="U192" t="str">
            <v>231-4300-10</v>
          </cell>
          <cell r="V192">
            <v>-1832.61</v>
          </cell>
          <cell r="W192" t="str">
            <v>210-8070-10</v>
          </cell>
          <cell r="X192">
            <v>14898.91</v>
          </cell>
        </row>
        <row r="193">
          <cell r="A193" t="str">
            <v>232-4400-10</v>
          </cell>
          <cell r="B193">
            <v>-501.81</v>
          </cell>
          <cell r="C193" t="str">
            <v>231-4015-10</v>
          </cell>
          <cell r="D193">
            <v>-1886.36</v>
          </cell>
          <cell r="E193" t="str">
            <v>233-4015-10</v>
          </cell>
          <cell r="F193">
            <v>0</v>
          </cell>
          <cell r="G193" t="str">
            <v>232-4400-10</v>
          </cell>
          <cell r="H193">
            <v>-488.37</v>
          </cell>
          <cell r="I193" t="str">
            <v>232-4300-10</v>
          </cell>
          <cell r="J193">
            <v>-4150.18</v>
          </cell>
          <cell r="K193" t="str">
            <v>232-4020-10</v>
          </cell>
          <cell r="L193">
            <v>-18265.87</v>
          </cell>
          <cell r="M193" t="str">
            <v>231-4200-10</v>
          </cell>
          <cell r="N193">
            <v>-1007.81</v>
          </cell>
          <cell r="O193" t="str">
            <v>231-4015-10</v>
          </cell>
          <cell r="P193">
            <v>-2013.38</v>
          </cell>
          <cell r="Q193" t="str">
            <v>210-8060-10</v>
          </cell>
          <cell r="R193">
            <v>34541.47</v>
          </cell>
          <cell r="S193" t="str">
            <v>210-8150-10</v>
          </cell>
          <cell r="T193">
            <v>1739.99</v>
          </cell>
          <cell r="U193" t="str">
            <v>231-4400-10</v>
          </cell>
          <cell r="V193">
            <v>-120.06</v>
          </cell>
          <cell r="W193" t="str">
            <v>210-8071-10</v>
          </cell>
          <cell r="X193">
            <v>-107928.7</v>
          </cell>
        </row>
        <row r="194">
          <cell r="A194" t="str">
            <v>234-4000-10</v>
          </cell>
          <cell r="B194">
            <v>-11888</v>
          </cell>
          <cell r="C194" t="str">
            <v>231-4020-10</v>
          </cell>
          <cell r="D194">
            <v>-646.13</v>
          </cell>
          <cell r="E194" t="str">
            <v>233-4020-10</v>
          </cell>
          <cell r="F194">
            <v>0</v>
          </cell>
          <cell r="G194" t="str">
            <v>233-4000-10</v>
          </cell>
          <cell r="H194">
            <v>0.01</v>
          </cell>
          <cell r="I194" t="str">
            <v>232-4310-10</v>
          </cell>
          <cell r="J194">
            <v>-8.16</v>
          </cell>
          <cell r="K194" t="str">
            <v>232-4100-10</v>
          </cell>
          <cell r="L194">
            <v>-5774.27</v>
          </cell>
          <cell r="M194" t="str">
            <v>231-4300-10</v>
          </cell>
          <cell r="N194">
            <v>-1774.81</v>
          </cell>
          <cell r="O194" t="str">
            <v>231-4020-10</v>
          </cell>
          <cell r="P194">
            <v>-634.25</v>
          </cell>
          <cell r="Q194" t="str">
            <v>210-8070-10</v>
          </cell>
          <cell r="R194">
            <v>24106.85</v>
          </cell>
          <cell r="S194" t="str">
            <v>231-4000-10</v>
          </cell>
          <cell r="T194">
            <v>-51144.07</v>
          </cell>
          <cell r="U194" t="str">
            <v>232-4000-10</v>
          </cell>
          <cell r="V194">
            <v>-52946.48</v>
          </cell>
          <cell r="W194" t="str">
            <v>210-8080-10</v>
          </cell>
          <cell r="X194">
            <v>-27501.53</v>
          </cell>
        </row>
        <row r="195">
          <cell r="A195" t="str">
            <v>234-4010-10</v>
          </cell>
          <cell r="B195">
            <v>-21084</v>
          </cell>
          <cell r="C195" t="str">
            <v>231-4100-10</v>
          </cell>
          <cell r="D195">
            <v>-1637.6</v>
          </cell>
          <cell r="E195" t="str">
            <v>233-4100-10</v>
          </cell>
          <cell r="F195">
            <v>0</v>
          </cell>
          <cell r="G195" t="str">
            <v>233-4010-10</v>
          </cell>
          <cell r="H195">
            <v>0.01</v>
          </cell>
          <cell r="I195" t="str">
            <v>232-4400-10</v>
          </cell>
          <cell r="J195">
            <v>-516.80999999999995</v>
          </cell>
          <cell r="K195" t="str">
            <v>232-4200-10</v>
          </cell>
          <cell r="L195">
            <v>-1603.26</v>
          </cell>
          <cell r="M195" t="str">
            <v>231-4400-10</v>
          </cell>
          <cell r="N195">
            <v>-117.6</v>
          </cell>
          <cell r="O195" t="str">
            <v>231-4100-10</v>
          </cell>
          <cell r="P195">
            <v>-1538.1</v>
          </cell>
          <cell r="Q195" t="str">
            <v>210-8071-10</v>
          </cell>
          <cell r="R195">
            <v>-90493.8</v>
          </cell>
          <cell r="S195" t="str">
            <v>231-4010-10</v>
          </cell>
          <cell r="T195">
            <v>-3945.02</v>
          </cell>
          <cell r="U195" t="str">
            <v>232-4010-10</v>
          </cell>
          <cell r="V195">
            <v>-22178.04</v>
          </cell>
          <cell r="W195" t="str">
            <v>210-8090-10</v>
          </cell>
          <cell r="X195">
            <v>-30620.48</v>
          </cell>
        </row>
        <row r="196">
          <cell r="A196" t="str">
            <v>235-4000-10</v>
          </cell>
          <cell r="B196">
            <v>-1446777.35</v>
          </cell>
          <cell r="C196" t="str">
            <v>231-4200-10</v>
          </cell>
          <cell r="D196">
            <v>-1009.01</v>
          </cell>
          <cell r="E196" t="str">
            <v>233-4200-10</v>
          </cell>
          <cell r="F196">
            <v>0</v>
          </cell>
          <cell r="G196" t="str">
            <v>233-4015-10</v>
          </cell>
          <cell r="H196">
            <v>-0.01</v>
          </cell>
          <cell r="I196" t="str">
            <v>234-4000-10</v>
          </cell>
          <cell r="J196">
            <v>-22896</v>
          </cell>
          <cell r="K196" t="str">
            <v>232-4300-10</v>
          </cell>
          <cell r="L196">
            <v>-5240.7</v>
          </cell>
          <cell r="M196" t="str">
            <v>232-4000-10</v>
          </cell>
          <cell r="N196">
            <v>-54394.16</v>
          </cell>
          <cell r="O196" t="str">
            <v>231-4200-10</v>
          </cell>
          <cell r="P196">
            <v>-1041.4000000000001</v>
          </cell>
          <cell r="Q196" t="str">
            <v>210-8080-10</v>
          </cell>
          <cell r="R196">
            <v>5522.34</v>
          </cell>
          <cell r="S196" t="str">
            <v>231-4015-10</v>
          </cell>
          <cell r="T196">
            <v>-2133.1</v>
          </cell>
          <cell r="U196" t="str">
            <v>232-4015-10</v>
          </cell>
          <cell r="V196">
            <v>-15635.61</v>
          </cell>
          <cell r="W196" t="str">
            <v>210-8091-10</v>
          </cell>
          <cell r="X196">
            <v>4920.3599999999997</v>
          </cell>
        </row>
        <row r="197">
          <cell r="A197" t="str">
            <v>235-4001-10</v>
          </cell>
          <cell r="B197">
            <v>-1622436.24</v>
          </cell>
          <cell r="C197" t="str">
            <v>231-4300-10</v>
          </cell>
          <cell r="D197">
            <v>-1440.28</v>
          </cell>
          <cell r="E197" t="str">
            <v>233-4300-10</v>
          </cell>
          <cell r="F197">
            <v>0</v>
          </cell>
          <cell r="G197" t="str">
            <v>233-4020-10</v>
          </cell>
          <cell r="H197">
            <v>-0.01</v>
          </cell>
          <cell r="I197" t="str">
            <v>234-4010-10</v>
          </cell>
          <cell r="J197">
            <v>-6262</v>
          </cell>
          <cell r="K197" t="str">
            <v>232-4310-10</v>
          </cell>
          <cell r="L197">
            <v>-8.6199999999999992</v>
          </cell>
          <cell r="M197" t="str">
            <v>232-4010-10</v>
          </cell>
          <cell r="N197">
            <v>-23257.29</v>
          </cell>
          <cell r="O197" t="str">
            <v>231-4300-10</v>
          </cell>
          <cell r="P197">
            <v>-1829.42</v>
          </cell>
          <cell r="Q197" t="str">
            <v>210-8090-10</v>
          </cell>
          <cell r="R197">
            <v>7346.43</v>
          </cell>
          <cell r="S197" t="str">
            <v>231-4020-10</v>
          </cell>
          <cell r="T197">
            <v>-685.78</v>
          </cell>
          <cell r="U197" t="str">
            <v>232-4020-10</v>
          </cell>
          <cell r="V197">
            <v>-17153.849999999999</v>
          </cell>
          <cell r="W197" t="str">
            <v>210-8100-10</v>
          </cell>
          <cell r="X197">
            <v>9.5299999999999994</v>
          </cell>
        </row>
        <row r="198">
          <cell r="A198" t="str">
            <v>235-4002-10</v>
          </cell>
          <cell r="B198">
            <v>-868135</v>
          </cell>
          <cell r="C198" t="str">
            <v>231-4400-10</v>
          </cell>
          <cell r="D198">
            <v>-147.16</v>
          </cell>
          <cell r="E198" t="str">
            <v>233-4400-10</v>
          </cell>
          <cell r="F198">
            <v>0</v>
          </cell>
          <cell r="G198" t="str">
            <v>233-4100-10</v>
          </cell>
          <cell r="H198">
            <v>-0.01</v>
          </cell>
          <cell r="I198" t="str">
            <v>235-4000-10</v>
          </cell>
          <cell r="J198">
            <v>-894872.75</v>
          </cell>
          <cell r="K198" t="str">
            <v>232-4400-10</v>
          </cell>
          <cell r="L198">
            <v>-395.11</v>
          </cell>
          <cell r="M198" t="str">
            <v>232-4015-10</v>
          </cell>
          <cell r="N198">
            <v>-15891.03</v>
          </cell>
          <cell r="O198" t="str">
            <v>231-4400-10</v>
          </cell>
          <cell r="P198">
            <v>-120.4</v>
          </cell>
          <cell r="Q198" t="str">
            <v>210-8091-10</v>
          </cell>
          <cell r="R198">
            <v>0.01</v>
          </cell>
          <cell r="S198" t="str">
            <v>231-4100-10</v>
          </cell>
          <cell r="T198">
            <v>-1488.5</v>
          </cell>
          <cell r="U198" t="str">
            <v>232-4100-10</v>
          </cell>
          <cell r="V198">
            <v>-5120.32</v>
          </cell>
          <cell r="W198" t="str">
            <v>210-8110-10</v>
          </cell>
          <cell r="X198">
            <v>10535.99</v>
          </cell>
        </row>
        <row r="199">
          <cell r="A199" t="str">
            <v>235-4010-10</v>
          </cell>
          <cell r="B199">
            <v>-348875.21</v>
          </cell>
          <cell r="C199" t="str">
            <v>232-4000-10</v>
          </cell>
          <cell r="D199">
            <v>-71427.94</v>
          </cell>
          <cell r="E199" t="str">
            <v>234-4000-10</v>
          </cell>
          <cell r="F199">
            <v>56832</v>
          </cell>
          <cell r="G199" t="str">
            <v>233-4200-10</v>
          </cell>
          <cell r="H199">
            <v>0.01</v>
          </cell>
          <cell r="I199" t="str">
            <v>235-4001-10</v>
          </cell>
          <cell r="J199">
            <v>-1317249.44</v>
          </cell>
          <cell r="K199" t="str">
            <v>234-4000-10</v>
          </cell>
          <cell r="L199">
            <v>0</v>
          </cell>
          <cell r="M199" t="str">
            <v>232-4020-10</v>
          </cell>
          <cell r="N199">
            <v>-17159.16</v>
          </cell>
          <cell r="O199" t="str">
            <v>232-4000-10</v>
          </cell>
          <cell r="P199">
            <v>-67254.7</v>
          </cell>
          <cell r="Q199" t="str">
            <v>210-8100-10</v>
          </cell>
          <cell r="R199">
            <v>9.59</v>
          </cell>
          <cell r="S199" t="str">
            <v>231-4200-10</v>
          </cell>
          <cell r="T199">
            <v>-1007.81</v>
          </cell>
          <cell r="U199" t="str">
            <v>232-4200-10</v>
          </cell>
          <cell r="V199">
            <v>-1706.1</v>
          </cell>
          <cell r="W199" t="str">
            <v>210-8120-10</v>
          </cell>
          <cell r="X199">
            <v>2154.63</v>
          </cell>
        </row>
        <row r="200">
          <cell r="A200" t="str">
            <v>235-4015-10</v>
          </cell>
          <cell r="B200">
            <v>-500444.54</v>
          </cell>
          <cell r="C200" t="str">
            <v>232-4010-10</v>
          </cell>
          <cell r="D200">
            <v>-27491.65</v>
          </cell>
          <cell r="E200" t="str">
            <v>234-4010-10</v>
          </cell>
          <cell r="F200">
            <v>15544</v>
          </cell>
          <cell r="G200" t="str">
            <v>233-4300-10</v>
          </cell>
          <cell r="H200">
            <v>0.01</v>
          </cell>
          <cell r="I200" t="str">
            <v>235-4002-10</v>
          </cell>
          <cell r="J200">
            <v>322041</v>
          </cell>
          <cell r="K200" t="str">
            <v>234-4010-10</v>
          </cell>
          <cell r="L200">
            <v>0</v>
          </cell>
          <cell r="M200" t="str">
            <v>232-4100-10</v>
          </cell>
          <cell r="N200">
            <v>-5812.52</v>
          </cell>
          <cell r="O200" t="str">
            <v>232-4010-10</v>
          </cell>
          <cell r="P200">
            <v>-24751.599999999999</v>
          </cell>
          <cell r="Q200" t="str">
            <v>210-8110-10</v>
          </cell>
          <cell r="R200">
            <v>12977.12</v>
          </cell>
          <cell r="S200" t="str">
            <v>231-4300-10</v>
          </cell>
          <cell r="T200">
            <v>-1777.08</v>
          </cell>
          <cell r="U200" t="str">
            <v>232-4300-10</v>
          </cell>
          <cell r="V200">
            <v>-5245.18</v>
          </cell>
          <cell r="W200" t="str">
            <v>210-8140-10</v>
          </cell>
          <cell r="X200">
            <v>3537.29</v>
          </cell>
        </row>
        <row r="201">
          <cell r="A201" t="str">
            <v>235-4016-10</v>
          </cell>
          <cell r="B201">
            <v>-121844</v>
          </cell>
          <cell r="C201" t="str">
            <v>232-4015-10</v>
          </cell>
          <cell r="D201">
            <v>-17195.330000000002</v>
          </cell>
          <cell r="E201" t="str">
            <v>235-4000-10</v>
          </cell>
          <cell r="F201">
            <v>-1451253.33</v>
          </cell>
          <cell r="G201" t="str">
            <v>233-4400-10</v>
          </cell>
          <cell r="H201">
            <v>0.01</v>
          </cell>
          <cell r="I201" t="str">
            <v>235-4010-10</v>
          </cell>
          <cell r="J201">
            <v>-260335.71</v>
          </cell>
          <cell r="K201" t="str">
            <v>235-4000-10</v>
          </cell>
          <cell r="L201">
            <v>-1077512.6100000001</v>
          </cell>
          <cell r="M201" t="str">
            <v>232-4200-10</v>
          </cell>
          <cell r="N201">
            <v>-1723.03</v>
          </cell>
          <cell r="O201" t="str">
            <v>232-4015-10</v>
          </cell>
          <cell r="P201">
            <v>-16134.66</v>
          </cell>
          <cell r="Q201" t="str">
            <v>210-8120-10</v>
          </cell>
          <cell r="R201">
            <v>13542.54</v>
          </cell>
          <cell r="S201" t="str">
            <v>231-4400-10</v>
          </cell>
          <cell r="T201">
            <v>-116.34</v>
          </cell>
          <cell r="U201" t="str">
            <v>232-4310-10</v>
          </cell>
          <cell r="V201">
            <v>-10.26</v>
          </cell>
          <cell r="W201" t="str">
            <v>210-8150-10</v>
          </cell>
          <cell r="X201">
            <v>3108.06</v>
          </cell>
        </row>
        <row r="202">
          <cell r="A202" t="str">
            <v>235-4017-10</v>
          </cell>
          <cell r="B202">
            <v>-802252.07</v>
          </cell>
          <cell r="C202" t="str">
            <v>232-4020-10</v>
          </cell>
          <cell r="D202">
            <v>-19387.830000000002</v>
          </cell>
          <cell r="E202" t="str">
            <v>235-4001-10</v>
          </cell>
          <cell r="F202">
            <v>-1526826.11</v>
          </cell>
          <cell r="G202" t="str">
            <v>234-4000-10</v>
          </cell>
          <cell r="H202">
            <v>7244</v>
          </cell>
          <cell r="I202" t="str">
            <v>235-4015-10</v>
          </cell>
          <cell r="J202">
            <v>-300597.26</v>
          </cell>
          <cell r="K202" t="str">
            <v>235-4001-10</v>
          </cell>
          <cell r="L202">
            <v>-1211445.72</v>
          </cell>
          <cell r="M202" t="str">
            <v>232-4300-10</v>
          </cell>
          <cell r="N202">
            <v>-5244.24</v>
          </cell>
          <cell r="O202" t="str">
            <v>232-4020-10</v>
          </cell>
          <cell r="P202">
            <v>-17284.23</v>
          </cell>
          <cell r="Q202" t="str">
            <v>210-8140-10</v>
          </cell>
          <cell r="R202">
            <v>3537.33</v>
          </cell>
          <cell r="S202" t="str">
            <v>232-4000-10</v>
          </cell>
          <cell r="T202">
            <v>-57189.22</v>
          </cell>
          <cell r="U202" t="str">
            <v>232-4400-10</v>
          </cell>
          <cell r="V202">
            <v>-391.99</v>
          </cell>
          <cell r="W202" t="str">
            <v>210-8168-10</v>
          </cell>
          <cell r="X202">
            <v>242655</v>
          </cell>
        </row>
        <row r="203">
          <cell r="A203" t="str">
            <v>235-4018-10</v>
          </cell>
          <cell r="B203">
            <v>806660.68</v>
          </cell>
          <cell r="C203" t="str">
            <v>232-4100-10</v>
          </cell>
          <cell r="D203">
            <v>-5226.33</v>
          </cell>
          <cell r="E203" t="str">
            <v>235-4002-10</v>
          </cell>
          <cell r="F203">
            <v>189788</v>
          </cell>
          <cell r="G203" t="str">
            <v>234-4010-10</v>
          </cell>
          <cell r="H203">
            <v>1981</v>
          </cell>
          <cell r="I203" t="str">
            <v>235-4016-10</v>
          </cell>
          <cell r="J203">
            <v>45199</v>
          </cell>
          <cell r="K203" t="str">
            <v>235-4002-10</v>
          </cell>
          <cell r="L203">
            <v>-490095</v>
          </cell>
          <cell r="M203" t="str">
            <v>232-4310-10</v>
          </cell>
          <cell r="N203">
            <v>-9.0500000000000007</v>
          </cell>
          <cell r="O203" t="str">
            <v>232-4100-10</v>
          </cell>
          <cell r="P203">
            <v>-5870.06</v>
          </cell>
          <cell r="Q203" t="str">
            <v>210-8150-10</v>
          </cell>
          <cell r="R203">
            <v>1739.99</v>
          </cell>
          <cell r="S203" t="str">
            <v>232-4010-10</v>
          </cell>
          <cell r="T203">
            <v>-23129.38</v>
          </cell>
          <cell r="U203" t="str">
            <v>234-4000-10</v>
          </cell>
          <cell r="V203">
            <v>12448.67</v>
          </cell>
          <cell r="W203" t="str">
            <v>210-8169-10</v>
          </cell>
          <cell r="X203">
            <v>-62500</v>
          </cell>
        </row>
        <row r="204">
          <cell r="A204" t="str">
            <v>235-4019-10</v>
          </cell>
          <cell r="B204">
            <v>-213365</v>
          </cell>
          <cell r="C204" t="str">
            <v>232-4200-10</v>
          </cell>
          <cell r="D204">
            <v>-1402.46</v>
          </cell>
          <cell r="E204" t="str">
            <v>235-4010-10</v>
          </cell>
          <cell r="F204">
            <v>-379296.82</v>
          </cell>
          <cell r="G204" t="str">
            <v>235-4000-10</v>
          </cell>
          <cell r="H204">
            <v>-1012266.16</v>
          </cell>
          <cell r="I204" t="str">
            <v>235-4017-10</v>
          </cell>
          <cell r="J204">
            <v>-933682.33</v>
          </cell>
          <cell r="K204" t="str">
            <v>235-4010-10</v>
          </cell>
          <cell r="L204">
            <v>-314812.2</v>
          </cell>
          <cell r="M204" t="str">
            <v>232-4400-10</v>
          </cell>
          <cell r="N204">
            <v>-395.34</v>
          </cell>
          <cell r="O204" t="str">
            <v>232-4200-10</v>
          </cell>
          <cell r="P204">
            <v>-1885.76</v>
          </cell>
          <cell r="Q204" t="str">
            <v>231-4000-10</v>
          </cell>
          <cell r="R204">
            <v>-52441.54</v>
          </cell>
          <cell r="S204" t="str">
            <v>232-4015-10</v>
          </cell>
          <cell r="T204">
            <v>-16325.93</v>
          </cell>
          <cell r="U204" t="str">
            <v>234-4010-10</v>
          </cell>
          <cell r="V204">
            <v>0</v>
          </cell>
          <cell r="W204" t="str">
            <v>230-4000-10</v>
          </cell>
          <cell r="X204">
            <v>-25099.45</v>
          </cell>
        </row>
        <row r="205">
          <cell r="A205" t="str">
            <v>235-4020-10</v>
          </cell>
          <cell r="B205">
            <v>-557674.73</v>
          </cell>
          <cell r="C205" t="str">
            <v>232-4300-10</v>
          </cell>
          <cell r="D205">
            <v>-4113.8900000000003</v>
          </cell>
          <cell r="E205" t="str">
            <v>235-4015-10</v>
          </cell>
          <cell r="F205">
            <v>-437047.67</v>
          </cell>
          <cell r="G205" t="str">
            <v>235-4001-10</v>
          </cell>
          <cell r="H205">
            <v>-1606271.52</v>
          </cell>
          <cell r="I205" t="str">
            <v>235-4018-10</v>
          </cell>
          <cell r="J205">
            <v>1374816</v>
          </cell>
          <cell r="K205" t="str">
            <v>235-4015-10</v>
          </cell>
          <cell r="L205">
            <v>-395621.03</v>
          </cell>
          <cell r="M205" t="str">
            <v>234-4000-10</v>
          </cell>
          <cell r="N205">
            <v>-91138</v>
          </cell>
          <cell r="O205" t="str">
            <v>232-4300-10</v>
          </cell>
          <cell r="P205">
            <v>-5244.18</v>
          </cell>
          <cell r="Q205" t="str">
            <v>231-4010-10</v>
          </cell>
          <cell r="R205">
            <v>-4027.32</v>
          </cell>
          <cell r="S205" t="str">
            <v>232-4020-10</v>
          </cell>
          <cell r="T205">
            <v>-18722.439999999999</v>
          </cell>
          <cell r="U205" t="str">
            <v>235-4000-10</v>
          </cell>
          <cell r="V205">
            <v>-974216.31</v>
          </cell>
          <cell r="W205" t="str">
            <v>230-4010-10</v>
          </cell>
          <cell r="X205">
            <v>-1372.11</v>
          </cell>
        </row>
        <row r="206">
          <cell r="A206" t="str">
            <v>235-4100-10</v>
          </cell>
          <cell r="B206">
            <v>-184306.78</v>
          </cell>
          <cell r="C206" t="str">
            <v>232-4310-10</v>
          </cell>
          <cell r="D206">
            <v>-8.7100000000000009</v>
          </cell>
          <cell r="E206" t="str">
            <v>235-4016-10</v>
          </cell>
          <cell r="F206">
            <v>26637</v>
          </cell>
          <cell r="G206" t="str">
            <v>235-4002-10</v>
          </cell>
          <cell r="H206">
            <v>761236</v>
          </cell>
          <cell r="I206" t="str">
            <v>235-4019-10</v>
          </cell>
          <cell r="J206">
            <v>-335375</v>
          </cell>
          <cell r="K206" t="str">
            <v>235-4016-10</v>
          </cell>
          <cell r="L206">
            <v>-68785</v>
          </cell>
          <cell r="M206" t="str">
            <v>234-4010-10</v>
          </cell>
          <cell r="N206">
            <v>-24927</v>
          </cell>
          <cell r="O206" t="str">
            <v>232-4310-10</v>
          </cell>
          <cell r="P206">
            <v>-10.69</v>
          </cell>
          <cell r="Q206" t="str">
            <v>231-4015-10</v>
          </cell>
          <cell r="R206">
            <v>-1961.8</v>
          </cell>
          <cell r="S206" t="str">
            <v>232-4100-10</v>
          </cell>
          <cell r="T206">
            <v>-5659.07</v>
          </cell>
          <cell r="U206" t="str">
            <v>235-4001-10</v>
          </cell>
          <cell r="V206">
            <v>-1731239.46</v>
          </cell>
          <cell r="W206" t="str">
            <v>230-4015-10</v>
          </cell>
          <cell r="X206">
            <v>-375.42</v>
          </cell>
        </row>
        <row r="207">
          <cell r="A207" t="str">
            <v>235-4300-10</v>
          </cell>
          <cell r="B207">
            <v>-1366.58</v>
          </cell>
          <cell r="C207" t="str">
            <v>232-4400-10</v>
          </cell>
          <cell r="D207">
            <v>-527.48</v>
          </cell>
          <cell r="E207" t="str">
            <v>235-4017-10</v>
          </cell>
          <cell r="F207">
            <v>-647269.26</v>
          </cell>
          <cell r="G207" t="str">
            <v>235-4010-10</v>
          </cell>
          <cell r="H207">
            <v>-290303.88</v>
          </cell>
          <cell r="I207" t="str">
            <v>235-4020-10</v>
          </cell>
          <cell r="J207">
            <v>-382728.82</v>
          </cell>
          <cell r="K207" t="str">
            <v>235-4017-10</v>
          </cell>
          <cell r="L207">
            <v>-669799.46</v>
          </cell>
          <cell r="M207" t="str">
            <v>235-4000-10</v>
          </cell>
          <cell r="N207">
            <v>-1374297.27</v>
          </cell>
          <cell r="O207" t="str">
            <v>232-4400-10</v>
          </cell>
          <cell r="P207">
            <v>-394.16</v>
          </cell>
          <cell r="Q207" t="str">
            <v>231-4020-10</v>
          </cell>
          <cell r="R207">
            <v>-641.94000000000005</v>
          </cell>
          <cell r="S207" t="str">
            <v>232-4200-10</v>
          </cell>
          <cell r="T207">
            <v>-1938.05</v>
          </cell>
          <cell r="U207" t="str">
            <v>235-4002-10</v>
          </cell>
          <cell r="V207">
            <v>313519</v>
          </cell>
          <cell r="W207" t="str">
            <v>230-4020-10</v>
          </cell>
          <cell r="X207">
            <v>-120.99</v>
          </cell>
        </row>
        <row r="208">
          <cell r="A208" t="str">
            <v>235-4400-10</v>
          </cell>
          <cell r="B208">
            <v>-9054.77</v>
          </cell>
          <cell r="C208" t="str">
            <v>233-4000-10</v>
          </cell>
          <cell r="D208">
            <v>-0.01</v>
          </cell>
          <cell r="E208" t="str">
            <v>235-4019-10</v>
          </cell>
          <cell r="F208">
            <v>4974</v>
          </cell>
          <cell r="G208" t="str">
            <v>235-4015-10</v>
          </cell>
          <cell r="H208">
            <v>-271039.99</v>
          </cell>
          <cell r="I208" t="str">
            <v>235-4100-10</v>
          </cell>
          <cell r="J208">
            <v>-202671.92</v>
          </cell>
          <cell r="K208" t="str">
            <v>235-4018-10</v>
          </cell>
          <cell r="L208">
            <v>0.01</v>
          </cell>
          <cell r="M208" t="str">
            <v>235-4001-10</v>
          </cell>
          <cell r="N208">
            <v>-1199303.27</v>
          </cell>
          <cell r="O208" t="str">
            <v>235-4000-10</v>
          </cell>
          <cell r="P208">
            <v>-2107825.48</v>
          </cell>
          <cell r="Q208" t="str">
            <v>231-4100-10</v>
          </cell>
          <cell r="R208">
            <v>-1538.1</v>
          </cell>
          <cell r="S208" t="str">
            <v>232-4300-10</v>
          </cell>
          <cell r="T208">
            <v>-5247.07</v>
          </cell>
          <cell r="U208" t="str">
            <v>235-4010-10</v>
          </cell>
          <cell r="V208">
            <v>-268115.59999999998</v>
          </cell>
          <cell r="W208" t="str">
            <v>230-4200-10</v>
          </cell>
          <cell r="X208">
            <v>-1</v>
          </cell>
        </row>
        <row r="209">
          <cell r="A209" t="str">
            <v>235-4500-10</v>
          </cell>
          <cell r="B209">
            <v>-5408.73</v>
          </cell>
          <cell r="C209" t="str">
            <v>233-4010-10</v>
          </cell>
          <cell r="D209">
            <v>-0.01</v>
          </cell>
          <cell r="E209" t="str">
            <v>235-4020-10</v>
          </cell>
          <cell r="F209">
            <v>-517093.51</v>
          </cell>
          <cell r="G209" t="str">
            <v>235-4016-10</v>
          </cell>
          <cell r="H209">
            <v>106840</v>
          </cell>
          <cell r="I209" t="str">
            <v>235-4300-10</v>
          </cell>
          <cell r="J209">
            <v>-1162.22</v>
          </cell>
          <cell r="K209" t="str">
            <v>235-4019-10</v>
          </cell>
          <cell r="L209">
            <v>198556</v>
          </cell>
          <cell r="M209" t="str">
            <v>235-4002-10</v>
          </cell>
          <cell r="N209">
            <v>-357823</v>
          </cell>
          <cell r="O209" t="str">
            <v>235-4001-10</v>
          </cell>
          <cell r="P209">
            <v>-888979.19</v>
          </cell>
          <cell r="Q209" t="str">
            <v>231-4200-10</v>
          </cell>
          <cell r="R209">
            <v>-1041.4000000000001</v>
          </cell>
          <cell r="S209" t="str">
            <v>232-4310-10</v>
          </cell>
          <cell r="T209">
            <v>-9</v>
          </cell>
          <cell r="U209" t="str">
            <v>235-4015-10</v>
          </cell>
          <cell r="V209">
            <v>-284499.89</v>
          </cell>
          <cell r="W209" t="str">
            <v>230-4300-10</v>
          </cell>
          <cell r="X209">
            <v>-36.700000000000003</v>
          </cell>
        </row>
        <row r="210">
          <cell r="A210" t="str">
            <v>235-4502-10</v>
          </cell>
          <cell r="B210">
            <v>-161.34</v>
          </cell>
          <cell r="C210" t="str">
            <v>233-4015-10</v>
          </cell>
          <cell r="D210">
            <v>0.01</v>
          </cell>
          <cell r="E210" t="str">
            <v>235-4100-10</v>
          </cell>
          <cell r="F210">
            <v>-167830.34</v>
          </cell>
          <cell r="G210" t="str">
            <v>235-4017-10</v>
          </cell>
          <cell r="H210">
            <v>-586680.19999999995</v>
          </cell>
          <cell r="I210" t="str">
            <v>235-4400-10</v>
          </cell>
          <cell r="J210">
            <v>-8236.69</v>
          </cell>
          <cell r="K210" t="str">
            <v>235-4020-10</v>
          </cell>
          <cell r="L210">
            <v>-505638.76</v>
          </cell>
          <cell r="M210" t="str">
            <v>235-4010-10</v>
          </cell>
          <cell r="N210">
            <v>-391504.8</v>
          </cell>
          <cell r="O210" t="str">
            <v>235-4002-10</v>
          </cell>
          <cell r="P210">
            <v>-996978</v>
          </cell>
          <cell r="Q210" t="str">
            <v>231-4300-10</v>
          </cell>
          <cell r="R210">
            <v>-1823.4</v>
          </cell>
          <cell r="S210" t="str">
            <v>232-4400-10</v>
          </cell>
          <cell r="T210">
            <v>-391.54</v>
          </cell>
          <cell r="U210" t="str">
            <v>235-4016-10</v>
          </cell>
          <cell r="V210">
            <v>44003</v>
          </cell>
          <cell r="W210" t="str">
            <v>230-4401-10</v>
          </cell>
          <cell r="X210">
            <v>27006</v>
          </cell>
        </row>
        <row r="211">
          <cell r="A211" t="str">
            <v>235-4504-10</v>
          </cell>
          <cell r="B211">
            <v>-20801.03</v>
          </cell>
          <cell r="C211" t="str">
            <v>233-4020-10</v>
          </cell>
          <cell r="D211">
            <v>0.01</v>
          </cell>
          <cell r="E211" t="str">
            <v>235-4202-10</v>
          </cell>
          <cell r="F211">
            <v>-109.52</v>
          </cell>
          <cell r="G211" t="str">
            <v>235-4018-10</v>
          </cell>
          <cell r="H211">
            <v>639165</v>
          </cell>
          <cell r="I211" t="str">
            <v>235-4500-10</v>
          </cell>
          <cell r="J211">
            <v>-3306.45</v>
          </cell>
          <cell r="K211" t="str">
            <v>235-4100-10</v>
          </cell>
          <cell r="L211">
            <v>-174706.55</v>
          </cell>
          <cell r="M211" t="str">
            <v>235-4015-10</v>
          </cell>
          <cell r="N211">
            <v>-426223.65</v>
          </cell>
          <cell r="O211" t="str">
            <v>235-4010-10</v>
          </cell>
          <cell r="P211">
            <v>-515696.28</v>
          </cell>
          <cell r="Q211" t="str">
            <v>231-4400-10</v>
          </cell>
          <cell r="R211">
            <v>-120.4</v>
          </cell>
          <cell r="S211" t="str">
            <v>234-4000-10</v>
          </cell>
          <cell r="T211">
            <v>61363.67</v>
          </cell>
          <cell r="U211" t="str">
            <v>235-4017-10</v>
          </cell>
          <cell r="V211">
            <v>-541202.61</v>
          </cell>
          <cell r="W211" t="str">
            <v>231-4000-10</v>
          </cell>
          <cell r="X211">
            <v>-48924.09</v>
          </cell>
        </row>
        <row r="212">
          <cell r="A212" t="str">
            <v>235-4505-10</v>
          </cell>
          <cell r="B212">
            <v>-424.81</v>
          </cell>
          <cell r="C212" t="str">
            <v>233-4100-10</v>
          </cell>
          <cell r="D212">
            <v>0.01</v>
          </cell>
          <cell r="E212" t="str">
            <v>235-4300-10</v>
          </cell>
          <cell r="F212">
            <v>-1293.44</v>
          </cell>
          <cell r="G212" t="str">
            <v>235-4019-10</v>
          </cell>
          <cell r="H212">
            <v>153878</v>
          </cell>
          <cell r="I212" t="str">
            <v>235-4501-10</v>
          </cell>
          <cell r="J212">
            <v>-354.56</v>
          </cell>
          <cell r="K212" t="str">
            <v>235-4300-10</v>
          </cell>
          <cell r="L212">
            <v>-1406.92</v>
          </cell>
          <cell r="M212" t="str">
            <v>235-4016-10</v>
          </cell>
          <cell r="N212">
            <v>-50221</v>
          </cell>
          <cell r="O212" t="str">
            <v>235-4015-10</v>
          </cell>
          <cell r="P212">
            <v>-620330.05000000005</v>
          </cell>
          <cell r="Q212" t="str">
            <v>232-4000-10</v>
          </cell>
          <cell r="R212">
            <v>-67187.34</v>
          </cell>
          <cell r="S212" t="str">
            <v>234-4010-10</v>
          </cell>
          <cell r="T212">
            <v>0</v>
          </cell>
          <cell r="U212" t="str">
            <v>235-4018-10</v>
          </cell>
          <cell r="V212">
            <v>333206</v>
          </cell>
          <cell r="W212" t="str">
            <v>231-4010-10</v>
          </cell>
          <cell r="X212">
            <v>-3789.11</v>
          </cell>
        </row>
        <row r="213">
          <cell r="A213" t="str">
            <v>235-4530-10</v>
          </cell>
          <cell r="B213">
            <v>-6138.74</v>
          </cell>
          <cell r="C213" t="str">
            <v>233-4200-10</v>
          </cell>
          <cell r="D213">
            <v>-0.01</v>
          </cell>
          <cell r="E213" t="str">
            <v>235-4400-10</v>
          </cell>
          <cell r="F213">
            <v>-9241.89</v>
          </cell>
          <cell r="G213" t="str">
            <v>235-4020-10</v>
          </cell>
          <cell r="H213">
            <v>-389122.71</v>
          </cell>
          <cell r="I213" t="str">
            <v>235-4502-10</v>
          </cell>
          <cell r="J213">
            <v>-823.84</v>
          </cell>
          <cell r="K213" t="str">
            <v>235-4400-10</v>
          </cell>
          <cell r="L213">
            <v>-10031.66</v>
          </cell>
          <cell r="M213" t="str">
            <v>235-4017-10</v>
          </cell>
          <cell r="N213">
            <v>-421738.95</v>
          </cell>
          <cell r="O213" t="str">
            <v>235-4016-10</v>
          </cell>
          <cell r="P213">
            <v>-139927</v>
          </cell>
          <cell r="Q213" t="str">
            <v>232-4010-10</v>
          </cell>
          <cell r="R213">
            <v>-25804.41</v>
          </cell>
          <cell r="S213" t="str">
            <v>235-4000-10</v>
          </cell>
          <cell r="T213">
            <v>-1225660.1000000001</v>
          </cell>
          <cell r="U213" t="str">
            <v>235-4019-10</v>
          </cell>
          <cell r="V213">
            <v>-360408</v>
          </cell>
          <cell r="W213" t="str">
            <v>231-4015-10</v>
          </cell>
          <cell r="X213">
            <v>-1923.41</v>
          </cell>
        </row>
        <row r="214">
          <cell r="A214" t="str">
            <v>235-4610-10</v>
          </cell>
          <cell r="B214">
            <v>-424.4</v>
          </cell>
          <cell r="C214" t="str">
            <v>233-4300-10</v>
          </cell>
          <cell r="D214">
            <v>-0.01</v>
          </cell>
          <cell r="E214" t="str">
            <v>235-4500-10</v>
          </cell>
          <cell r="F214">
            <v>-8763.1299999999992</v>
          </cell>
          <cell r="G214" t="str">
            <v>235-4100-10</v>
          </cell>
          <cell r="H214">
            <v>-191744.44</v>
          </cell>
          <cell r="I214" t="str">
            <v>235-4504-10</v>
          </cell>
          <cell r="J214">
            <v>-12341.82</v>
          </cell>
          <cell r="K214" t="str">
            <v>235-4500-10</v>
          </cell>
          <cell r="L214">
            <v>-8967.2199999999993</v>
          </cell>
          <cell r="M214" t="str">
            <v>235-4018-10</v>
          </cell>
          <cell r="N214">
            <v>-0.04</v>
          </cell>
          <cell r="O214" t="str">
            <v>235-4017-10</v>
          </cell>
          <cell r="P214">
            <v>-517931.18</v>
          </cell>
          <cell r="Q214" t="str">
            <v>232-4015-10</v>
          </cell>
          <cell r="R214">
            <v>-15586.57</v>
          </cell>
          <cell r="S214" t="str">
            <v>235-4001-10</v>
          </cell>
          <cell r="T214">
            <v>-1585291.95</v>
          </cell>
          <cell r="U214" t="str">
            <v>235-4020-10</v>
          </cell>
          <cell r="V214">
            <v>-356307.9</v>
          </cell>
          <cell r="W214" t="str">
            <v>231-4020-10</v>
          </cell>
          <cell r="X214">
            <v>-636.63</v>
          </cell>
        </row>
        <row r="215">
          <cell r="A215" t="str">
            <v>235-5000-10</v>
          </cell>
          <cell r="B215">
            <v>5953321.6299999999</v>
          </cell>
          <cell r="C215" t="str">
            <v>233-4400-10</v>
          </cell>
          <cell r="D215">
            <v>-0.01</v>
          </cell>
          <cell r="E215" t="str">
            <v>235-4502-10</v>
          </cell>
          <cell r="F215">
            <v>-1146.52</v>
          </cell>
          <cell r="G215" t="str">
            <v>235-4300-10</v>
          </cell>
          <cell r="H215">
            <v>-1130.69</v>
          </cell>
          <cell r="I215" t="str">
            <v>235-4505-10</v>
          </cell>
          <cell r="J215">
            <v>-278.88</v>
          </cell>
          <cell r="K215" t="str">
            <v>235-4502-10</v>
          </cell>
          <cell r="L215">
            <v>-927.34</v>
          </cell>
          <cell r="M215" t="str">
            <v>235-4019-10</v>
          </cell>
          <cell r="N215">
            <v>276127</v>
          </cell>
          <cell r="O215" t="str">
            <v>235-4018-10</v>
          </cell>
          <cell r="P215">
            <v>668557</v>
          </cell>
          <cell r="Q215" t="str">
            <v>232-4020-10</v>
          </cell>
          <cell r="R215">
            <v>-17472.52</v>
          </cell>
          <cell r="S215" t="str">
            <v>235-4002-10</v>
          </cell>
          <cell r="T215">
            <v>941633</v>
          </cell>
          <cell r="U215" t="str">
            <v>235-4100-10</v>
          </cell>
          <cell r="V215">
            <v>-130060.15</v>
          </cell>
          <cell r="W215" t="str">
            <v>231-4100-10</v>
          </cell>
          <cell r="X215">
            <v>-1488.5</v>
          </cell>
        </row>
        <row r="216">
          <cell r="A216" t="str">
            <v>235-5002-10</v>
          </cell>
          <cell r="B216">
            <v>-342346</v>
          </cell>
          <cell r="C216" t="str">
            <v>234-4000-10</v>
          </cell>
          <cell r="D216">
            <v>61846</v>
          </cell>
          <cell r="E216" t="str">
            <v>235-4504-10</v>
          </cell>
          <cell r="F216">
            <v>-12341.82</v>
          </cell>
          <cell r="G216" t="str">
            <v>235-4400-10</v>
          </cell>
          <cell r="H216">
            <v>-7056.73</v>
          </cell>
          <cell r="I216" t="str">
            <v>235-4530-10</v>
          </cell>
          <cell r="J216">
            <v>-7789.78</v>
          </cell>
          <cell r="K216" t="str">
            <v>235-4504-10</v>
          </cell>
          <cell r="L216">
            <v>-12341.82</v>
          </cell>
          <cell r="M216" t="str">
            <v>235-4020-10</v>
          </cell>
          <cell r="N216">
            <v>-525087.94999999995</v>
          </cell>
          <cell r="O216" t="str">
            <v>235-4019-10</v>
          </cell>
          <cell r="P216">
            <v>-95450</v>
          </cell>
          <cell r="Q216" t="str">
            <v>232-4100-10</v>
          </cell>
          <cell r="R216">
            <v>-5905.98</v>
          </cell>
          <cell r="S216" t="str">
            <v>235-4010-10</v>
          </cell>
          <cell r="T216">
            <v>-336807.96</v>
          </cell>
          <cell r="U216" t="str">
            <v>235-4300-10</v>
          </cell>
          <cell r="V216">
            <v>-1243.58</v>
          </cell>
          <cell r="W216" t="str">
            <v>231-4200-10</v>
          </cell>
          <cell r="X216">
            <v>-1007.81</v>
          </cell>
        </row>
        <row r="217">
          <cell r="A217" t="str">
            <v>235-5003-10</v>
          </cell>
          <cell r="B217">
            <v>1410489.75</v>
          </cell>
          <cell r="C217" t="str">
            <v>234-4010-10</v>
          </cell>
          <cell r="D217">
            <v>34748</v>
          </cell>
          <cell r="E217" t="str">
            <v>235-4505-10</v>
          </cell>
          <cell r="F217">
            <v>-349.8</v>
          </cell>
          <cell r="G217" t="str">
            <v>235-4500-10</v>
          </cell>
          <cell r="H217">
            <v>-2171.54</v>
          </cell>
          <cell r="I217" t="str">
            <v>235-4540-10</v>
          </cell>
          <cell r="J217">
            <v>-140.29</v>
          </cell>
          <cell r="K217" t="str">
            <v>235-4505-10</v>
          </cell>
          <cell r="L217">
            <v>-364.33</v>
          </cell>
          <cell r="M217" t="str">
            <v>235-4100-10</v>
          </cell>
          <cell r="N217">
            <v>-180357.73</v>
          </cell>
          <cell r="O217" t="str">
            <v>235-4020-10</v>
          </cell>
          <cell r="P217">
            <v>-739497.3</v>
          </cell>
          <cell r="Q217" t="str">
            <v>232-4200-10</v>
          </cell>
          <cell r="R217">
            <v>-1859.09</v>
          </cell>
          <cell r="S217" t="str">
            <v>235-4015-10</v>
          </cell>
          <cell r="T217">
            <v>-305083.63</v>
          </cell>
          <cell r="U217" t="str">
            <v>235-4320-10</v>
          </cell>
          <cell r="V217">
            <v>-34.61</v>
          </cell>
          <cell r="W217" t="str">
            <v>231-4300-10</v>
          </cell>
          <cell r="X217">
            <v>-1766.71</v>
          </cell>
        </row>
        <row r="218">
          <cell r="A218" t="str">
            <v>236-4000-10</v>
          </cell>
          <cell r="B218">
            <v>-372726.74</v>
          </cell>
          <cell r="C218" t="str">
            <v>235-4000-10</v>
          </cell>
          <cell r="D218">
            <v>-1539811.26</v>
          </cell>
          <cell r="E218" t="str">
            <v>235-4530-10</v>
          </cell>
          <cell r="F218">
            <v>-6261.54</v>
          </cell>
          <cell r="G218" t="str">
            <v>235-4501-10</v>
          </cell>
          <cell r="H218">
            <v>-10137.620000000001</v>
          </cell>
          <cell r="I218" t="str">
            <v>235-5000-10</v>
          </cell>
          <cell r="J218">
            <v>5818214.5899999999</v>
          </cell>
          <cell r="K218" t="str">
            <v>235-4530-10</v>
          </cell>
          <cell r="L218">
            <v>-10785.61</v>
          </cell>
          <cell r="M218" t="str">
            <v>235-4300-10</v>
          </cell>
          <cell r="N218">
            <v>-1666.96</v>
          </cell>
          <cell r="O218" t="str">
            <v>235-4100-10</v>
          </cell>
          <cell r="P218">
            <v>-242823.43</v>
          </cell>
          <cell r="Q218" t="str">
            <v>232-4300-10</v>
          </cell>
          <cell r="R218">
            <v>-5239.91</v>
          </cell>
          <cell r="S218" t="str">
            <v>235-4016-10</v>
          </cell>
          <cell r="T218">
            <v>132159</v>
          </cell>
          <cell r="U218" t="str">
            <v>235-4400-10</v>
          </cell>
          <cell r="V218">
            <v>-7407.66</v>
          </cell>
          <cell r="W218" t="str">
            <v>231-4400-10</v>
          </cell>
          <cell r="X218">
            <v>-117.18</v>
          </cell>
        </row>
        <row r="219">
          <cell r="A219" t="str">
            <v>236-4010-10</v>
          </cell>
          <cell r="B219">
            <v>-29051.29</v>
          </cell>
          <cell r="C219" t="str">
            <v>235-4001-10</v>
          </cell>
          <cell r="D219">
            <v>-1513147.37</v>
          </cell>
          <cell r="E219" t="str">
            <v>235-4540-10</v>
          </cell>
          <cell r="F219">
            <v>-267.55</v>
          </cell>
          <cell r="G219" t="str">
            <v>235-4502-10</v>
          </cell>
          <cell r="H219">
            <v>-823.84</v>
          </cell>
          <cell r="I219" t="str">
            <v>235-5001-10</v>
          </cell>
          <cell r="J219">
            <v>9823.2099999999991</v>
          </cell>
          <cell r="K219" t="str">
            <v>235-4540-10</v>
          </cell>
          <cell r="L219">
            <v>-115.95</v>
          </cell>
          <cell r="M219" t="str">
            <v>235-4400-10</v>
          </cell>
          <cell r="N219">
            <v>-10309.049999999999</v>
          </cell>
          <cell r="O219" t="str">
            <v>235-4300-10</v>
          </cell>
          <cell r="P219">
            <v>-2093.84</v>
          </cell>
          <cell r="Q219" t="str">
            <v>232-4310-10</v>
          </cell>
          <cell r="R219">
            <v>-10.8</v>
          </cell>
          <cell r="S219" t="str">
            <v>235-4017-10</v>
          </cell>
          <cell r="T219">
            <v>-269005.01</v>
          </cell>
          <cell r="U219" t="str">
            <v>235-4500-10</v>
          </cell>
          <cell r="V219">
            <v>-3402.68</v>
          </cell>
          <cell r="W219" t="str">
            <v>232-4000-10</v>
          </cell>
          <cell r="X219">
            <v>-51378.95</v>
          </cell>
        </row>
        <row r="220">
          <cell r="A220" t="str">
            <v>236-4015-10</v>
          </cell>
          <cell r="B220">
            <v>-16459.72</v>
          </cell>
          <cell r="C220" t="str">
            <v>235-4002-10</v>
          </cell>
          <cell r="D220">
            <v>12969</v>
          </cell>
          <cell r="E220" t="str">
            <v>235-4610-10</v>
          </cell>
          <cell r="F220">
            <v>-11184.73</v>
          </cell>
          <cell r="G220" t="str">
            <v>235-4504-10</v>
          </cell>
          <cell r="H220">
            <v>-12364.17</v>
          </cell>
          <cell r="I220" t="str">
            <v>235-5002-10</v>
          </cell>
          <cell r="J220">
            <v>-2476478.61</v>
          </cell>
          <cell r="K220" t="str">
            <v>235-5000-10</v>
          </cell>
          <cell r="L220">
            <v>4939170.71</v>
          </cell>
          <cell r="M220" t="str">
            <v>235-4500-10</v>
          </cell>
          <cell r="N220">
            <v>-5682.52</v>
          </cell>
          <cell r="O220" t="str">
            <v>235-4400-10</v>
          </cell>
          <cell r="P220">
            <v>-13610.02</v>
          </cell>
          <cell r="Q220" t="str">
            <v>232-4400-10</v>
          </cell>
          <cell r="R220">
            <v>-394.15</v>
          </cell>
          <cell r="S220" t="str">
            <v>235-4018-10</v>
          </cell>
          <cell r="T220">
            <v>0.01</v>
          </cell>
          <cell r="U220" t="str">
            <v>235-4502-10</v>
          </cell>
          <cell r="V220">
            <v>-841.09</v>
          </cell>
          <cell r="W220" t="str">
            <v>232-4010-10</v>
          </cell>
          <cell r="X220">
            <v>-22445.74</v>
          </cell>
        </row>
        <row r="221">
          <cell r="A221" t="str">
            <v>236-4020-10</v>
          </cell>
          <cell r="B221">
            <v>-4795.42</v>
          </cell>
          <cell r="C221" t="str">
            <v>235-4010-10</v>
          </cell>
          <cell r="D221">
            <v>-402592.57</v>
          </cell>
          <cell r="E221" t="str">
            <v>235-5000-10</v>
          </cell>
          <cell r="F221">
            <v>4632722.99</v>
          </cell>
          <cell r="G221" t="str">
            <v>235-4505-10</v>
          </cell>
          <cell r="H221">
            <v>-278.3</v>
          </cell>
          <cell r="I221" t="str">
            <v>235-5003-10</v>
          </cell>
          <cell r="J221">
            <v>1026663.03</v>
          </cell>
          <cell r="K221" t="str">
            <v>235-5001-10</v>
          </cell>
          <cell r="L221">
            <v>30912.26</v>
          </cell>
          <cell r="M221" t="str">
            <v>235-4501-10</v>
          </cell>
          <cell r="N221">
            <v>-54.38</v>
          </cell>
          <cell r="O221" t="str">
            <v>235-4500-10</v>
          </cell>
          <cell r="P221">
            <v>-5490.57</v>
          </cell>
          <cell r="Q221" t="str">
            <v>234-4000-10</v>
          </cell>
          <cell r="R221">
            <v>134083.34</v>
          </cell>
          <cell r="S221" t="str">
            <v>235-4019-10</v>
          </cell>
          <cell r="T221">
            <v>-148965</v>
          </cell>
          <cell r="U221" t="str">
            <v>235-4504-10</v>
          </cell>
          <cell r="V221">
            <v>-12341.82</v>
          </cell>
          <cell r="W221" t="str">
            <v>232-4015-10</v>
          </cell>
          <cell r="X221">
            <v>-15541.65</v>
          </cell>
        </row>
        <row r="222">
          <cell r="A222" t="str">
            <v>236-4100-10</v>
          </cell>
          <cell r="B222">
            <v>-12537.87</v>
          </cell>
          <cell r="C222" t="str">
            <v>235-4015-10</v>
          </cell>
          <cell r="D222">
            <v>-411185.95</v>
          </cell>
          <cell r="E222" t="str">
            <v>235-5002-10</v>
          </cell>
          <cell r="F222">
            <v>-332961</v>
          </cell>
          <cell r="G222" t="str">
            <v>235-4530-10</v>
          </cell>
          <cell r="H222">
            <v>-6827.5</v>
          </cell>
          <cell r="I222" t="str">
            <v>236-4000-10</v>
          </cell>
          <cell r="J222">
            <v>-353043.93</v>
          </cell>
          <cell r="K222" t="str">
            <v>235-5002-10</v>
          </cell>
          <cell r="L222">
            <v>-396757.01</v>
          </cell>
          <cell r="M222" t="str">
            <v>235-4502-10</v>
          </cell>
          <cell r="N222">
            <v>-841.09</v>
          </cell>
          <cell r="O222" t="str">
            <v>235-4501-10</v>
          </cell>
          <cell r="P222">
            <v>-36.090000000000003</v>
          </cell>
          <cell r="Q222" t="str">
            <v>234-4010-10</v>
          </cell>
          <cell r="R222">
            <v>0.01</v>
          </cell>
          <cell r="S222" t="str">
            <v>235-4020-10</v>
          </cell>
          <cell r="T222">
            <v>-419170.96</v>
          </cell>
          <cell r="U222" t="str">
            <v>235-4505-10</v>
          </cell>
          <cell r="V222">
            <v>-324.87</v>
          </cell>
          <cell r="W222" t="str">
            <v>232-4020-10</v>
          </cell>
          <cell r="X222">
            <v>-17481.8</v>
          </cell>
        </row>
        <row r="223">
          <cell r="A223" t="str">
            <v>236-4200-10</v>
          </cell>
          <cell r="B223">
            <v>-7043.46</v>
          </cell>
          <cell r="C223" t="str">
            <v>235-4016-10</v>
          </cell>
          <cell r="D223">
            <v>1820</v>
          </cell>
          <cell r="E223" t="str">
            <v>235-5003-10</v>
          </cell>
          <cell r="F223">
            <v>1885006.6</v>
          </cell>
          <cell r="G223" t="str">
            <v>235-5000-10</v>
          </cell>
          <cell r="H223">
            <v>3540099.05</v>
          </cell>
          <cell r="I223" t="str">
            <v>236-4010-10</v>
          </cell>
          <cell r="J223">
            <v>-28258.35</v>
          </cell>
          <cell r="K223" t="str">
            <v>235-5003-10</v>
          </cell>
          <cell r="L223">
            <v>1155562.3500000001</v>
          </cell>
          <cell r="M223" t="str">
            <v>235-4504-10</v>
          </cell>
          <cell r="N223">
            <v>-12341.82</v>
          </cell>
          <cell r="O223" t="str">
            <v>235-4502-10</v>
          </cell>
          <cell r="P223">
            <v>-841.09</v>
          </cell>
          <cell r="Q223" t="str">
            <v>235-4000-10</v>
          </cell>
          <cell r="R223">
            <v>-1973226.91</v>
          </cell>
          <cell r="S223" t="str">
            <v>235-4100-10</v>
          </cell>
          <cell r="T223">
            <v>-145096.17000000001</v>
          </cell>
          <cell r="U223" t="str">
            <v>235-4530-10</v>
          </cell>
          <cell r="V223">
            <v>-16045.78</v>
          </cell>
          <cell r="W223" t="str">
            <v>232-4100-10</v>
          </cell>
          <cell r="X223">
            <v>-4927.18</v>
          </cell>
        </row>
        <row r="224">
          <cell r="A224" t="str">
            <v>236-4300-10</v>
          </cell>
          <cell r="B224">
            <v>-10266.83</v>
          </cell>
          <cell r="C224" t="str">
            <v>235-4017-10</v>
          </cell>
          <cell r="D224">
            <v>-622085.24</v>
          </cell>
          <cell r="E224" t="str">
            <v>235-5004-10</v>
          </cell>
          <cell r="F224">
            <v>-491707</v>
          </cell>
          <cell r="G224" t="str">
            <v>235-5001-10</v>
          </cell>
          <cell r="H224">
            <v>14008.22</v>
          </cell>
          <cell r="I224" t="str">
            <v>236-4015-10</v>
          </cell>
          <cell r="J224">
            <v>-13932.76</v>
          </cell>
          <cell r="K224" t="str">
            <v>235-5004-10</v>
          </cell>
          <cell r="L224">
            <v>-193675.01</v>
          </cell>
          <cell r="M224" t="str">
            <v>235-4505-10</v>
          </cell>
          <cell r="N224">
            <v>-319.45999999999998</v>
          </cell>
          <cell r="O224" t="str">
            <v>235-4504-10</v>
          </cell>
          <cell r="P224">
            <v>-12341.82</v>
          </cell>
          <cell r="Q224" t="str">
            <v>235-4001-10</v>
          </cell>
          <cell r="R224">
            <v>-1088021.5900000001</v>
          </cell>
          <cell r="S224" t="str">
            <v>235-4300-10</v>
          </cell>
          <cell r="T224">
            <v>-1452.95</v>
          </cell>
          <cell r="U224" t="str">
            <v>235-4610-10</v>
          </cell>
          <cell r="V224">
            <v>-21161.94</v>
          </cell>
          <cell r="W224" t="str">
            <v>232-4200-10</v>
          </cell>
          <cell r="X224">
            <v>-1551.84</v>
          </cell>
        </row>
        <row r="225">
          <cell r="A225" t="str">
            <v>236-4400-10</v>
          </cell>
          <cell r="B225">
            <v>-1018.94</v>
          </cell>
          <cell r="C225" t="str">
            <v>235-4018-10</v>
          </cell>
          <cell r="D225">
            <v>504822.92</v>
          </cell>
          <cell r="E225" t="str">
            <v>236-4000-10</v>
          </cell>
          <cell r="F225">
            <v>-352184.1</v>
          </cell>
          <cell r="G225" t="str">
            <v>235-5002-10</v>
          </cell>
          <cell r="H225">
            <v>-1335491</v>
          </cell>
          <cell r="I225" t="str">
            <v>236-4020-10</v>
          </cell>
          <cell r="J225">
            <v>-4450.37</v>
          </cell>
          <cell r="K225" t="str">
            <v>236-4000-10</v>
          </cell>
          <cell r="L225">
            <v>-432483.07</v>
          </cell>
          <cell r="M225" t="str">
            <v>235-4530-10</v>
          </cell>
          <cell r="N225">
            <v>-11374.65</v>
          </cell>
          <cell r="O225" t="str">
            <v>235-4505-10</v>
          </cell>
          <cell r="P225">
            <v>-214.65</v>
          </cell>
          <cell r="Q225" t="str">
            <v>235-4002-10</v>
          </cell>
          <cell r="R225">
            <v>212683</v>
          </cell>
          <cell r="S225" t="str">
            <v>235-4320-10</v>
          </cell>
          <cell r="T225">
            <v>-33.369999999999997</v>
          </cell>
          <cell r="U225" t="str">
            <v>235-5000-10</v>
          </cell>
          <cell r="V225">
            <v>4488055.5</v>
          </cell>
          <cell r="W225" t="str">
            <v>232-4300-10</v>
          </cell>
          <cell r="X225">
            <v>-5239.97</v>
          </cell>
        </row>
        <row r="226">
          <cell r="A226" t="str">
            <v>237-4000-10</v>
          </cell>
          <cell r="B226">
            <v>-507225.52</v>
          </cell>
          <cell r="C226" t="str">
            <v>235-4019-10</v>
          </cell>
          <cell r="D226">
            <v>218911</v>
          </cell>
          <cell r="E226" t="str">
            <v>236-4010-10</v>
          </cell>
          <cell r="F226">
            <v>-26905.75</v>
          </cell>
          <cell r="G226" t="str">
            <v>235-5003-10</v>
          </cell>
          <cell r="H226">
            <v>510892.5</v>
          </cell>
          <cell r="I226" t="str">
            <v>236-4100-10</v>
          </cell>
          <cell r="J226">
            <v>-11062.8</v>
          </cell>
          <cell r="K226" t="str">
            <v>236-4010-10</v>
          </cell>
          <cell r="L226">
            <v>-34025.18</v>
          </cell>
          <cell r="M226" t="str">
            <v>235-5000-10</v>
          </cell>
          <cell r="N226">
            <v>6673313.1500000004</v>
          </cell>
          <cell r="O226" t="str">
            <v>235-4530-10</v>
          </cell>
          <cell r="P226">
            <v>-10373.81</v>
          </cell>
          <cell r="Q226" t="str">
            <v>235-4010-10</v>
          </cell>
          <cell r="R226">
            <v>-523203.45</v>
          </cell>
          <cell r="S226" t="str">
            <v>235-4400-10</v>
          </cell>
          <cell r="T226">
            <v>-8504.77</v>
          </cell>
          <cell r="U226" t="str">
            <v>235-5001-10</v>
          </cell>
          <cell r="V226">
            <v>11479.6</v>
          </cell>
          <cell r="W226" t="str">
            <v>232-4310-10</v>
          </cell>
          <cell r="X226">
            <v>-7.96</v>
          </cell>
        </row>
        <row r="227">
          <cell r="A227" t="str">
            <v>237-4010-10</v>
          </cell>
          <cell r="B227">
            <v>-180841.8</v>
          </cell>
          <cell r="C227" t="str">
            <v>235-4020-10</v>
          </cell>
          <cell r="D227">
            <v>-575114.49</v>
          </cell>
          <cell r="E227" t="str">
            <v>236-4015-10</v>
          </cell>
          <cell r="F227">
            <v>-15181.22</v>
          </cell>
          <cell r="G227" t="str">
            <v>235-5004-10</v>
          </cell>
          <cell r="H227">
            <v>-320580</v>
          </cell>
          <cell r="I227" t="str">
            <v>236-4200-10</v>
          </cell>
          <cell r="J227">
            <v>-6816.25</v>
          </cell>
          <cell r="K227" t="str">
            <v>236-4015-10</v>
          </cell>
          <cell r="L227">
            <v>-15183.17</v>
          </cell>
          <cell r="M227" t="str">
            <v>235-5002-10</v>
          </cell>
          <cell r="N227">
            <v>-1510126.05</v>
          </cell>
          <cell r="O227" t="str">
            <v>235-5000-10</v>
          </cell>
          <cell r="P227">
            <v>6268377.3600000003</v>
          </cell>
          <cell r="Q227" t="str">
            <v>235-4015-10</v>
          </cell>
          <cell r="R227">
            <v>-471473.86</v>
          </cell>
          <cell r="S227" t="str">
            <v>235-4500-10</v>
          </cell>
          <cell r="T227">
            <v>-3887.99</v>
          </cell>
          <cell r="U227" t="str">
            <v>235-5002-10</v>
          </cell>
          <cell r="V227">
            <v>-622537.48</v>
          </cell>
          <cell r="W227" t="str">
            <v>232-4400-10</v>
          </cell>
          <cell r="X227">
            <v>-391.94</v>
          </cell>
        </row>
        <row r="228">
          <cell r="A228" t="str">
            <v>237-4015-10</v>
          </cell>
          <cell r="B228">
            <v>-379.31</v>
          </cell>
          <cell r="C228" t="str">
            <v>235-4100-10</v>
          </cell>
          <cell r="D228">
            <v>-191251.57</v>
          </cell>
          <cell r="E228" t="str">
            <v>236-4020-10</v>
          </cell>
          <cell r="F228">
            <v>-4391.07</v>
          </cell>
          <cell r="G228" t="str">
            <v>236-4000-10</v>
          </cell>
          <cell r="H228">
            <v>-332002.61</v>
          </cell>
          <cell r="I228" t="str">
            <v>236-4300-10</v>
          </cell>
          <cell r="J228">
            <v>-10108.459999999999</v>
          </cell>
          <cell r="K228" t="str">
            <v>236-4020-10</v>
          </cell>
          <cell r="L228">
            <v>-4835.92</v>
          </cell>
          <cell r="M228" t="str">
            <v>235-5003-10</v>
          </cell>
          <cell r="N228">
            <v>361172.92</v>
          </cell>
          <cell r="O228" t="str">
            <v>235-5001-10</v>
          </cell>
          <cell r="P228">
            <v>41918.89</v>
          </cell>
          <cell r="Q228" t="str">
            <v>235-4016-10</v>
          </cell>
          <cell r="R228">
            <v>29850</v>
          </cell>
          <cell r="S228" t="str">
            <v>235-4502-10</v>
          </cell>
          <cell r="T228">
            <v>-841.09</v>
          </cell>
          <cell r="U228" t="str">
            <v>235-5003-10</v>
          </cell>
          <cell r="V228">
            <v>1582568.99</v>
          </cell>
          <cell r="W228" t="str">
            <v>233-4000-10</v>
          </cell>
          <cell r="X228">
            <v>-325409</v>
          </cell>
        </row>
        <row r="229">
          <cell r="A229" t="str">
            <v>237-4300-10</v>
          </cell>
          <cell r="B229">
            <v>-448.84</v>
          </cell>
          <cell r="C229" t="str">
            <v>235-4300-10</v>
          </cell>
          <cell r="D229">
            <v>-1443.25</v>
          </cell>
          <cell r="E229" t="str">
            <v>236-4100-10</v>
          </cell>
          <cell r="F229">
            <v>-10325.299999999999</v>
          </cell>
          <cell r="G229" t="str">
            <v>236-4010-10</v>
          </cell>
          <cell r="H229">
            <v>-27861.99</v>
          </cell>
          <cell r="I229" t="str">
            <v>236-4400-10</v>
          </cell>
          <cell r="J229">
            <v>-1006.05</v>
          </cell>
          <cell r="K229" t="str">
            <v>236-4100-10</v>
          </cell>
          <cell r="L229">
            <v>-10753.3</v>
          </cell>
          <cell r="M229" t="str">
            <v>235-5004-10</v>
          </cell>
          <cell r="N229">
            <v>-15971.01</v>
          </cell>
          <cell r="O229" t="str">
            <v>235-5002-10</v>
          </cell>
          <cell r="P229">
            <v>-788.95</v>
          </cell>
          <cell r="Q229" t="str">
            <v>235-4017-10</v>
          </cell>
          <cell r="R229">
            <v>-128204.09</v>
          </cell>
          <cell r="S229" t="str">
            <v>235-4504-10</v>
          </cell>
          <cell r="T229">
            <v>-12341.82</v>
          </cell>
          <cell r="U229" t="str">
            <v>235-5004-10</v>
          </cell>
          <cell r="V229">
            <v>0.01</v>
          </cell>
          <cell r="W229" t="str">
            <v>233-4010-10</v>
          </cell>
          <cell r="X229">
            <v>-81778</v>
          </cell>
        </row>
        <row r="230">
          <cell r="A230" t="str">
            <v>237-4400-10</v>
          </cell>
          <cell r="B230">
            <v>-3511.79</v>
          </cell>
          <cell r="C230" t="str">
            <v>235-4400-10</v>
          </cell>
          <cell r="D230">
            <v>-10400.64</v>
          </cell>
          <cell r="E230" t="str">
            <v>236-4200-10</v>
          </cell>
          <cell r="F230">
            <v>-6361.83</v>
          </cell>
          <cell r="G230" t="str">
            <v>236-4015-10</v>
          </cell>
          <cell r="H230">
            <v>-14594.39</v>
          </cell>
          <cell r="I230" t="str">
            <v>237-4000-10</v>
          </cell>
          <cell r="J230">
            <v>-361278.49</v>
          </cell>
          <cell r="K230" t="str">
            <v>236-4200-10</v>
          </cell>
          <cell r="L230">
            <v>-7271.19</v>
          </cell>
          <cell r="M230" t="str">
            <v>235-5006-10</v>
          </cell>
          <cell r="N230">
            <v>2673.07</v>
          </cell>
          <cell r="O230" t="str">
            <v>235-5003-10</v>
          </cell>
          <cell r="P230">
            <v>608074.75</v>
          </cell>
          <cell r="Q230" t="str">
            <v>235-4018-10</v>
          </cell>
          <cell r="R230">
            <v>0.01</v>
          </cell>
          <cell r="S230" t="str">
            <v>235-4505-10</v>
          </cell>
          <cell r="T230">
            <v>-352.45</v>
          </cell>
          <cell r="U230" t="str">
            <v>235-5006-10</v>
          </cell>
          <cell r="V230">
            <v>2112.4699999999998</v>
          </cell>
          <cell r="W230" t="str">
            <v>233-4015-10</v>
          </cell>
          <cell r="X230">
            <v>-53241</v>
          </cell>
        </row>
        <row r="231">
          <cell r="A231" t="str">
            <v>238-4000-10</v>
          </cell>
          <cell r="B231">
            <v>-302835.42</v>
          </cell>
          <cell r="C231" t="str">
            <v>235-4500-10</v>
          </cell>
          <cell r="D231">
            <v>-4380.8</v>
          </cell>
          <cell r="E231" t="str">
            <v>236-4300-10</v>
          </cell>
          <cell r="F231">
            <v>-9345.85</v>
          </cell>
          <cell r="G231" t="str">
            <v>236-4020-10</v>
          </cell>
          <cell r="H231">
            <v>-4672.24</v>
          </cell>
          <cell r="I231" t="str">
            <v>237-4010-10</v>
          </cell>
          <cell r="J231">
            <v>-159807.26</v>
          </cell>
          <cell r="K231" t="str">
            <v>236-4300-10</v>
          </cell>
          <cell r="L231">
            <v>-13007.92</v>
          </cell>
          <cell r="M231" t="str">
            <v>235-5007-10</v>
          </cell>
          <cell r="N231">
            <v>-136.02000000000001</v>
          </cell>
          <cell r="O231" t="str">
            <v>235-5004-10</v>
          </cell>
          <cell r="P231">
            <v>-0.01</v>
          </cell>
          <cell r="Q231" t="str">
            <v>235-4019-10</v>
          </cell>
          <cell r="R231">
            <v>456494</v>
          </cell>
          <cell r="S231" t="str">
            <v>235-4530-10</v>
          </cell>
          <cell r="T231">
            <v>-19608.3</v>
          </cell>
          <cell r="U231" t="str">
            <v>235-5007-10</v>
          </cell>
          <cell r="V231">
            <v>-81.650000000000006</v>
          </cell>
          <cell r="W231" t="str">
            <v>233-4020-10</v>
          </cell>
          <cell r="X231">
            <v>-43920</v>
          </cell>
        </row>
        <row r="232">
          <cell r="A232" t="str">
            <v>238-4002-10</v>
          </cell>
          <cell r="B232">
            <v>-411222</v>
          </cell>
          <cell r="C232" t="str">
            <v>235-4502-10</v>
          </cell>
          <cell r="D232">
            <v>161.34</v>
          </cell>
          <cell r="E232" t="str">
            <v>236-4400-10</v>
          </cell>
          <cell r="F232">
            <v>-921.2</v>
          </cell>
          <cell r="G232" t="str">
            <v>236-4100-10</v>
          </cell>
          <cell r="H232">
            <v>-11431.6</v>
          </cell>
          <cell r="I232" t="str">
            <v>237-4300-10</v>
          </cell>
          <cell r="J232">
            <v>-434.4</v>
          </cell>
          <cell r="K232" t="str">
            <v>236-4400-10</v>
          </cell>
          <cell r="L232">
            <v>-840</v>
          </cell>
          <cell r="M232" t="str">
            <v>236-4000-10</v>
          </cell>
          <cell r="N232">
            <v>-363205.91</v>
          </cell>
          <cell r="O232" t="str">
            <v>235-5006-10</v>
          </cell>
          <cell r="P232">
            <v>847.71</v>
          </cell>
          <cell r="Q232" t="str">
            <v>235-4020-10</v>
          </cell>
          <cell r="R232">
            <v>-628858.03</v>
          </cell>
          <cell r="S232" t="str">
            <v>235-4540-10</v>
          </cell>
          <cell r="T232">
            <v>-248.8</v>
          </cell>
          <cell r="U232" t="str">
            <v>236-4000-10</v>
          </cell>
          <cell r="V232">
            <v>-368900.65</v>
          </cell>
          <cell r="W232" t="str">
            <v>233-4100-10</v>
          </cell>
          <cell r="X232">
            <v>-20543</v>
          </cell>
        </row>
        <row r="233">
          <cell r="A233" t="str">
            <v>238-4010-10</v>
          </cell>
          <cell r="B233">
            <v>-75396.08</v>
          </cell>
          <cell r="C233" t="str">
            <v>235-4504-10</v>
          </cell>
          <cell r="D233">
            <v>-6559.39</v>
          </cell>
          <cell r="E233" t="str">
            <v>237-4000-10</v>
          </cell>
          <cell r="F233">
            <v>-489647.42</v>
          </cell>
          <cell r="G233" t="str">
            <v>236-4200-10</v>
          </cell>
          <cell r="H233">
            <v>-7043.46</v>
          </cell>
          <cell r="I233" t="str">
            <v>237-4400-10</v>
          </cell>
          <cell r="J233">
            <v>-3616.72</v>
          </cell>
          <cell r="K233" t="str">
            <v>237-4000-10</v>
          </cell>
          <cell r="L233">
            <v>-343939.53</v>
          </cell>
          <cell r="M233" t="str">
            <v>236-4010-10</v>
          </cell>
          <cell r="N233">
            <v>-27522.6</v>
          </cell>
          <cell r="O233" t="str">
            <v>235-5007-10</v>
          </cell>
          <cell r="P233">
            <v>-58.77</v>
          </cell>
          <cell r="Q233" t="str">
            <v>235-4100-10</v>
          </cell>
          <cell r="R233">
            <v>-213262.78</v>
          </cell>
          <cell r="S233" t="str">
            <v>235-5000-10</v>
          </cell>
          <cell r="T233">
            <v>4157578.13</v>
          </cell>
          <cell r="U233" t="str">
            <v>236-4010-10</v>
          </cell>
          <cell r="V233">
            <v>-28052.45</v>
          </cell>
          <cell r="W233" t="str">
            <v>233-4200-10</v>
          </cell>
          <cell r="X233">
            <v>-7557</v>
          </cell>
        </row>
        <row r="234">
          <cell r="A234" t="str">
            <v>238-4015-10</v>
          </cell>
          <cell r="B234">
            <v>-195230.64</v>
          </cell>
          <cell r="C234" t="str">
            <v>235-4505-10</v>
          </cell>
          <cell r="D234">
            <v>-394.76</v>
          </cell>
          <cell r="E234" t="str">
            <v>237-4010-10</v>
          </cell>
          <cell r="F234">
            <v>-188221.38</v>
          </cell>
          <cell r="G234" t="str">
            <v>236-4300-10</v>
          </cell>
          <cell r="H234">
            <v>-10403.36</v>
          </cell>
          <cell r="I234" t="str">
            <v>238-4000-10</v>
          </cell>
          <cell r="J234">
            <v>-181133.98</v>
          </cell>
          <cell r="K234" t="str">
            <v>237-4010-10</v>
          </cell>
          <cell r="L234">
            <v>-148457.46</v>
          </cell>
          <cell r="M234" t="str">
            <v>236-4015-10</v>
          </cell>
          <cell r="N234">
            <v>-15155.2</v>
          </cell>
          <cell r="O234" t="str">
            <v>236-4000-10</v>
          </cell>
          <cell r="P234">
            <v>-353100.21</v>
          </cell>
          <cell r="Q234" t="str">
            <v>235-4300-10</v>
          </cell>
          <cell r="R234">
            <v>-1842.91</v>
          </cell>
          <cell r="S234" t="str">
            <v>235-5001-10</v>
          </cell>
          <cell r="T234">
            <v>13266.74</v>
          </cell>
          <cell r="U234" t="str">
            <v>236-4015-10</v>
          </cell>
          <cell r="V234">
            <v>-14710.82</v>
          </cell>
          <cell r="W234" t="str">
            <v>233-4300-10</v>
          </cell>
          <cell r="X234">
            <v>-18442</v>
          </cell>
        </row>
        <row r="235">
          <cell r="A235" t="str">
            <v>238-4016-10</v>
          </cell>
          <cell r="B235">
            <v>-121844</v>
          </cell>
          <cell r="C235" t="str">
            <v>235-4530-10</v>
          </cell>
          <cell r="D235">
            <v>-5746.17</v>
          </cell>
          <cell r="E235" t="str">
            <v>237-4300-10</v>
          </cell>
          <cell r="F235">
            <v>-401.78</v>
          </cell>
          <cell r="G235" t="str">
            <v>236-4400-10</v>
          </cell>
          <cell r="H235">
            <v>-1022</v>
          </cell>
          <cell r="I235" t="str">
            <v>238-4002-10</v>
          </cell>
          <cell r="J235">
            <v>152545</v>
          </cell>
          <cell r="K235" t="str">
            <v>237-4300-10</v>
          </cell>
          <cell r="L235">
            <v>-417.04</v>
          </cell>
          <cell r="M235" t="str">
            <v>236-4020-10</v>
          </cell>
          <cell r="N235">
            <v>-4566.57</v>
          </cell>
          <cell r="O235" t="str">
            <v>236-4010-10</v>
          </cell>
          <cell r="P235">
            <v>-27809.97</v>
          </cell>
          <cell r="Q235" t="str">
            <v>235-4400-10</v>
          </cell>
          <cell r="R235">
            <v>-11716.28</v>
          </cell>
          <cell r="S235" t="str">
            <v>235-5002-10</v>
          </cell>
          <cell r="T235">
            <v>-974861</v>
          </cell>
          <cell r="U235" t="str">
            <v>236-4020-10</v>
          </cell>
          <cell r="V235">
            <v>-4746.6899999999996</v>
          </cell>
          <cell r="W235" t="str">
            <v>233-4400-10</v>
          </cell>
          <cell r="X235">
            <v>-1698</v>
          </cell>
        </row>
        <row r="236">
          <cell r="A236" t="str">
            <v>238-4017-10</v>
          </cell>
          <cell r="B236">
            <v>-970387.36</v>
          </cell>
          <cell r="C236" t="str">
            <v>235-5000-10</v>
          </cell>
          <cell r="D236">
            <v>5467983.1299999999</v>
          </cell>
          <cell r="E236" t="str">
            <v>237-4400-10</v>
          </cell>
          <cell r="F236">
            <v>-3540.27</v>
          </cell>
          <cell r="G236" t="str">
            <v>237-4000-10</v>
          </cell>
          <cell r="H236">
            <v>-413160.18</v>
          </cell>
          <cell r="I236" t="str">
            <v>238-4010-10</v>
          </cell>
          <cell r="J236">
            <v>-60468.15</v>
          </cell>
          <cell r="K236" t="str">
            <v>237-4400-10</v>
          </cell>
          <cell r="L236">
            <v>-2812.68</v>
          </cell>
          <cell r="M236" t="str">
            <v>236-4100-10</v>
          </cell>
          <cell r="N236">
            <v>-10390.799999999999</v>
          </cell>
          <cell r="O236" t="str">
            <v>236-4015-10</v>
          </cell>
          <cell r="P236">
            <v>-14435.58</v>
          </cell>
          <cell r="Q236" t="str">
            <v>235-4500-10</v>
          </cell>
          <cell r="R236">
            <v>-9898.11</v>
          </cell>
          <cell r="S236" t="str">
            <v>235-5003-10</v>
          </cell>
          <cell r="T236">
            <v>1465294.8</v>
          </cell>
          <cell r="U236" t="str">
            <v>236-4100-10</v>
          </cell>
          <cell r="V236">
            <v>-10737.2</v>
          </cell>
          <cell r="W236" t="str">
            <v>234-4000-10</v>
          </cell>
          <cell r="X236">
            <v>-171228.33</v>
          </cell>
        </row>
        <row r="237">
          <cell r="A237" t="str">
            <v>238-4019-10</v>
          </cell>
          <cell r="B237">
            <v>-231146</v>
          </cell>
          <cell r="C237" t="str">
            <v>235-5001-10</v>
          </cell>
          <cell r="D237">
            <v>47927.25</v>
          </cell>
          <cell r="E237" t="str">
            <v>238-4000-10</v>
          </cell>
          <cell r="F237">
            <v>-289331.53999999998</v>
          </cell>
          <cell r="G237" t="str">
            <v>237-4010-10</v>
          </cell>
          <cell r="H237">
            <v>-171969.38</v>
          </cell>
          <cell r="I237" t="str">
            <v>238-4015-10</v>
          </cell>
          <cell r="J237">
            <v>-110625.22</v>
          </cell>
          <cell r="K237" t="str">
            <v>238-4000-10</v>
          </cell>
          <cell r="L237">
            <v>-215095.23</v>
          </cell>
          <cell r="M237" t="str">
            <v>236-4200-10</v>
          </cell>
          <cell r="N237">
            <v>-7035.08</v>
          </cell>
          <cell r="O237" t="str">
            <v>236-4020-10</v>
          </cell>
          <cell r="P237">
            <v>-4545.47</v>
          </cell>
          <cell r="Q237" t="str">
            <v>235-4501-10</v>
          </cell>
          <cell r="R237">
            <v>-106.59</v>
          </cell>
          <cell r="S237" t="str">
            <v>235-5004-10</v>
          </cell>
          <cell r="T237">
            <v>-584005</v>
          </cell>
          <cell r="U237" t="str">
            <v>236-4200-10</v>
          </cell>
          <cell r="V237">
            <v>-7269.58</v>
          </cell>
          <cell r="W237" t="str">
            <v>234-4010-10</v>
          </cell>
          <cell r="X237">
            <v>-11661.01</v>
          </cell>
        </row>
        <row r="238">
          <cell r="A238" t="str">
            <v>238-4020-10</v>
          </cell>
          <cell r="B238">
            <v>-167113.60999999999</v>
          </cell>
          <cell r="C238" t="str">
            <v>235-5002-10</v>
          </cell>
          <cell r="D238">
            <v>-22753</v>
          </cell>
          <cell r="E238" t="str">
            <v>238-4002-10</v>
          </cell>
          <cell r="F238">
            <v>89899</v>
          </cell>
          <cell r="G238" t="str">
            <v>237-4300-10</v>
          </cell>
          <cell r="H238">
            <v>-444.1</v>
          </cell>
          <cell r="I238" t="str">
            <v>238-4016-10</v>
          </cell>
          <cell r="J238">
            <v>45199</v>
          </cell>
          <cell r="K238" t="str">
            <v>238-4002-10</v>
          </cell>
          <cell r="L238">
            <v>-232150</v>
          </cell>
          <cell r="M238" t="str">
            <v>236-4300-10</v>
          </cell>
          <cell r="N238">
            <v>-12661.54</v>
          </cell>
          <cell r="O238" t="str">
            <v>236-4100-10</v>
          </cell>
          <cell r="P238">
            <v>-10737.2</v>
          </cell>
          <cell r="Q238" t="str">
            <v>235-4502-10</v>
          </cell>
          <cell r="R238">
            <v>-841.09</v>
          </cell>
          <cell r="S238" t="str">
            <v>235-5006-10</v>
          </cell>
          <cell r="T238">
            <v>2167</v>
          </cell>
          <cell r="U238" t="str">
            <v>236-4300-10</v>
          </cell>
          <cell r="V238">
            <v>-13074.41</v>
          </cell>
          <cell r="W238" t="str">
            <v>235-4000-10</v>
          </cell>
          <cell r="X238">
            <v>-978974.09</v>
          </cell>
        </row>
        <row r="239">
          <cell r="A239" t="str">
            <v>238-4100-10</v>
          </cell>
          <cell r="B239">
            <v>-81548.81</v>
          </cell>
          <cell r="C239" t="str">
            <v>235-5003-10</v>
          </cell>
          <cell r="D239">
            <v>907034.88</v>
          </cell>
          <cell r="E239" t="str">
            <v>238-4010-10</v>
          </cell>
          <cell r="F239">
            <v>-83147.240000000005</v>
          </cell>
          <cell r="G239" t="str">
            <v>237-4400-10</v>
          </cell>
          <cell r="H239">
            <v>-3417.6</v>
          </cell>
          <cell r="I239" t="str">
            <v>238-4017-10</v>
          </cell>
          <cell r="J239">
            <v>-769097.93</v>
          </cell>
          <cell r="K239" t="str">
            <v>238-4010-10</v>
          </cell>
          <cell r="L239">
            <v>-75141.95</v>
          </cell>
          <cell r="M239" t="str">
            <v>236-4400-10</v>
          </cell>
          <cell r="N239">
            <v>-812</v>
          </cell>
          <cell r="O239" t="str">
            <v>236-4200-10</v>
          </cell>
          <cell r="P239">
            <v>-7269.58</v>
          </cell>
          <cell r="Q239" t="str">
            <v>235-4504-10</v>
          </cell>
          <cell r="R239">
            <v>-12341.82</v>
          </cell>
          <cell r="S239" t="str">
            <v>235-5007-10</v>
          </cell>
          <cell r="T239">
            <v>-93.34</v>
          </cell>
          <cell r="U239" t="str">
            <v>236-4400-10</v>
          </cell>
          <cell r="V239">
            <v>-837.58</v>
          </cell>
          <cell r="W239" t="str">
            <v>235-4001-10</v>
          </cell>
          <cell r="X239">
            <v>-1634773.99</v>
          </cell>
        </row>
        <row r="240">
          <cell r="A240" t="str">
            <v>238-4200-10</v>
          </cell>
          <cell r="B240">
            <v>-78722.87</v>
          </cell>
          <cell r="C240" t="str">
            <v>235-5004-10</v>
          </cell>
          <cell r="D240">
            <v>-456065</v>
          </cell>
          <cell r="E240" t="str">
            <v>238-4015-10</v>
          </cell>
          <cell r="F240">
            <v>-163604.25</v>
          </cell>
          <cell r="G240" t="str">
            <v>238-4000-10</v>
          </cell>
          <cell r="H240">
            <v>-201348.1</v>
          </cell>
          <cell r="I240" t="str">
            <v>238-4019-10</v>
          </cell>
          <cell r="J240">
            <v>-363323</v>
          </cell>
          <cell r="K240" t="str">
            <v>238-4015-10</v>
          </cell>
          <cell r="L240">
            <v>-136003.89000000001</v>
          </cell>
          <cell r="M240" t="str">
            <v>237-4000-10</v>
          </cell>
          <cell r="N240">
            <v>-391556.64</v>
          </cell>
          <cell r="O240" t="str">
            <v>236-4300-10</v>
          </cell>
          <cell r="P240">
            <v>-13052.24</v>
          </cell>
          <cell r="Q240" t="str">
            <v>235-4505-10</v>
          </cell>
          <cell r="R240">
            <v>-430.5</v>
          </cell>
          <cell r="S240" t="str">
            <v>236-4000-10</v>
          </cell>
          <cell r="T240">
            <v>-355478.69</v>
          </cell>
          <cell r="U240" t="str">
            <v>237-4000-10</v>
          </cell>
          <cell r="V240">
            <v>-381124.4</v>
          </cell>
          <cell r="W240" t="str">
            <v>235-4002-10</v>
          </cell>
          <cell r="X240">
            <v>-47106</v>
          </cell>
        </row>
        <row r="241">
          <cell r="A241" t="str">
            <v>238-4300-10</v>
          </cell>
          <cell r="B241">
            <v>-39188.6</v>
          </cell>
          <cell r="C241" t="str">
            <v>236-4000-10</v>
          </cell>
          <cell r="D241">
            <v>-358472.02</v>
          </cell>
          <cell r="E241" t="str">
            <v>238-4016-10</v>
          </cell>
          <cell r="F241">
            <v>26637</v>
          </cell>
          <cell r="G241" t="str">
            <v>238-4002-10</v>
          </cell>
          <cell r="H241">
            <v>360586</v>
          </cell>
          <cell r="I241" t="str">
            <v>238-4020-10</v>
          </cell>
          <cell r="J241">
            <v>-90496.01</v>
          </cell>
          <cell r="K241" t="str">
            <v>238-4016-10</v>
          </cell>
          <cell r="L241">
            <v>-68785</v>
          </cell>
          <cell r="M241" t="str">
            <v>237-4010-10</v>
          </cell>
          <cell r="N241">
            <v>-158523.65</v>
          </cell>
          <cell r="O241" t="str">
            <v>236-4400-10</v>
          </cell>
          <cell r="P241">
            <v>-840</v>
          </cell>
          <cell r="Q241" t="str">
            <v>235-4530-10</v>
          </cell>
          <cell r="R241">
            <v>-11241.77</v>
          </cell>
          <cell r="S241" t="str">
            <v>236-4010-10</v>
          </cell>
          <cell r="T241">
            <v>-27494.23</v>
          </cell>
          <cell r="U241" t="str">
            <v>237-4010-10</v>
          </cell>
          <cell r="V241">
            <v>-151213.1</v>
          </cell>
          <cell r="W241" t="str">
            <v>235-4010-10</v>
          </cell>
          <cell r="X241">
            <v>-283037.19</v>
          </cell>
        </row>
        <row r="242">
          <cell r="A242" t="str">
            <v>239-4000-10</v>
          </cell>
          <cell r="B242">
            <v>-37.590000000000003</v>
          </cell>
          <cell r="C242" t="str">
            <v>236-4010-10</v>
          </cell>
          <cell r="D242">
            <v>-30650.97</v>
          </cell>
          <cell r="E242" t="str">
            <v>238-4017-10</v>
          </cell>
          <cell r="F242">
            <v>-756391.67</v>
          </cell>
          <cell r="G242" t="str">
            <v>238-4010-10</v>
          </cell>
          <cell r="H242">
            <v>-64794.25</v>
          </cell>
          <cell r="I242" t="str">
            <v>238-4100-10</v>
          </cell>
          <cell r="J242">
            <v>-19686.54</v>
          </cell>
          <cell r="K242" t="str">
            <v>238-4017-10</v>
          </cell>
          <cell r="L242">
            <v>-705746.9</v>
          </cell>
          <cell r="M242" t="str">
            <v>237-4300-10</v>
          </cell>
          <cell r="N242">
            <v>-441.66</v>
          </cell>
          <cell r="O242" t="str">
            <v>237-4000-10</v>
          </cell>
          <cell r="P242">
            <v>-484135.14</v>
          </cell>
          <cell r="Q242" t="str">
            <v>235-4610-10</v>
          </cell>
          <cell r="R242">
            <v>40</v>
          </cell>
          <cell r="S242" t="str">
            <v>236-4015-10</v>
          </cell>
          <cell r="T242">
            <v>-15296.83</v>
          </cell>
          <cell r="U242" t="str">
            <v>237-4300-10</v>
          </cell>
          <cell r="V242">
            <v>-448.36</v>
          </cell>
          <cell r="W242" t="str">
            <v>235-4015-10</v>
          </cell>
          <cell r="X242">
            <v>-319169.55</v>
          </cell>
        </row>
        <row r="243">
          <cell r="A243" t="str">
            <v>240-4000-10</v>
          </cell>
          <cell r="B243">
            <v>-16086.58</v>
          </cell>
          <cell r="C243" t="str">
            <v>236-4015-10</v>
          </cell>
          <cell r="D243">
            <v>-13167.22</v>
          </cell>
          <cell r="E243" t="str">
            <v>238-4019-10</v>
          </cell>
          <cell r="F243">
            <v>5388</v>
          </cell>
          <cell r="G243" t="str">
            <v>238-4015-10</v>
          </cell>
          <cell r="H243">
            <v>-99250.04</v>
          </cell>
          <cell r="I243" t="str">
            <v>238-4200-10</v>
          </cell>
          <cell r="J243">
            <v>-81933.45</v>
          </cell>
          <cell r="K243" t="str">
            <v>238-4019-10</v>
          </cell>
          <cell r="L243">
            <v>215102</v>
          </cell>
          <cell r="M243" t="str">
            <v>237-4400-10</v>
          </cell>
          <cell r="N243">
            <v>-2814.19</v>
          </cell>
          <cell r="O243" t="str">
            <v>237-4010-10</v>
          </cell>
          <cell r="P243">
            <v>-168771.97</v>
          </cell>
          <cell r="Q243" t="str">
            <v>235-5000-10</v>
          </cell>
          <cell r="R243">
            <v>4704316</v>
          </cell>
          <cell r="S243" t="str">
            <v>236-4020-10</v>
          </cell>
          <cell r="T243">
            <v>-4917.46</v>
          </cell>
          <cell r="U243" t="str">
            <v>237-4400-10</v>
          </cell>
          <cell r="V243">
            <v>-2790.39</v>
          </cell>
          <cell r="W243" t="str">
            <v>235-4016-10</v>
          </cell>
          <cell r="X243">
            <v>-6612</v>
          </cell>
        </row>
        <row r="244">
          <cell r="A244" t="str">
            <v>240-4010-10</v>
          </cell>
          <cell r="B244">
            <v>-2587.7800000000002</v>
          </cell>
          <cell r="C244" t="str">
            <v>236-4020-10</v>
          </cell>
          <cell r="D244">
            <v>-4511.01</v>
          </cell>
          <cell r="E244" t="str">
            <v>238-4020-10</v>
          </cell>
          <cell r="F244">
            <v>-136631.14000000001</v>
          </cell>
          <cell r="G244" t="str">
            <v>238-4016-10</v>
          </cell>
          <cell r="H244">
            <v>106840</v>
          </cell>
          <cell r="I244" t="str">
            <v>238-4300-10</v>
          </cell>
          <cell r="J244">
            <v>-22201.51</v>
          </cell>
          <cell r="K244" t="str">
            <v>238-4020-10</v>
          </cell>
          <cell r="L244">
            <v>-178125.82</v>
          </cell>
          <cell r="M244" t="str">
            <v>238-4000-10</v>
          </cell>
          <cell r="N244">
            <v>-286850.14</v>
          </cell>
          <cell r="O244" t="str">
            <v>237-4300-10</v>
          </cell>
          <cell r="P244">
            <v>-440.55</v>
          </cell>
          <cell r="Q244" t="str">
            <v>235-5001-10</v>
          </cell>
          <cell r="R244">
            <v>9410.1200000000008</v>
          </cell>
          <cell r="S244" t="str">
            <v>236-4100-10</v>
          </cell>
          <cell r="T244">
            <v>-10390.799999999999</v>
          </cell>
          <cell r="U244" t="str">
            <v>238-4000-10</v>
          </cell>
          <cell r="V244">
            <v>-193251.41</v>
          </cell>
          <cell r="W244" t="str">
            <v>235-4017-10</v>
          </cell>
          <cell r="X244">
            <v>1129948.33</v>
          </cell>
        </row>
        <row r="245">
          <cell r="A245" t="str">
            <v>240-4015-10</v>
          </cell>
          <cell r="B245">
            <v>-1812.57</v>
          </cell>
          <cell r="C245" t="str">
            <v>236-4100-10</v>
          </cell>
          <cell r="D245">
            <v>-11431.6</v>
          </cell>
          <cell r="E245" t="str">
            <v>238-4100-10</v>
          </cell>
          <cell r="F245">
            <v>-77878.210000000006</v>
          </cell>
          <cell r="G245" t="str">
            <v>238-4017-10</v>
          </cell>
          <cell r="H245">
            <v>-563377.59</v>
          </cell>
          <cell r="I245" t="str">
            <v>239-4000-10</v>
          </cell>
          <cell r="J245">
            <v>22.2</v>
          </cell>
          <cell r="K245" t="str">
            <v>238-4100-10</v>
          </cell>
          <cell r="L245">
            <v>-149427.32</v>
          </cell>
          <cell r="M245" t="str">
            <v>238-4002-10</v>
          </cell>
          <cell r="N245">
            <v>-169495</v>
          </cell>
          <cell r="O245" t="str">
            <v>237-4400-10</v>
          </cell>
          <cell r="P245">
            <v>-2805.8</v>
          </cell>
          <cell r="Q245" t="str">
            <v>235-5002-10</v>
          </cell>
          <cell r="R245">
            <v>-4032.01</v>
          </cell>
          <cell r="S245" t="str">
            <v>236-4200-10</v>
          </cell>
          <cell r="T245">
            <v>-7035.08</v>
          </cell>
          <cell r="U245" t="str">
            <v>238-4002-10</v>
          </cell>
          <cell r="V245">
            <v>148510</v>
          </cell>
          <cell r="W245" t="str">
            <v>235-4018-10</v>
          </cell>
          <cell r="X245">
            <v>70075.009999999995</v>
          </cell>
        </row>
        <row r="246">
          <cell r="A246" t="str">
            <v>240-4020-10</v>
          </cell>
          <cell r="B246">
            <v>-1771.19</v>
          </cell>
          <cell r="C246" t="str">
            <v>236-4200-10</v>
          </cell>
          <cell r="D246">
            <v>-7043.46</v>
          </cell>
          <cell r="E246" t="str">
            <v>238-4200-10</v>
          </cell>
          <cell r="F246">
            <v>-74573.210000000006</v>
          </cell>
          <cell r="G246" t="str">
            <v>238-4019-10</v>
          </cell>
          <cell r="H246">
            <v>166702</v>
          </cell>
          <cell r="I246" t="str">
            <v>240-4000-10</v>
          </cell>
          <cell r="J246">
            <v>-15790.65</v>
          </cell>
          <cell r="K246" t="str">
            <v>238-4200-10</v>
          </cell>
          <cell r="L246">
            <v>-105249.22</v>
          </cell>
          <cell r="M246" t="str">
            <v>238-4010-10</v>
          </cell>
          <cell r="N246">
            <v>-89880.19</v>
          </cell>
          <cell r="O246" t="str">
            <v>238-4000-10</v>
          </cell>
          <cell r="P246">
            <v>-423787.44</v>
          </cell>
          <cell r="Q246" t="str">
            <v>235-5003-10</v>
          </cell>
          <cell r="R246">
            <v>771993.65</v>
          </cell>
          <cell r="S246" t="str">
            <v>236-4300-10</v>
          </cell>
          <cell r="T246">
            <v>-12677.38</v>
          </cell>
          <cell r="U246" t="str">
            <v>238-4010-10</v>
          </cell>
          <cell r="V246">
            <v>-64477.7</v>
          </cell>
          <cell r="W246" t="str">
            <v>235-4019-10</v>
          </cell>
          <cell r="X246">
            <v>-259371</v>
          </cell>
        </row>
        <row r="247">
          <cell r="A247" t="str">
            <v>240-4100-10</v>
          </cell>
          <cell r="B247">
            <v>1053.48</v>
          </cell>
          <cell r="C247" t="str">
            <v>236-4300-10</v>
          </cell>
          <cell r="D247">
            <v>-10325.370000000001</v>
          </cell>
          <cell r="E247" t="str">
            <v>238-4300-10</v>
          </cell>
          <cell r="F247">
            <v>-31621.99</v>
          </cell>
          <cell r="G247" t="str">
            <v>238-4020-10</v>
          </cell>
          <cell r="H247">
            <v>-103452.24</v>
          </cell>
          <cell r="I247" t="str">
            <v>240-4010-10</v>
          </cell>
          <cell r="J247">
            <v>-1983.19</v>
          </cell>
          <cell r="K247" t="str">
            <v>238-4300-10</v>
          </cell>
          <cell r="L247">
            <v>-23403.23</v>
          </cell>
          <cell r="M247" t="str">
            <v>238-4015-10</v>
          </cell>
          <cell r="N247">
            <v>-152030.85</v>
          </cell>
          <cell r="O247" t="str">
            <v>238-4002-10</v>
          </cell>
          <cell r="P247">
            <v>-472253</v>
          </cell>
          <cell r="Q247" t="str">
            <v>235-5004-10</v>
          </cell>
          <cell r="R247">
            <v>-1397583</v>
          </cell>
          <cell r="S247" t="str">
            <v>236-4400-10</v>
          </cell>
          <cell r="T247">
            <v>-803.3</v>
          </cell>
          <cell r="U247" t="str">
            <v>238-4015-10</v>
          </cell>
          <cell r="V247">
            <v>-109759.26</v>
          </cell>
          <cell r="W247" t="str">
            <v>235-4020-10</v>
          </cell>
          <cell r="X247">
            <v>-398414.32</v>
          </cell>
        </row>
        <row r="248">
          <cell r="A248" t="str">
            <v>240-4200-10</v>
          </cell>
          <cell r="B248">
            <v>-2156.1</v>
          </cell>
          <cell r="C248" t="str">
            <v>236-4400-10</v>
          </cell>
          <cell r="D248">
            <v>-1038.77</v>
          </cell>
          <cell r="E248" t="str">
            <v>239-4000-10</v>
          </cell>
          <cell r="F248">
            <v>0</v>
          </cell>
          <cell r="G248" t="str">
            <v>238-4100-10</v>
          </cell>
          <cell r="H248">
            <v>-19710.490000000002</v>
          </cell>
          <cell r="I248" t="str">
            <v>240-4015-10</v>
          </cell>
          <cell r="J248">
            <v>-1247.9000000000001</v>
          </cell>
          <cell r="K248" t="str">
            <v>239-4000-10</v>
          </cell>
          <cell r="L248">
            <v>296.2</v>
          </cell>
          <cell r="M248" t="str">
            <v>238-4016-10</v>
          </cell>
          <cell r="N248">
            <v>-50221</v>
          </cell>
          <cell r="O248" t="str">
            <v>238-4010-10</v>
          </cell>
          <cell r="P248">
            <v>-113346.41</v>
          </cell>
          <cell r="Q248" t="str">
            <v>235-5006-10</v>
          </cell>
          <cell r="R248">
            <v>4306.74</v>
          </cell>
          <cell r="S248" t="str">
            <v>237-4000-10</v>
          </cell>
          <cell r="T248">
            <v>-411683.91</v>
          </cell>
          <cell r="U248" t="str">
            <v>238-4016-10</v>
          </cell>
          <cell r="V248">
            <v>44003</v>
          </cell>
          <cell r="W248" t="str">
            <v>235-4100-10</v>
          </cell>
          <cell r="X248">
            <v>-131571.4</v>
          </cell>
        </row>
        <row r="249">
          <cell r="A249" t="str">
            <v>240-4400-10</v>
          </cell>
          <cell r="B249">
            <v>-61.27</v>
          </cell>
          <cell r="C249" t="str">
            <v>237-4000-10</v>
          </cell>
          <cell r="D249">
            <v>-514118.12</v>
          </cell>
          <cell r="E249" t="str">
            <v>240-4000-10</v>
          </cell>
          <cell r="F249">
            <v>-18158.36</v>
          </cell>
          <cell r="G249" t="str">
            <v>238-4200-10</v>
          </cell>
          <cell r="H249">
            <v>-72796.58</v>
          </cell>
          <cell r="I249" t="str">
            <v>240-4020-10</v>
          </cell>
          <cell r="J249">
            <v>-802.14</v>
          </cell>
          <cell r="K249" t="str">
            <v>240-4000-10</v>
          </cell>
          <cell r="L249">
            <v>-15610.96</v>
          </cell>
          <cell r="M249" t="str">
            <v>238-4017-10</v>
          </cell>
          <cell r="N249">
            <v>-498728.41</v>
          </cell>
          <cell r="O249" t="str">
            <v>238-4015-10</v>
          </cell>
          <cell r="P249">
            <v>-198360.16</v>
          </cell>
          <cell r="Q249" t="str">
            <v>235-5007-10</v>
          </cell>
          <cell r="R249">
            <v>-274.45999999999998</v>
          </cell>
          <cell r="S249" t="str">
            <v>237-4010-10</v>
          </cell>
          <cell r="T249">
            <v>-157685.23000000001</v>
          </cell>
          <cell r="U249" t="str">
            <v>238-4017-10</v>
          </cell>
          <cell r="V249">
            <v>-623722.35</v>
          </cell>
          <cell r="W249" t="str">
            <v>235-4300-10</v>
          </cell>
          <cell r="X249">
            <v>-1145.9000000000001</v>
          </cell>
        </row>
        <row r="250">
          <cell r="A250" t="str">
            <v>241-4000-10</v>
          </cell>
          <cell r="B250">
            <v>-18793.5</v>
          </cell>
          <cell r="C250" t="str">
            <v>237-4010-10</v>
          </cell>
          <cell r="D250">
            <v>-196222.41</v>
          </cell>
          <cell r="E250" t="str">
            <v>240-4010-10</v>
          </cell>
          <cell r="F250">
            <v>-2251.64</v>
          </cell>
          <cell r="G250" t="str">
            <v>238-4300-10</v>
          </cell>
          <cell r="H250">
            <v>-23900.44</v>
          </cell>
          <cell r="I250" t="str">
            <v>240-4100-10</v>
          </cell>
          <cell r="J250">
            <v>-359.56</v>
          </cell>
          <cell r="K250" t="str">
            <v>240-4010-10</v>
          </cell>
          <cell r="L250">
            <v>-2268.21</v>
          </cell>
          <cell r="M250" t="str">
            <v>238-4019-10</v>
          </cell>
          <cell r="N250">
            <v>299138</v>
          </cell>
          <cell r="O250" t="str">
            <v>238-4016-10</v>
          </cell>
          <cell r="P250">
            <v>-139927</v>
          </cell>
          <cell r="Q250" t="str">
            <v>236-4000-10</v>
          </cell>
          <cell r="R250">
            <v>-364762.22</v>
          </cell>
          <cell r="S250" t="str">
            <v>237-4300-10</v>
          </cell>
          <cell r="T250">
            <v>-461.08</v>
          </cell>
          <cell r="U250" t="str">
            <v>238-4019-10</v>
          </cell>
          <cell r="V250">
            <v>-390441</v>
          </cell>
          <cell r="W250" t="str">
            <v>235-4320-10</v>
          </cell>
          <cell r="X250">
            <v>-43.26</v>
          </cell>
        </row>
        <row r="251">
          <cell r="A251" t="str">
            <v>241-4400-10</v>
          </cell>
          <cell r="B251">
            <v>-1385.52</v>
          </cell>
          <cell r="C251" t="str">
            <v>237-4300-10</v>
          </cell>
          <cell r="D251">
            <v>-470.38</v>
          </cell>
          <cell r="E251" t="str">
            <v>240-4015-10</v>
          </cell>
          <cell r="F251">
            <v>-1757.55</v>
          </cell>
          <cell r="G251" t="str">
            <v>239-4000-10</v>
          </cell>
          <cell r="H251">
            <v>-41.42</v>
          </cell>
          <cell r="I251" t="str">
            <v>240-4200-10</v>
          </cell>
          <cell r="J251">
            <v>-866.71</v>
          </cell>
          <cell r="K251" t="str">
            <v>240-4015-10</v>
          </cell>
          <cell r="L251">
            <v>-910.18</v>
          </cell>
          <cell r="M251" t="str">
            <v>238-4020-10</v>
          </cell>
          <cell r="N251">
            <v>-96857.16</v>
          </cell>
          <cell r="O251" t="str">
            <v>238-4017-10</v>
          </cell>
          <cell r="P251">
            <v>-559845.38</v>
          </cell>
          <cell r="Q251" t="str">
            <v>236-4010-10</v>
          </cell>
          <cell r="R251">
            <v>-28082.799999999999</v>
          </cell>
          <cell r="S251" t="str">
            <v>237-4400-10</v>
          </cell>
          <cell r="T251">
            <v>-2787.16</v>
          </cell>
          <cell r="U251" t="str">
            <v>238-4020-10</v>
          </cell>
          <cell r="V251">
            <v>-127379.38</v>
          </cell>
          <cell r="W251" t="str">
            <v>235-4400-10</v>
          </cell>
          <cell r="X251">
            <v>-7929.11</v>
          </cell>
        </row>
        <row r="252">
          <cell r="A252" t="str">
            <v>242-4000-10</v>
          </cell>
          <cell r="B252">
            <v>-638.4</v>
          </cell>
          <cell r="C252" t="str">
            <v>237-4400-10</v>
          </cell>
          <cell r="D252">
            <v>-3756.79</v>
          </cell>
          <cell r="E252" t="str">
            <v>240-4020-10</v>
          </cell>
          <cell r="F252">
            <v>-586.82000000000005</v>
          </cell>
          <cell r="G252" t="str">
            <v>240-4000-10</v>
          </cell>
          <cell r="H252">
            <v>-17407.39</v>
          </cell>
          <cell r="I252" t="str">
            <v>240-4400-10</v>
          </cell>
          <cell r="J252">
            <v>-2.08</v>
          </cell>
          <cell r="K252" t="str">
            <v>240-4020-10</v>
          </cell>
          <cell r="L252">
            <v>-526.88</v>
          </cell>
          <cell r="M252" t="str">
            <v>238-4100-10</v>
          </cell>
          <cell r="N252">
            <v>-174184.95</v>
          </cell>
          <cell r="O252" t="str">
            <v>238-4019-10</v>
          </cell>
          <cell r="P252">
            <v>-103405</v>
          </cell>
          <cell r="Q252" t="str">
            <v>236-4015-10</v>
          </cell>
          <cell r="R252">
            <v>-14066.76</v>
          </cell>
          <cell r="S252" t="str">
            <v>238-4000-10</v>
          </cell>
          <cell r="T252">
            <v>-251279.74</v>
          </cell>
          <cell r="U252" t="str">
            <v>238-4100-10</v>
          </cell>
          <cell r="V252">
            <v>-88319.19</v>
          </cell>
          <cell r="W252" t="str">
            <v>235-4500-10</v>
          </cell>
          <cell r="X252">
            <v>-8667.52</v>
          </cell>
        </row>
        <row r="253">
          <cell r="A253" t="str">
            <v>242-4010-10</v>
          </cell>
          <cell r="B253">
            <v>-19.95</v>
          </cell>
          <cell r="C253" t="str">
            <v>238-4000-10</v>
          </cell>
          <cell r="D253">
            <v>-323803.43</v>
          </cell>
          <cell r="E253" t="str">
            <v>240-4100-10</v>
          </cell>
          <cell r="F253">
            <v>-778.42</v>
          </cell>
          <cell r="G253" t="str">
            <v>240-4010-10</v>
          </cell>
          <cell r="H253">
            <v>-2471.13</v>
          </cell>
          <cell r="I253" t="str">
            <v>241-4000-10</v>
          </cell>
          <cell r="J253">
            <v>-13010.07</v>
          </cell>
          <cell r="K253" t="str">
            <v>240-4100-10</v>
          </cell>
          <cell r="L253">
            <v>-253.22</v>
          </cell>
          <cell r="M253" t="str">
            <v>238-4200-10</v>
          </cell>
          <cell r="N253">
            <v>-109463.76</v>
          </cell>
          <cell r="O253" t="str">
            <v>238-4020-10</v>
          </cell>
          <cell r="P253">
            <v>-134846.76</v>
          </cell>
          <cell r="Q253" t="str">
            <v>236-4020-10</v>
          </cell>
          <cell r="R253">
            <v>-4600.82</v>
          </cell>
          <cell r="S253" t="str">
            <v>238-4002-10</v>
          </cell>
          <cell r="T253">
            <v>446036</v>
          </cell>
          <cell r="U253" t="str">
            <v>238-4200-10</v>
          </cell>
          <cell r="V253">
            <v>-82203.58</v>
          </cell>
          <cell r="W253" t="str">
            <v>235-4502-10</v>
          </cell>
          <cell r="X253">
            <v>-841.09</v>
          </cell>
        </row>
        <row r="254">
          <cell r="A254" t="str">
            <v>244-4000-10</v>
          </cell>
          <cell r="B254">
            <v>-20490</v>
          </cell>
          <cell r="C254" t="str">
            <v>238-4002-10</v>
          </cell>
          <cell r="D254">
            <v>6144</v>
          </cell>
          <cell r="E254" t="str">
            <v>240-4200-10</v>
          </cell>
          <cell r="F254">
            <v>-1128.8</v>
          </cell>
          <cell r="G254" t="str">
            <v>240-4015-10</v>
          </cell>
          <cell r="H254">
            <v>-847.32</v>
          </cell>
          <cell r="I254" t="str">
            <v>241-4400-10</v>
          </cell>
          <cell r="J254">
            <v>-1426.92</v>
          </cell>
          <cell r="K254" t="str">
            <v>240-4200-10</v>
          </cell>
          <cell r="L254">
            <v>-2013.38</v>
          </cell>
          <cell r="M254" t="str">
            <v>238-4300-10</v>
          </cell>
          <cell r="N254">
            <v>-21808.95</v>
          </cell>
          <cell r="O254" t="str">
            <v>238-4100-10</v>
          </cell>
          <cell r="P254">
            <v>-148375.84</v>
          </cell>
          <cell r="Q254" t="str">
            <v>236-4100-10</v>
          </cell>
          <cell r="R254">
            <v>-10737.2</v>
          </cell>
          <cell r="S254" t="str">
            <v>238-4010-10</v>
          </cell>
          <cell r="T254">
            <v>-75883.89</v>
          </cell>
          <cell r="U254" t="str">
            <v>238-4300-10</v>
          </cell>
          <cell r="V254">
            <v>-25924.49</v>
          </cell>
          <cell r="W254" t="str">
            <v>235-4504-10</v>
          </cell>
          <cell r="X254">
            <v>-12341.86</v>
          </cell>
        </row>
        <row r="255">
          <cell r="A255" t="str">
            <v>244-4010-10</v>
          </cell>
          <cell r="B255">
            <v>-1440</v>
          </cell>
          <cell r="C255" t="str">
            <v>238-4010-10</v>
          </cell>
          <cell r="D255">
            <v>-86613.27</v>
          </cell>
          <cell r="E255" t="str">
            <v>240-4400-10</v>
          </cell>
          <cell r="F255">
            <v>-0.82</v>
          </cell>
          <cell r="G255" t="str">
            <v>240-4020-10</v>
          </cell>
          <cell r="H255">
            <v>-678.58</v>
          </cell>
          <cell r="I255" t="str">
            <v>242-4000-10</v>
          </cell>
          <cell r="J255">
            <v>-551.75</v>
          </cell>
          <cell r="K255" t="str">
            <v>240-4400-10</v>
          </cell>
          <cell r="L255">
            <v>-2.46</v>
          </cell>
          <cell r="M255" t="str">
            <v>239-4000-10</v>
          </cell>
          <cell r="N255">
            <v>-1.82</v>
          </cell>
          <cell r="O255" t="str">
            <v>238-4200-10</v>
          </cell>
          <cell r="P255">
            <v>-165218.14000000001</v>
          </cell>
          <cell r="Q255" t="str">
            <v>236-4200-10</v>
          </cell>
          <cell r="R255">
            <v>-7269.58</v>
          </cell>
          <cell r="S255" t="str">
            <v>238-4015-10</v>
          </cell>
          <cell r="T255">
            <v>-111244.19</v>
          </cell>
          <cell r="U255" t="str">
            <v>240-4000-10</v>
          </cell>
          <cell r="V255">
            <v>-18540.87</v>
          </cell>
          <cell r="W255" t="str">
            <v>235-4505-10</v>
          </cell>
          <cell r="X255">
            <v>-273.69</v>
          </cell>
        </row>
        <row r="256">
          <cell r="A256" t="str">
            <v>244-4015-10</v>
          </cell>
          <cell r="B256">
            <v>-90</v>
          </cell>
          <cell r="C256" t="str">
            <v>238-4015-10</v>
          </cell>
          <cell r="D256">
            <v>-169691.32</v>
          </cell>
          <cell r="E256" t="str">
            <v>241-4000-10</v>
          </cell>
          <cell r="F256">
            <v>-18143.650000000001</v>
          </cell>
          <cell r="G256" t="str">
            <v>240-4100-10</v>
          </cell>
          <cell r="H256">
            <v>-420.09</v>
          </cell>
          <cell r="I256" t="str">
            <v>244-4000-10</v>
          </cell>
          <cell r="J256">
            <v>-15060</v>
          </cell>
          <cell r="K256" t="str">
            <v>241-4000-10</v>
          </cell>
          <cell r="L256">
            <v>-5373.47</v>
          </cell>
          <cell r="M256" t="str">
            <v>240-4000-10</v>
          </cell>
          <cell r="N256">
            <v>-14989.05</v>
          </cell>
          <cell r="O256" t="str">
            <v>238-4300-10</v>
          </cell>
          <cell r="P256">
            <v>-24821.01</v>
          </cell>
          <cell r="Q256" t="str">
            <v>236-4300-10</v>
          </cell>
          <cell r="R256">
            <v>-13010.39</v>
          </cell>
          <cell r="S256" t="str">
            <v>238-4016-10</v>
          </cell>
          <cell r="T256">
            <v>132159</v>
          </cell>
          <cell r="U256" t="str">
            <v>240-4010-10</v>
          </cell>
          <cell r="V256">
            <v>-2449.7800000000002</v>
          </cell>
          <cell r="W256" t="str">
            <v>235-4530-10</v>
          </cell>
          <cell r="X256">
            <v>-15899.04</v>
          </cell>
        </row>
        <row r="257">
          <cell r="A257" t="str">
            <v>244-4020-10</v>
          </cell>
          <cell r="B257">
            <v>-30</v>
          </cell>
          <cell r="C257" t="str">
            <v>238-4016-10</v>
          </cell>
          <cell r="D257">
            <v>1820</v>
          </cell>
          <cell r="E257" t="str">
            <v>241-4400-10</v>
          </cell>
          <cell r="F257">
            <v>-1396.78</v>
          </cell>
          <cell r="G257" t="str">
            <v>240-4300-10</v>
          </cell>
          <cell r="H257">
            <v>-505.29</v>
          </cell>
          <cell r="I257" t="str">
            <v>244-4010-10</v>
          </cell>
          <cell r="J257">
            <v>-1170</v>
          </cell>
          <cell r="K257" t="str">
            <v>241-4400-10</v>
          </cell>
          <cell r="L257">
            <v>-883.26</v>
          </cell>
          <cell r="M257" t="str">
            <v>240-4010-10</v>
          </cell>
          <cell r="N257">
            <v>-1674.22</v>
          </cell>
          <cell r="O257" t="str">
            <v>240-4000-10</v>
          </cell>
          <cell r="P257">
            <v>-14818.24</v>
          </cell>
          <cell r="Q257" t="str">
            <v>236-4400-10</v>
          </cell>
          <cell r="R257">
            <v>-840</v>
          </cell>
          <cell r="S257" t="str">
            <v>238-4017-10</v>
          </cell>
          <cell r="T257">
            <v>-301941.09999999998</v>
          </cell>
          <cell r="U257" t="str">
            <v>240-4015-10</v>
          </cell>
          <cell r="V257">
            <v>-893.36</v>
          </cell>
          <cell r="W257" t="str">
            <v>235-4610-10</v>
          </cell>
          <cell r="X257">
            <v>40</v>
          </cell>
        </row>
        <row r="258">
          <cell r="A258" t="str">
            <v>244-4100-10</v>
          </cell>
          <cell r="B258">
            <v>-30</v>
          </cell>
          <cell r="C258" t="str">
            <v>238-4017-10</v>
          </cell>
          <cell r="D258">
            <v>-789772.56</v>
          </cell>
          <cell r="E258" t="str">
            <v>242-4000-10</v>
          </cell>
          <cell r="F258">
            <v>-358.15</v>
          </cell>
          <cell r="G258" t="str">
            <v>240-4400-10</v>
          </cell>
          <cell r="H258">
            <v>-0.47</v>
          </cell>
          <cell r="I258" t="str">
            <v>244-4020-10</v>
          </cell>
          <cell r="J258">
            <v>-30</v>
          </cell>
          <cell r="K258" t="str">
            <v>242-4000-10</v>
          </cell>
          <cell r="L258">
            <v>-1046.5</v>
          </cell>
          <cell r="M258" t="str">
            <v>240-4015-10</v>
          </cell>
          <cell r="N258">
            <v>-1104.19</v>
          </cell>
          <cell r="O258" t="str">
            <v>240-4010-10</v>
          </cell>
          <cell r="P258">
            <v>-2243.04</v>
          </cell>
          <cell r="Q258" t="str">
            <v>237-4000-10</v>
          </cell>
          <cell r="R258">
            <v>-483661.38</v>
          </cell>
          <cell r="S258" t="str">
            <v>238-4019-10</v>
          </cell>
          <cell r="T258">
            <v>-161379</v>
          </cell>
          <cell r="U258" t="str">
            <v>240-4020-10</v>
          </cell>
          <cell r="V258">
            <v>-881.22</v>
          </cell>
          <cell r="W258" t="str">
            <v>235-4701-10</v>
          </cell>
          <cell r="X258">
            <v>-763661.39</v>
          </cell>
        </row>
        <row r="259">
          <cell r="A259" t="str">
            <v>245-4000-10</v>
          </cell>
          <cell r="B259">
            <v>-22470</v>
          </cell>
          <cell r="C259" t="str">
            <v>238-4019-10</v>
          </cell>
          <cell r="D259">
            <v>237154</v>
          </cell>
          <cell r="E259" t="str">
            <v>242-4010-10</v>
          </cell>
          <cell r="F259">
            <v>-19.95</v>
          </cell>
          <cell r="G259" t="str">
            <v>241-4000-10</v>
          </cell>
          <cell r="H259">
            <v>-15310.74</v>
          </cell>
          <cell r="I259" t="str">
            <v>245-4000-10</v>
          </cell>
          <cell r="J259">
            <v>-50840</v>
          </cell>
          <cell r="K259" t="str">
            <v>244-4000-10</v>
          </cell>
          <cell r="L259">
            <v>-20730</v>
          </cell>
          <cell r="M259" t="str">
            <v>240-4020-10</v>
          </cell>
          <cell r="N259">
            <v>-787.66</v>
          </cell>
          <cell r="O259" t="str">
            <v>240-4015-10</v>
          </cell>
          <cell r="P259">
            <v>-752.91</v>
          </cell>
          <cell r="Q259" t="str">
            <v>237-4010-10</v>
          </cell>
          <cell r="R259">
            <v>-175923.47</v>
          </cell>
          <cell r="S259" t="str">
            <v>238-4020-10</v>
          </cell>
          <cell r="T259">
            <v>-130068.85</v>
          </cell>
          <cell r="U259" t="str">
            <v>240-4100-10</v>
          </cell>
          <cell r="V259">
            <v>-291.93</v>
          </cell>
          <cell r="W259" t="str">
            <v>235-4702-10</v>
          </cell>
          <cell r="X259">
            <v>-190948.39</v>
          </cell>
        </row>
        <row r="260">
          <cell r="A260" t="str">
            <v>245-4010-10</v>
          </cell>
          <cell r="B260">
            <v>-2760</v>
          </cell>
          <cell r="C260" t="str">
            <v>238-4020-10</v>
          </cell>
          <cell r="D260">
            <v>-151476.69</v>
          </cell>
          <cell r="E260" t="str">
            <v>244-4000-10</v>
          </cell>
          <cell r="F260">
            <v>-14250</v>
          </cell>
          <cell r="G260" t="str">
            <v>241-4400-10</v>
          </cell>
          <cell r="H260">
            <v>-1348.35</v>
          </cell>
          <cell r="I260" t="str">
            <v>245-4010-10</v>
          </cell>
          <cell r="J260">
            <v>-5070</v>
          </cell>
          <cell r="K260" t="str">
            <v>244-4010-10</v>
          </cell>
          <cell r="L260">
            <v>-1560</v>
          </cell>
          <cell r="M260" t="str">
            <v>240-4100-10</v>
          </cell>
          <cell r="N260">
            <v>-262.72000000000003</v>
          </cell>
          <cell r="O260" t="str">
            <v>240-4020-10</v>
          </cell>
          <cell r="P260">
            <v>-747.7</v>
          </cell>
          <cell r="Q260" t="str">
            <v>237-4300-10</v>
          </cell>
          <cell r="R260">
            <v>-410.58</v>
          </cell>
          <cell r="S260" t="str">
            <v>238-4100-10</v>
          </cell>
          <cell r="T260">
            <v>-106653.89</v>
          </cell>
          <cell r="U260" t="str">
            <v>240-4200-10</v>
          </cell>
          <cell r="V260">
            <v>-1346.03</v>
          </cell>
          <cell r="W260" t="str">
            <v>235-4703-10</v>
          </cell>
          <cell r="X260">
            <v>-792402.77</v>
          </cell>
        </row>
        <row r="261">
          <cell r="A261" t="str">
            <v>245-4015-10</v>
          </cell>
          <cell r="B261">
            <v>30</v>
          </cell>
          <cell r="C261" t="str">
            <v>238-4100-10</v>
          </cell>
          <cell r="D261">
            <v>-86472.79</v>
          </cell>
          <cell r="E261" t="str">
            <v>244-4010-10</v>
          </cell>
          <cell r="F261">
            <v>-1110</v>
          </cell>
          <cell r="G261" t="str">
            <v>242-4000-10</v>
          </cell>
          <cell r="H261">
            <v>-614.65</v>
          </cell>
          <cell r="I261" t="str">
            <v>245-4015-10</v>
          </cell>
          <cell r="J261">
            <v>-90</v>
          </cell>
          <cell r="K261" t="str">
            <v>244-4015-10</v>
          </cell>
          <cell r="L261">
            <v>-30</v>
          </cell>
          <cell r="M261" t="str">
            <v>240-4200-10</v>
          </cell>
          <cell r="N261">
            <v>-3106.05</v>
          </cell>
          <cell r="O261" t="str">
            <v>240-4100-10</v>
          </cell>
          <cell r="P261">
            <v>-241.76</v>
          </cell>
          <cell r="Q261" t="str">
            <v>237-4400-10</v>
          </cell>
          <cell r="R261">
            <v>-2805.74</v>
          </cell>
          <cell r="S261" t="str">
            <v>238-4200-10</v>
          </cell>
          <cell r="T261">
            <v>-109447.74</v>
          </cell>
          <cell r="U261" t="str">
            <v>240-4400-10</v>
          </cell>
          <cell r="V261">
            <v>-0.89</v>
          </cell>
          <cell r="W261" t="str">
            <v>235-4704-10</v>
          </cell>
          <cell r="X261">
            <v>-672140.93</v>
          </cell>
        </row>
        <row r="262">
          <cell r="A262" t="str">
            <v>247-4000-10</v>
          </cell>
          <cell r="B262">
            <v>-9705</v>
          </cell>
          <cell r="C262" t="str">
            <v>238-4200-10</v>
          </cell>
          <cell r="D262">
            <v>-89778.05</v>
          </cell>
          <cell r="E262" t="str">
            <v>244-4015-10</v>
          </cell>
          <cell r="F262">
            <v>-60</v>
          </cell>
          <cell r="G262" t="str">
            <v>244-4000-10</v>
          </cell>
          <cell r="H262">
            <v>-14760</v>
          </cell>
          <cell r="I262" t="str">
            <v>245-4020-10</v>
          </cell>
          <cell r="J262">
            <v>-30</v>
          </cell>
          <cell r="K262" t="str">
            <v>245-4000-10</v>
          </cell>
          <cell r="L262">
            <v>-35941</v>
          </cell>
          <cell r="M262" t="str">
            <v>240-4400-10</v>
          </cell>
          <cell r="N262">
            <v>-0.71</v>
          </cell>
          <cell r="O262" t="str">
            <v>240-4200-10</v>
          </cell>
          <cell r="P262">
            <v>-2181.0500000000002</v>
          </cell>
          <cell r="Q262" t="str">
            <v>238-4000-10</v>
          </cell>
          <cell r="R262">
            <v>-408487.22</v>
          </cell>
          <cell r="S262" t="str">
            <v>238-4300-10</v>
          </cell>
          <cell r="T262">
            <v>-23057.06</v>
          </cell>
          <cell r="U262" t="str">
            <v>241-4000-10</v>
          </cell>
          <cell r="V262">
            <v>-3692.1</v>
          </cell>
          <cell r="W262" t="str">
            <v>235-4706-10</v>
          </cell>
          <cell r="X262">
            <v>-113567.11</v>
          </cell>
        </row>
        <row r="263">
          <cell r="A263" t="str">
            <v>247-4010-10</v>
          </cell>
          <cell r="B263">
            <v>-435</v>
          </cell>
          <cell r="C263" t="str">
            <v>238-4300-10</v>
          </cell>
          <cell r="D263">
            <v>-41275.17</v>
          </cell>
          <cell r="E263" t="str">
            <v>244-4020-10</v>
          </cell>
          <cell r="F263">
            <v>-30</v>
          </cell>
          <cell r="G263" t="str">
            <v>244-4010-10</v>
          </cell>
          <cell r="H263">
            <v>-900</v>
          </cell>
          <cell r="I263" t="str">
            <v>247-4000-10</v>
          </cell>
          <cell r="J263">
            <v>-13700</v>
          </cell>
          <cell r="K263" t="str">
            <v>245-4010-10</v>
          </cell>
          <cell r="L263">
            <v>-3631.5</v>
          </cell>
          <cell r="M263" t="str">
            <v>241-4000-10</v>
          </cell>
          <cell r="N263">
            <v>-3786.82</v>
          </cell>
          <cell r="O263" t="str">
            <v>240-4400-10</v>
          </cell>
          <cell r="P263">
            <v>-3.95</v>
          </cell>
          <cell r="Q263" t="str">
            <v>238-4002-10</v>
          </cell>
          <cell r="R263">
            <v>100745</v>
          </cell>
          <cell r="S263" t="str">
            <v>240-4000-10</v>
          </cell>
          <cell r="T263">
            <v>-19603.79</v>
          </cell>
          <cell r="U263" t="str">
            <v>241-4400-10</v>
          </cell>
          <cell r="V263">
            <v>-876.27</v>
          </cell>
          <cell r="W263" t="str">
            <v>235-4707-10</v>
          </cell>
          <cell r="X263">
            <v>-42230.84</v>
          </cell>
        </row>
        <row r="264">
          <cell r="A264" t="str">
            <v>250-4000-10</v>
          </cell>
          <cell r="B264">
            <v>474.34</v>
          </cell>
          <cell r="C264" t="str">
            <v>239-4000-10</v>
          </cell>
          <cell r="D264">
            <v>-43.64</v>
          </cell>
          <cell r="E264" t="str">
            <v>245-4000-10</v>
          </cell>
          <cell r="F264">
            <v>-30870</v>
          </cell>
          <cell r="G264" t="str">
            <v>244-4015-10</v>
          </cell>
          <cell r="H264">
            <v>-30</v>
          </cell>
          <cell r="I264" t="str">
            <v>247-4010-10</v>
          </cell>
          <cell r="J264">
            <v>-250</v>
          </cell>
          <cell r="K264" t="str">
            <v>245-4020-10</v>
          </cell>
          <cell r="L264">
            <v>-30</v>
          </cell>
          <cell r="M264" t="str">
            <v>241-4400-10</v>
          </cell>
          <cell r="N264">
            <v>-883.75</v>
          </cell>
          <cell r="O264" t="str">
            <v>241-4000-10</v>
          </cell>
          <cell r="P264">
            <v>-4638.8999999999996</v>
          </cell>
          <cell r="Q264" t="str">
            <v>238-4010-10</v>
          </cell>
          <cell r="R264">
            <v>-111547.55</v>
          </cell>
          <cell r="S264" t="str">
            <v>240-4010-10</v>
          </cell>
          <cell r="T264">
            <v>-2415.0500000000002</v>
          </cell>
          <cell r="U264" t="str">
            <v>242-4000-10</v>
          </cell>
          <cell r="V264">
            <v>-712.3</v>
          </cell>
          <cell r="W264" t="str">
            <v>235-4709-10</v>
          </cell>
          <cell r="X264">
            <v>-9647.94</v>
          </cell>
        </row>
        <row r="265">
          <cell r="A265" t="str">
            <v>250-4010-10</v>
          </cell>
          <cell r="B265">
            <v>37.340000000000003</v>
          </cell>
          <cell r="C265" t="str">
            <v>240-4000-10</v>
          </cell>
          <cell r="D265">
            <v>-15285.54</v>
          </cell>
          <cell r="E265" t="str">
            <v>245-4010-10</v>
          </cell>
          <cell r="F265">
            <v>-1680</v>
          </cell>
          <cell r="G265" t="str">
            <v>245-4000-10</v>
          </cell>
          <cell r="H265">
            <v>-43830</v>
          </cell>
          <cell r="I265" t="str">
            <v>250-4000-10</v>
          </cell>
          <cell r="J265">
            <v>474.02</v>
          </cell>
          <cell r="K265" t="str">
            <v>247-4000-10</v>
          </cell>
          <cell r="L265">
            <v>-16005</v>
          </cell>
          <cell r="M265" t="str">
            <v>242-4000-10</v>
          </cell>
          <cell r="N265">
            <v>-992.55</v>
          </cell>
          <cell r="O265" t="str">
            <v>241-4400-10</v>
          </cell>
          <cell r="P265">
            <v>-881.11</v>
          </cell>
          <cell r="Q265" t="str">
            <v>238-4015-10</v>
          </cell>
          <cell r="R265">
            <v>-148870.42000000001</v>
          </cell>
          <cell r="S265" t="str">
            <v>240-4015-10</v>
          </cell>
          <cell r="T265">
            <v>-749.58</v>
          </cell>
          <cell r="U265" t="str">
            <v>242-4015-10</v>
          </cell>
          <cell r="V265">
            <v>-68.08</v>
          </cell>
          <cell r="W265" t="str">
            <v>235-5000-10</v>
          </cell>
          <cell r="X265">
            <v>5359427.07</v>
          </cell>
        </row>
        <row r="266">
          <cell r="A266" t="str">
            <v>250-4020-10</v>
          </cell>
          <cell r="B266">
            <v>23.73</v>
          </cell>
          <cell r="C266" t="str">
            <v>240-4010-10</v>
          </cell>
          <cell r="D266">
            <v>-2196.9299999999998</v>
          </cell>
          <cell r="E266" t="str">
            <v>247-4000-10</v>
          </cell>
          <cell r="F266">
            <v>-15585</v>
          </cell>
          <cell r="G266" t="str">
            <v>245-4010-10</v>
          </cell>
          <cell r="H266">
            <v>-4620</v>
          </cell>
          <cell r="I266" t="str">
            <v>250-4010-10</v>
          </cell>
          <cell r="J266">
            <v>37.04</v>
          </cell>
          <cell r="K266" t="str">
            <v>247-4010-10</v>
          </cell>
          <cell r="L266">
            <v>-380</v>
          </cell>
          <cell r="M266" t="str">
            <v>244-4000-10</v>
          </cell>
          <cell r="N266">
            <v>-21720</v>
          </cell>
          <cell r="O266" t="str">
            <v>242-4000-10</v>
          </cell>
          <cell r="P266">
            <v>-1018.14</v>
          </cell>
          <cell r="Q266" t="str">
            <v>238-4016-10</v>
          </cell>
          <cell r="R266">
            <v>29850</v>
          </cell>
          <cell r="S266" t="str">
            <v>240-4020-10</v>
          </cell>
          <cell r="T266">
            <v>-1150.81</v>
          </cell>
          <cell r="U266" t="str">
            <v>244-4000-10</v>
          </cell>
          <cell r="V266">
            <v>-17820</v>
          </cell>
          <cell r="W266" t="str">
            <v>235-5001-10</v>
          </cell>
          <cell r="X266">
            <v>15863.18</v>
          </cell>
        </row>
        <row r="267">
          <cell r="A267" t="str">
            <v>250-4100-10</v>
          </cell>
          <cell r="B267">
            <v>13.71</v>
          </cell>
          <cell r="C267" t="str">
            <v>240-4015-10</v>
          </cell>
          <cell r="D267">
            <v>-1607.8</v>
          </cell>
          <cell r="E267" t="str">
            <v>247-4010-10</v>
          </cell>
          <cell r="F267">
            <v>-485</v>
          </cell>
          <cell r="G267" t="str">
            <v>245-4015-10</v>
          </cell>
          <cell r="H267">
            <v>-30</v>
          </cell>
          <cell r="I267" t="str">
            <v>250-4020-10</v>
          </cell>
          <cell r="J267">
            <v>15.9</v>
          </cell>
          <cell r="K267" t="str">
            <v>250-4000-10</v>
          </cell>
          <cell r="L267">
            <v>77.64</v>
          </cell>
          <cell r="M267" t="str">
            <v>244-4010-10</v>
          </cell>
          <cell r="N267">
            <v>-1560</v>
          </cell>
          <cell r="O267" t="str">
            <v>244-4000-10</v>
          </cell>
          <cell r="P267">
            <v>-26430</v>
          </cell>
          <cell r="Q267" t="str">
            <v>238-4017-10</v>
          </cell>
          <cell r="R267">
            <v>-197236.32</v>
          </cell>
          <cell r="S267" t="str">
            <v>240-4100-10</v>
          </cell>
          <cell r="T267">
            <v>-265.55</v>
          </cell>
          <cell r="U267" t="str">
            <v>244-4010-10</v>
          </cell>
          <cell r="V267">
            <v>-2130</v>
          </cell>
          <cell r="W267" t="str">
            <v>235-5002-10</v>
          </cell>
          <cell r="X267">
            <v>-806651.01</v>
          </cell>
        </row>
        <row r="268">
          <cell r="A268" t="str">
            <v>250-4200-10</v>
          </cell>
          <cell r="B268">
            <v>7.73</v>
          </cell>
          <cell r="C268" t="str">
            <v>240-4020-10</v>
          </cell>
          <cell r="D268">
            <v>-290</v>
          </cell>
          <cell r="E268" t="str">
            <v>250-4000-10</v>
          </cell>
          <cell r="F268">
            <v>475.89</v>
          </cell>
          <cell r="G268" t="str">
            <v>245-4020-10</v>
          </cell>
          <cell r="H268">
            <v>-30</v>
          </cell>
          <cell r="I268" t="str">
            <v>250-4100-10</v>
          </cell>
          <cell r="J268">
            <v>12.1</v>
          </cell>
          <cell r="K268" t="str">
            <v>250-4010-10</v>
          </cell>
          <cell r="L268">
            <v>6.54</v>
          </cell>
          <cell r="M268" t="str">
            <v>244-4020-10</v>
          </cell>
          <cell r="N268">
            <v>-30</v>
          </cell>
          <cell r="O268" t="str">
            <v>244-4010-10</v>
          </cell>
          <cell r="P268">
            <v>-1500</v>
          </cell>
          <cell r="Q268" t="str">
            <v>238-4019-10</v>
          </cell>
          <cell r="R268">
            <v>494535</v>
          </cell>
          <cell r="S268" t="str">
            <v>240-4200-10</v>
          </cell>
          <cell r="T268">
            <v>-3698.35</v>
          </cell>
          <cell r="U268" t="str">
            <v>244-4015-10</v>
          </cell>
          <cell r="V268">
            <v>-30</v>
          </cell>
          <cell r="W268" t="str">
            <v>235-5003-10</v>
          </cell>
          <cell r="X268">
            <v>2062667.6</v>
          </cell>
        </row>
        <row r="269">
          <cell r="A269" t="str">
            <v>251-4020-10</v>
          </cell>
          <cell r="B269">
            <v>288.14999999999998</v>
          </cell>
          <cell r="C269" t="str">
            <v>240-4100-10</v>
          </cell>
          <cell r="D269">
            <v>-1208.8699999999999</v>
          </cell>
          <cell r="E269" t="str">
            <v>250-4010-10</v>
          </cell>
          <cell r="F269">
            <v>36.549999999999997</v>
          </cell>
          <cell r="G269" t="str">
            <v>247-4000-10</v>
          </cell>
          <cell r="H269">
            <v>-9320</v>
          </cell>
          <cell r="I269" t="str">
            <v>250-4200-10</v>
          </cell>
          <cell r="J269">
            <v>7.48</v>
          </cell>
          <cell r="K269" t="str">
            <v>250-4020-10</v>
          </cell>
          <cell r="L269">
            <v>0.21</v>
          </cell>
          <cell r="M269" t="str">
            <v>245-4000-10</v>
          </cell>
          <cell r="N269">
            <v>-35640</v>
          </cell>
          <cell r="O269" t="str">
            <v>244-4015-10</v>
          </cell>
          <cell r="P269">
            <v>-90</v>
          </cell>
          <cell r="Q269" t="str">
            <v>238-4020-10</v>
          </cell>
          <cell r="R269">
            <v>-153484.70000000001</v>
          </cell>
          <cell r="S269" t="str">
            <v>240-4400-10</v>
          </cell>
          <cell r="T269">
            <v>-137.97</v>
          </cell>
          <cell r="U269" t="str">
            <v>244-4020-10</v>
          </cell>
          <cell r="V269">
            <v>-30</v>
          </cell>
          <cell r="W269" t="str">
            <v>235-5004-10</v>
          </cell>
          <cell r="X269">
            <v>-0.01</v>
          </cell>
        </row>
        <row r="270">
          <cell r="A270" t="str">
            <v>251-4100-10</v>
          </cell>
          <cell r="B270">
            <v>44.77</v>
          </cell>
          <cell r="C270" t="str">
            <v>240-4400-10</v>
          </cell>
          <cell r="D270">
            <v>-6.73</v>
          </cell>
          <cell r="E270" t="str">
            <v>250-4020-10</v>
          </cell>
          <cell r="F270">
            <v>20.8</v>
          </cell>
          <cell r="G270" t="str">
            <v>247-4010-10</v>
          </cell>
          <cell r="H270">
            <v>-435</v>
          </cell>
          <cell r="I270" t="str">
            <v>251-4020-10</v>
          </cell>
          <cell r="J270">
            <v>220.26</v>
          </cell>
          <cell r="K270" t="str">
            <v>251-4020-10</v>
          </cell>
          <cell r="L270">
            <v>2.75</v>
          </cell>
          <cell r="M270" t="str">
            <v>245-4010-10</v>
          </cell>
          <cell r="N270">
            <v>-4320</v>
          </cell>
          <cell r="O270" t="str">
            <v>245-4000-10</v>
          </cell>
          <cell r="P270">
            <v>-39390</v>
          </cell>
          <cell r="Q270" t="str">
            <v>238-4100-10</v>
          </cell>
          <cell r="R270">
            <v>-156641.07999999999</v>
          </cell>
          <cell r="S270" t="str">
            <v>241-4000-10</v>
          </cell>
          <cell r="T270">
            <v>-3984.03</v>
          </cell>
          <cell r="U270" t="str">
            <v>244-4400-10</v>
          </cell>
          <cell r="V270">
            <v>-30</v>
          </cell>
          <cell r="W270" t="str">
            <v>235-5006-10</v>
          </cell>
          <cell r="X270">
            <v>1438.8</v>
          </cell>
        </row>
        <row r="271">
          <cell r="A271" t="str">
            <v>251-4200-10</v>
          </cell>
          <cell r="B271">
            <v>10.52</v>
          </cell>
          <cell r="C271" t="str">
            <v>241-4000-10</v>
          </cell>
          <cell r="D271">
            <v>-19056.66</v>
          </cell>
          <cell r="E271" t="str">
            <v>250-4100-10</v>
          </cell>
          <cell r="F271">
            <v>11.3</v>
          </cell>
          <cell r="G271" t="str">
            <v>250-4000-10</v>
          </cell>
          <cell r="H271">
            <v>473.48</v>
          </cell>
          <cell r="I271" t="str">
            <v>251-4100-10</v>
          </cell>
          <cell r="J271">
            <v>42.68</v>
          </cell>
          <cell r="K271" t="str">
            <v>252-4000-10</v>
          </cell>
          <cell r="L271">
            <v>-1173</v>
          </cell>
          <cell r="M271" t="str">
            <v>247-4000-10</v>
          </cell>
          <cell r="N271">
            <v>-12215</v>
          </cell>
          <cell r="O271" t="str">
            <v>245-4010-10</v>
          </cell>
          <cell r="P271">
            <v>-4798.5</v>
          </cell>
          <cell r="Q271" t="str">
            <v>238-4200-10</v>
          </cell>
          <cell r="R271">
            <v>-143930.17000000001</v>
          </cell>
          <cell r="S271" t="str">
            <v>241-4400-10</v>
          </cell>
          <cell r="T271">
            <v>-875.26</v>
          </cell>
          <cell r="U271" t="str">
            <v>245-4000-10</v>
          </cell>
          <cell r="V271">
            <v>-47520</v>
          </cell>
          <cell r="W271" t="str">
            <v>235-5007-10</v>
          </cell>
          <cell r="X271">
            <v>-58.87</v>
          </cell>
        </row>
        <row r="272">
          <cell r="A272" t="str">
            <v>251-4300-10</v>
          </cell>
          <cell r="B272">
            <v>30.8</v>
          </cell>
          <cell r="C272" t="str">
            <v>241-4400-10</v>
          </cell>
          <cell r="D272">
            <v>-1392.62</v>
          </cell>
          <cell r="E272" t="str">
            <v>250-4200-10</v>
          </cell>
          <cell r="F272">
            <v>6.98</v>
          </cell>
          <cell r="G272" t="str">
            <v>250-4010-10</v>
          </cell>
          <cell r="H272">
            <v>38.270000000000003</v>
          </cell>
          <cell r="I272" t="str">
            <v>251-4200-10</v>
          </cell>
          <cell r="J272">
            <v>11.53</v>
          </cell>
          <cell r="K272" t="str">
            <v>252-4010-10</v>
          </cell>
          <cell r="L272">
            <v>-74</v>
          </cell>
          <cell r="M272" t="str">
            <v>247-4010-10</v>
          </cell>
          <cell r="N272">
            <v>-280</v>
          </cell>
          <cell r="O272" t="str">
            <v>247-4000-10</v>
          </cell>
          <cell r="P272">
            <v>-9815</v>
          </cell>
          <cell r="Q272" t="str">
            <v>238-4300-10</v>
          </cell>
          <cell r="R272">
            <v>-27764.55</v>
          </cell>
          <cell r="S272" t="str">
            <v>242-4000-10</v>
          </cell>
          <cell r="T272">
            <v>-775.05</v>
          </cell>
          <cell r="U272" t="str">
            <v>245-4010-10</v>
          </cell>
          <cell r="V272">
            <v>-4050</v>
          </cell>
          <cell r="W272" t="str">
            <v>236-4000-10</v>
          </cell>
          <cell r="X272">
            <v>-340453.1</v>
          </cell>
        </row>
        <row r="273">
          <cell r="A273" t="str">
            <v>251-4310-10</v>
          </cell>
          <cell r="B273">
            <v>0.02</v>
          </cell>
          <cell r="C273" t="str">
            <v>242-4000-10</v>
          </cell>
          <cell r="D273">
            <v>-658.35</v>
          </cell>
          <cell r="E273" t="str">
            <v>251-4020-10</v>
          </cell>
          <cell r="F273">
            <v>275.95999999999998</v>
          </cell>
          <cell r="G273" t="str">
            <v>250-4020-10</v>
          </cell>
          <cell r="H273">
            <v>20.23</v>
          </cell>
          <cell r="I273" t="str">
            <v>251-4300-10</v>
          </cell>
          <cell r="J273">
            <v>31.37</v>
          </cell>
          <cell r="K273" t="str">
            <v>264-4000-10</v>
          </cell>
          <cell r="L273">
            <v>-217085.4</v>
          </cell>
          <cell r="M273" t="str">
            <v>247-4020-10</v>
          </cell>
          <cell r="N273">
            <v>-65</v>
          </cell>
          <cell r="O273" t="str">
            <v>247-4010-10</v>
          </cell>
          <cell r="P273">
            <v>-740</v>
          </cell>
          <cell r="Q273" t="str">
            <v>240-4000-10</v>
          </cell>
          <cell r="R273">
            <v>-17363.5</v>
          </cell>
          <cell r="S273" t="str">
            <v>244-4000-10</v>
          </cell>
          <cell r="T273">
            <v>-21390</v>
          </cell>
          <cell r="U273" t="str">
            <v>247-4000-10</v>
          </cell>
          <cell r="V273">
            <v>-13290</v>
          </cell>
          <cell r="W273" t="str">
            <v>236-4010-10</v>
          </cell>
          <cell r="X273">
            <v>-26418.41</v>
          </cell>
        </row>
        <row r="274">
          <cell r="A274" t="str">
            <v>252-4000-10</v>
          </cell>
          <cell r="B274">
            <v>-1355</v>
          </cell>
          <cell r="C274" t="str">
            <v>242-4010-10</v>
          </cell>
          <cell r="D274">
            <v>-39.9</v>
          </cell>
          <cell r="E274" t="str">
            <v>251-4100-10</v>
          </cell>
          <cell r="F274">
            <v>39.94</v>
          </cell>
          <cell r="G274" t="str">
            <v>250-4100-10</v>
          </cell>
          <cell r="H274">
            <v>12.5</v>
          </cell>
          <cell r="I274" t="str">
            <v>251-4310-10</v>
          </cell>
          <cell r="J274">
            <v>0.02</v>
          </cell>
          <cell r="K274" t="str">
            <v>264-4001-10</v>
          </cell>
          <cell r="L274">
            <v>567</v>
          </cell>
          <cell r="M274" t="str">
            <v>250-4000-10</v>
          </cell>
          <cell r="N274">
            <v>0.95</v>
          </cell>
          <cell r="O274" t="str">
            <v>250-4000-10</v>
          </cell>
          <cell r="P274">
            <v>-0.09</v>
          </cell>
          <cell r="Q274" t="str">
            <v>240-4010-10</v>
          </cell>
          <cell r="R274">
            <v>-2477.42</v>
          </cell>
          <cell r="S274" t="str">
            <v>244-4010-10</v>
          </cell>
          <cell r="T274">
            <v>-1110</v>
          </cell>
          <cell r="U274" t="str">
            <v>247-4010-10</v>
          </cell>
          <cell r="V274">
            <v>-310</v>
          </cell>
          <cell r="W274" t="str">
            <v>236-4015-10</v>
          </cell>
          <cell r="X274">
            <v>-13794.73</v>
          </cell>
        </row>
        <row r="275">
          <cell r="A275" t="str">
            <v>252-4010-10</v>
          </cell>
          <cell r="B275">
            <v>-74</v>
          </cell>
          <cell r="C275" t="str">
            <v>244-4000-10</v>
          </cell>
          <cell r="D275">
            <v>-15150</v>
          </cell>
          <cell r="E275" t="str">
            <v>251-4200-10</v>
          </cell>
          <cell r="F275">
            <v>11.16</v>
          </cell>
          <cell r="G275" t="str">
            <v>250-4200-10</v>
          </cell>
          <cell r="H275">
            <v>7.73</v>
          </cell>
          <cell r="I275" t="str">
            <v>252-4000-10</v>
          </cell>
          <cell r="J275">
            <v>-919</v>
          </cell>
          <cell r="K275" t="str">
            <v>264-4010-10</v>
          </cell>
          <cell r="L275">
            <v>-66646.7</v>
          </cell>
          <cell r="M275" t="str">
            <v>250-4010-10</v>
          </cell>
          <cell r="N275">
            <v>0.1</v>
          </cell>
          <cell r="O275" t="str">
            <v>250-4010-10</v>
          </cell>
          <cell r="P275">
            <v>0.28999999999999998</v>
          </cell>
          <cell r="Q275" t="str">
            <v>240-4015-10</v>
          </cell>
          <cell r="R275">
            <v>-1255.73</v>
          </cell>
          <cell r="S275" t="str">
            <v>244-4015-10</v>
          </cell>
          <cell r="T275">
            <v>-90</v>
          </cell>
          <cell r="U275" t="str">
            <v>250-4000-10</v>
          </cell>
          <cell r="V275">
            <v>0.14000000000000001</v>
          </cell>
          <cell r="W275" t="str">
            <v>236-4020-10</v>
          </cell>
          <cell r="X275">
            <v>-4565.46</v>
          </cell>
        </row>
        <row r="276">
          <cell r="A276" t="str">
            <v>252-4015-10</v>
          </cell>
          <cell r="B276">
            <v>-37</v>
          </cell>
          <cell r="C276" t="str">
            <v>244-4010-10</v>
          </cell>
          <cell r="D276">
            <v>-1740</v>
          </cell>
          <cell r="E276" t="str">
            <v>251-4300-10</v>
          </cell>
          <cell r="F276">
            <v>31.05</v>
          </cell>
          <cell r="G276" t="str">
            <v>251-4020-10</v>
          </cell>
          <cell r="H276">
            <v>251.41</v>
          </cell>
          <cell r="I276" t="str">
            <v>252-4010-10</v>
          </cell>
          <cell r="J276">
            <v>-18.5</v>
          </cell>
          <cell r="K276" t="str">
            <v>264-4015-10</v>
          </cell>
          <cell r="L276">
            <v>-80565.509999999995</v>
          </cell>
          <cell r="M276" t="str">
            <v>250-4020-10</v>
          </cell>
          <cell r="N276">
            <v>0.03</v>
          </cell>
          <cell r="O276" t="str">
            <v>252-4000-10</v>
          </cell>
          <cell r="P276">
            <v>-1242.69</v>
          </cell>
          <cell r="Q276" t="str">
            <v>240-4020-10</v>
          </cell>
          <cell r="R276">
            <v>-1196.67</v>
          </cell>
          <cell r="S276" t="str">
            <v>245-4000-10</v>
          </cell>
          <cell r="T276">
            <v>-42865</v>
          </cell>
          <cell r="U276" t="str">
            <v>250-4010-10</v>
          </cell>
          <cell r="V276">
            <v>-0.03</v>
          </cell>
          <cell r="W276" t="str">
            <v>236-4100-10</v>
          </cell>
          <cell r="X276">
            <v>-10390.799999999999</v>
          </cell>
        </row>
        <row r="277">
          <cell r="A277" t="str">
            <v>264-4000-10</v>
          </cell>
          <cell r="B277">
            <v>-320153.59000000003</v>
          </cell>
          <cell r="C277" t="str">
            <v>244-4400-10</v>
          </cell>
          <cell r="D277">
            <v>-60</v>
          </cell>
          <cell r="E277" t="str">
            <v>251-4310-10</v>
          </cell>
          <cell r="F277">
            <v>0.01</v>
          </cell>
          <cell r="G277" t="str">
            <v>251-4100-10</v>
          </cell>
          <cell r="H277">
            <v>40.32</v>
          </cell>
          <cell r="I277" t="str">
            <v>252-4015-10</v>
          </cell>
          <cell r="J277">
            <v>-18.5</v>
          </cell>
          <cell r="K277" t="str">
            <v>264-4020-10</v>
          </cell>
          <cell r="L277">
            <v>-103077.08</v>
          </cell>
          <cell r="M277" t="str">
            <v>251-4020-10</v>
          </cell>
          <cell r="N277">
            <v>0.18</v>
          </cell>
          <cell r="O277" t="str">
            <v>252-4010-10</v>
          </cell>
          <cell r="P277">
            <v>-18.5</v>
          </cell>
          <cell r="Q277" t="str">
            <v>240-4100-10</v>
          </cell>
          <cell r="R277">
            <v>-217.1</v>
          </cell>
          <cell r="S277" t="str">
            <v>245-4010-10</v>
          </cell>
          <cell r="T277">
            <v>-2370</v>
          </cell>
          <cell r="U277" t="str">
            <v>252-4000-10</v>
          </cell>
          <cell r="V277">
            <v>-971.5</v>
          </cell>
          <cell r="W277" t="str">
            <v>236-4200-10</v>
          </cell>
          <cell r="X277">
            <v>-7035.08</v>
          </cell>
        </row>
        <row r="278">
          <cell r="A278" t="str">
            <v>264-4001-10</v>
          </cell>
          <cell r="B278">
            <v>-175022</v>
          </cell>
          <cell r="C278" t="str">
            <v>245-4000-10</v>
          </cell>
          <cell r="D278">
            <v>-40200</v>
          </cell>
          <cell r="E278" t="str">
            <v>252-4000-10</v>
          </cell>
          <cell r="F278">
            <v>-1591</v>
          </cell>
          <cell r="G278" t="str">
            <v>251-4200-10</v>
          </cell>
          <cell r="H278">
            <v>11.09</v>
          </cell>
          <cell r="I278" t="str">
            <v>252-4020-10</v>
          </cell>
          <cell r="J278">
            <v>-18.5</v>
          </cell>
          <cell r="K278" t="str">
            <v>264-4100-10</v>
          </cell>
          <cell r="L278">
            <v>-45283.53</v>
          </cell>
          <cell r="M278" t="str">
            <v>252-4000-10</v>
          </cell>
          <cell r="N278">
            <v>-1038</v>
          </cell>
          <cell r="O278" t="str">
            <v>252-4015-10</v>
          </cell>
          <cell r="P278">
            <v>-18.5</v>
          </cell>
          <cell r="Q278" t="str">
            <v>240-4200-10</v>
          </cell>
          <cell r="R278">
            <v>-5606.7</v>
          </cell>
          <cell r="S278" t="str">
            <v>247-4000-10</v>
          </cell>
          <cell r="T278">
            <v>-12295</v>
          </cell>
          <cell r="U278" t="str">
            <v>252-4010-10</v>
          </cell>
          <cell r="V278">
            <v>-55.5</v>
          </cell>
          <cell r="W278" t="str">
            <v>236-4300-10</v>
          </cell>
          <cell r="X278">
            <v>-12606.21</v>
          </cell>
        </row>
        <row r="279">
          <cell r="A279" t="str">
            <v>264-4010-10</v>
          </cell>
          <cell r="B279">
            <v>-78553.25</v>
          </cell>
          <cell r="C279" t="str">
            <v>245-4010-10</v>
          </cell>
          <cell r="D279">
            <v>-4170</v>
          </cell>
          <cell r="E279" t="str">
            <v>252-4010-10</v>
          </cell>
          <cell r="F279">
            <v>-74</v>
          </cell>
          <cell r="G279" t="str">
            <v>251-4300-10</v>
          </cell>
          <cell r="H279">
            <v>31.27</v>
          </cell>
          <cell r="I279" t="str">
            <v>264-4000-10</v>
          </cell>
          <cell r="J279">
            <v>-228040.84</v>
          </cell>
          <cell r="K279" t="str">
            <v>264-4200-10</v>
          </cell>
          <cell r="L279">
            <v>-18226.68</v>
          </cell>
          <cell r="M279" t="str">
            <v>252-4010-10</v>
          </cell>
          <cell r="N279">
            <v>-148</v>
          </cell>
          <cell r="O279" t="str">
            <v>258-4000-10</v>
          </cell>
          <cell r="P279">
            <v>-3.45</v>
          </cell>
          <cell r="Q279" t="str">
            <v>240-4400-10</v>
          </cell>
          <cell r="R279">
            <v>-123.48</v>
          </cell>
          <cell r="S279" t="str">
            <v>247-4010-10</v>
          </cell>
          <cell r="T279">
            <v>-860</v>
          </cell>
          <cell r="U279" t="str">
            <v>252-4020-10</v>
          </cell>
          <cell r="V279">
            <v>-18.5</v>
          </cell>
          <cell r="W279" t="str">
            <v>236-4400-10</v>
          </cell>
          <cell r="X279">
            <v>-809.1</v>
          </cell>
        </row>
        <row r="280">
          <cell r="A280" t="str">
            <v>264-4015-10</v>
          </cell>
          <cell r="B280">
            <v>-118094.42</v>
          </cell>
          <cell r="C280" t="str">
            <v>247-4000-10</v>
          </cell>
          <cell r="D280">
            <v>-9820</v>
          </cell>
          <cell r="E280" t="str">
            <v>252-4015-10</v>
          </cell>
          <cell r="F280">
            <v>-55.5</v>
          </cell>
          <cell r="G280" t="str">
            <v>251-4310-10</v>
          </cell>
          <cell r="H280">
            <v>0.01</v>
          </cell>
          <cell r="I280" t="str">
            <v>264-4001-10</v>
          </cell>
          <cell r="J280">
            <v>83112</v>
          </cell>
          <cell r="K280" t="str">
            <v>264-4300-10</v>
          </cell>
          <cell r="L280">
            <v>-4896.1000000000004</v>
          </cell>
          <cell r="M280" t="str">
            <v>252-4020-10</v>
          </cell>
          <cell r="N280">
            <v>-18.5</v>
          </cell>
          <cell r="O280" t="str">
            <v>264-4000-10</v>
          </cell>
          <cell r="P280">
            <v>-305575.76</v>
          </cell>
          <cell r="Q280" t="str">
            <v>241-4000-10</v>
          </cell>
          <cell r="R280">
            <v>-4634.66</v>
          </cell>
          <cell r="S280" t="str">
            <v>250-4000-10</v>
          </cell>
          <cell r="T280">
            <v>-0.15</v>
          </cell>
          <cell r="U280" t="str">
            <v>258-4000-10</v>
          </cell>
          <cell r="V280">
            <v>-24.7</v>
          </cell>
          <cell r="W280" t="str">
            <v>237-4000-10</v>
          </cell>
          <cell r="X280">
            <v>-369848.38</v>
          </cell>
        </row>
        <row r="281">
          <cell r="A281" t="str">
            <v>264-4020-10</v>
          </cell>
          <cell r="B281">
            <v>-131080.03</v>
          </cell>
          <cell r="C281" t="str">
            <v>247-4010-10</v>
          </cell>
          <cell r="D281">
            <v>-630</v>
          </cell>
          <cell r="E281" t="str">
            <v>264-4000-10</v>
          </cell>
          <cell r="F281">
            <v>-309066.09000000003</v>
          </cell>
          <cell r="G281" t="str">
            <v>252-4000-10</v>
          </cell>
          <cell r="H281">
            <v>-1498.5</v>
          </cell>
          <cell r="I281" t="str">
            <v>264-4010-10</v>
          </cell>
          <cell r="J281">
            <v>-69457.960000000006</v>
          </cell>
          <cell r="K281" t="str">
            <v>264-4400-10</v>
          </cell>
          <cell r="L281">
            <v>-1584.71</v>
          </cell>
          <cell r="M281" t="str">
            <v>258-4000-10</v>
          </cell>
          <cell r="N281">
            <v>-11.96</v>
          </cell>
          <cell r="O281" t="str">
            <v>264-4001-10</v>
          </cell>
          <cell r="P281">
            <v>-103628</v>
          </cell>
          <cell r="Q281" t="str">
            <v>241-4400-10</v>
          </cell>
          <cell r="R281">
            <v>-881.09</v>
          </cell>
          <cell r="S281" t="str">
            <v>250-4010-10</v>
          </cell>
          <cell r="T281">
            <v>0.14000000000000001</v>
          </cell>
          <cell r="U281" t="str">
            <v>264-4000-10</v>
          </cell>
          <cell r="V281">
            <v>-240558.25</v>
          </cell>
          <cell r="W281" t="str">
            <v>237-4010-10</v>
          </cell>
          <cell r="X281">
            <v>-153012.60999999999</v>
          </cell>
        </row>
        <row r="282">
          <cell r="A282" t="str">
            <v>264-4100-10</v>
          </cell>
          <cell r="B282">
            <v>-47185.31</v>
          </cell>
          <cell r="C282" t="str">
            <v>250-4000-10</v>
          </cell>
          <cell r="D282">
            <v>512.07000000000005</v>
          </cell>
          <cell r="E282" t="str">
            <v>264-4001-10</v>
          </cell>
          <cell r="F282">
            <v>32582</v>
          </cell>
          <cell r="G282" t="str">
            <v>252-4010-10</v>
          </cell>
          <cell r="H282">
            <v>-129.5</v>
          </cell>
          <cell r="I282" t="str">
            <v>264-4015-10</v>
          </cell>
          <cell r="J282">
            <v>-75830.34</v>
          </cell>
          <cell r="K282" t="str">
            <v>264-4499-10</v>
          </cell>
          <cell r="L282">
            <v>52036.01</v>
          </cell>
          <cell r="M282" t="str">
            <v>264-4000-10</v>
          </cell>
          <cell r="N282">
            <v>-247127.75</v>
          </cell>
          <cell r="O282" t="str">
            <v>264-4010-10</v>
          </cell>
          <cell r="P282">
            <v>-76691.28</v>
          </cell>
          <cell r="Q282" t="str">
            <v>242-4000-10</v>
          </cell>
          <cell r="R282">
            <v>-538.65</v>
          </cell>
          <cell r="S282" t="str">
            <v>250-4020-10</v>
          </cell>
          <cell r="T282">
            <v>0.03</v>
          </cell>
          <cell r="U282" t="str">
            <v>264-4001-10</v>
          </cell>
          <cell r="V282">
            <v>30173</v>
          </cell>
          <cell r="W282" t="str">
            <v>237-4300-10</v>
          </cell>
          <cell r="X282">
            <v>-410.41</v>
          </cell>
        </row>
        <row r="283">
          <cell r="A283" t="str">
            <v>264-4200-10</v>
          </cell>
          <cell r="B283">
            <v>-15420.63</v>
          </cell>
          <cell r="C283" t="str">
            <v>250-4010-10</v>
          </cell>
          <cell r="D283">
            <v>41.41</v>
          </cell>
          <cell r="E283" t="str">
            <v>264-4010-10</v>
          </cell>
          <cell r="F283">
            <v>-81724.820000000007</v>
          </cell>
          <cell r="G283" t="str">
            <v>264-4000-10</v>
          </cell>
          <cell r="H283">
            <v>-260786.72</v>
          </cell>
          <cell r="I283" t="str">
            <v>264-4020-10</v>
          </cell>
          <cell r="J283">
            <v>-95923.91</v>
          </cell>
          <cell r="K283" t="str">
            <v>264-5000-10</v>
          </cell>
          <cell r="L283">
            <v>484763.5</v>
          </cell>
          <cell r="M283" t="str">
            <v>264-4001-10</v>
          </cell>
          <cell r="N283">
            <v>-51585</v>
          </cell>
          <cell r="O283" t="str">
            <v>264-4015-10</v>
          </cell>
          <cell r="P283">
            <v>-90797.52</v>
          </cell>
          <cell r="Q283" t="str">
            <v>242-4010-10</v>
          </cell>
          <cell r="R283">
            <v>-59.85</v>
          </cell>
          <cell r="S283" t="str">
            <v>252-4000-10</v>
          </cell>
          <cell r="T283">
            <v>-1363</v>
          </cell>
          <cell r="U283" t="str">
            <v>264-4010-10</v>
          </cell>
          <cell r="V283">
            <v>-68716.98</v>
          </cell>
          <cell r="W283" t="str">
            <v>237-4400-10</v>
          </cell>
          <cell r="X283">
            <v>-2790.04</v>
          </cell>
        </row>
        <row r="284">
          <cell r="A284" t="str">
            <v>264-4300-10</v>
          </cell>
          <cell r="B284">
            <v>-7453.04</v>
          </cell>
          <cell r="C284" t="str">
            <v>250-4020-10</v>
          </cell>
          <cell r="D284">
            <v>19.29</v>
          </cell>
          <cell r="E284" t="str">
            <v>264-4015-10</v>
          </cell>
          <cell r="F284">
            <v>-103837.62</v>
          </cell>
          <cell r="G284" t="str">
            <v>264-4001-10</v>
          </cell>
          <cell r="H284">
            <v>90596</v>
          </cell>
          <cell r="I284" t="str">
            <v>264-4100-10</v>
          </cell>
          <cell r="J284">
            <v>-43621.06</v>
          </cell>
          <cell r="K284" t="str">
            <v>264-5001-10</v>
          </cell>
          <cell r="L284">
            <v>-0.01</v>
          </cell>
          <cell r="M284" t="str">
            <v>264-4010-10</v>
          </cell>
          <cell r="N284">
            <v>-72055.34</v>
          </cell>
          <cell r="O284" t="str">
            <v>264-4020-10</v>
          </cell>
          <cell r="P284">
            <v>-110954.23</v>
          </cell>
          <cell r="Q284" t="str">
            <v>244-4000-10</v>
          </cell>
          <cell r="R284">
            <v>-21660</v>
          </cell>
          <cell r="S284" t="str">
            <v>252-4010-10</v>
          </cell>
          <cell r="T284">
            <v>-37</v>
          </cell>
          <cell r="U284" t="str">
            <v>264-4015-10</v>
          </cell>
          <cell r="V284">
            <v>-79749.36</v>
          </cell>
          <cell r="W284" t="str">
            <v>238-4000-10</v>
          </cell>
          <cell r="X284">
            <v>-192329.87</v>
          </cell>
        </row>
        <row r="285">
          <cell r="A285" t="str">
            <v>264-4400-10</v>
          </cell>
          <cell r="B285">
            <v>-1628.77</v>
          </cell>
          <cell r="C285" t="str">
            <v>250-4100-10</v>
          </cell>
          <cell r="D285">
            <v>12.5</v>
          </cell>
          <cell r="E285" t="str">
            <v>264-4020-10</v>
          </cell>
          <cell r="F285">
            <v>-117942.47</v>
          </cell>
          <cell r="G285" t="str">
            <v>264-4010-10</v>
          </cell>
          <cell r="H285">
            <v>-74665.94</v>
          </cell>
          <cell r="I285" t="str">
            <v>264-4200-10</v>
          </cell>
          <cell r="J285">
            <v>-17934.97</v>
          </cell>
          <cell r="K285" t="str">
            <v>265-4000-10</v>
          </cell>
          <cell r="L285">
            <v>-27116.42</v>
          </cell>
          <cell r="M285" t="str">
            <v>264-4015-10</v>
          </cell>
          <cell r="N285">
            <v>-84234.78</v>
          </cell>
          <cell r="O285" t="str">
            <v>264-4100-10</v>
          </cell>
          <cell r="P285">
            <v>-50106.57</v>
          </cell>
          <cell r="Q285" t="str">
            <v>244-4010-10</v>
          </cell>
          <cell r="R285">
            <v>-870</v>
          </cell>
          <cell r="S285" t="str">
            <v>258-4000-10</v>
          </cell>
          <cell r="T285">
            <v>-24.87</v>
          </cell>
          <cell r="U285" t="str">
            <v>264-4020-10</v>
          </cell>
          <cell r="V285">
            <v>-104507.4</v>
          </cell>
          <cell r="W285" t="str">
            <v>238-4002-10</v>
          </cell>
          <cell r="X285">
            <v>-22313</v>
          </cell>
        </row>
        <row r="286">
          <cell r="A286" t="str">
            <v>264-4499-10</v>
          </cell>
          <cell r="B286">
            <v>192724.52</v>
          </cell>
          <cell r="C286" t="str">
            <v>250-4200-10</v>
          </cell>
          <cell r="D286">
            <v>7.73</v>
          </cell>
          <cell r="E286" t="str">
            <v>264-4100-10</v>
          </cell>
          <cell r="F286">
            <v>-42150.39</v>
          </cell>
          <cell r="G286" t="str">
            <v>264-4015-10</v>
          </cell>
          <cell r="H286">
            <v>-84852.97</v>
          </cell>
          <cell r="I286" t="str">
            <v>264-4300-10</v>
          </cell>
          <cell r="J286">
            <v>-5332.64</v>
          </cell>
          <cell r="K286" t="str">
            <v>265-4001-10</v>
          </cell>
          <cell r="L286">
            <v>27116</v>
          </cell>
          <cell r="M286" t="str">
            <v>264-4020-10</v>
          </cell>
          <cell r="N286">
            <v>-104727.59</v>
          </cell>
          <cell r="O286" t="str">
            <v>264-4200-10</v>
          </cell>
          <cell r="P286">
            <v>-21222.66</v>
          </cell>
          <cell r="Q286" t="str">
            <v>244-4015-10</v>
          </cell>
          <cell r="R286">
            <v>-30</v>
          </cell>
          <cell r="S286" t="str">
            <v>264-4000-10</v>
          </cell>
          <cell r="T286">
            <v>-259839.49</v>
          </cell>
          <cell r="U286" t="str">
            <v>264-4100-10</v>
          </cell>
          <cell r="V286">
            <v>-44703.23</v>
          </cell>
          <cell r="W286" t="str">
            <v>238-4010-10</v>
          </cell>
          <cell r="X286">
            <v>-63948.39</v>
          </cell>
        </row>
        <row r="287">
          <cell r="A287" t="str">
            <v>264-5000-10</v>
          </cell>
          <cell r="B287">
            <v>701861.52</v>
          </cell>
          <cell r="C287" t="str">
            <v>251-4020-10</v>
          </cell>
          <cell r="D287">
            <v>279.43</v>
          </cell>
          <cell r="E287" t="str">
            <v>264-4200-10</v>
          </cell>
          <cell r="F287">
            <v>-14364.34</v>
          </cell>
          <cell r="G287" t="str">
            <v>264-4020-10</v>
          </cell>
          <cell r="H287">
            <v>-112935.4</v>
          </cell>
          <cell r="I287" t="str">
            <v>264-4400-10</v>
          </cell>
          <cell r="J287">
            <v>-1677.43</v>
          </cell>
          <cell r="K287" t="str">
            <v>266-4499-10</v>
          </cell>
          <cell r="L287">
            <v>70533.009999999995</v>
          </cell>
          <cell r="M287" t="str">
            <v>264-4100-10</v>
          </cell>
          <cell r="N287">
            <v>-46468.12</v>
          </cell>
          <cell r="O287" t="str">
            <v>264-4300-10</v>
          </cell>
          <cell r="P287">
            <v>-4670.82</v>
          </cell>
          <cell r="Q287" t="str">
            <v>244-4020-10</v>
          </cell>
          <cell r="R287">
            <v>-30</v>
          </cell>
          <cell r="S287" t="str">
            <v>264-4001-10</v>
          </cell>
          <cell r="T287">
            <v>87399</v>
          </cell>
          <cell r="U287" t="str">
            <v>264-4200-10</v>
          </cell>
          <cell r="V287">
            <v>-18849.95</v>
          </cell>
          <cell r="W287" t="str">
            <v>238-4015-10</v>
          </cell>
          <cell r="X287">
            <v>-115944.43</v>
          </cell>
        </row>
        <row r="288">
          <cell r="A288" t="str">
            <v>265-4000-10</v>
          </cell>
          <cell r="B288">
            <v>0</v>
          </cell>
          <cell r="C288" t="str">
            <v>251-4100-10</v>
          </cell>
          <cell r="D288">
            <v>40.090000000000003</v>
          </cell>
          <cell r="E288" t="str">
            <v>264-4300-10</v>
          </cell>
          <cell r="F288">
            <v>-6129.48</v>
          </cell>
          <cell r="G288" t="str">
            <v>264-4100-10</v>
          </cell>
          <cell r="H288">
            <v>-45589.85</v>
          </cell>
          <cell r="I288" t="str">
            <v>264-4499-10</v>
          </cell>
          <cell r="J288">
            <v>0</v>
          </cell>
          <cell r="K288" t="str">
            <v>266-5000-10</v>
          </cell>
          <cell r="L288">
            <v>593642.69999999995</v>
          </cell>
          <cell r="M288" t="str">
            <v>264-4200-10</v>
          </cell>
          <cell r="N288">
            <v>-18045.400000000001</v>
          </cell>
          <cell r="O288" t="str">
            <v>264-4400-10</v>
          </cell>
          <cell r="P288">
            <v>-1580.8</v>
          </cell>
          <cell r="Q288" t="str">
            <v>245-4000-10</v>
          </cell>
          <cell r="R288">
            <v>-46110</v>
          </cell>
          <cell r="S288" t="str">
            <v>264-4010-10</v>
          </cell>
          <cell r="T288">
            <v>-71665.039999999994</v>
          </cell>
          <cell r="U288" t="str">
            <v>264-4300-10</v>
          </cell>
          <cell r="V288">
            <v>-6631.63</v>
          </cell>
          <cell r="W288" t="str">
            <v>238-4016-10</v>
          </cell>
          <cell r="X288">
            <v>-6612</v>
          </cell>
        </row>
        <row r="289">
          <cell r="A289" t="str">
            <v>266-4499-10</v>
          </cell>
          <cell r="B289">
            <v>109321</v>
          </cell>
          <cell r="C289" t="str">
            <v>251-4200-10</v>
          </cell>
          <cell r="D289">
            <v>10.97</v>
          </cell>
          <cell r="E289" t="str">
            <v>264-4400-10</v>
          </cell>
          <cell r="F289">
            <v>-1641.97</v>
          </cell>
          <cell r="G289" t="str">
            <v>264-4200-10</v>
          </cell>
          <cell r="H289">
            <v>-17709.12</v>
          </cell>
          <cell r="I289" t="str">
            <v>264-5000-10</v>
          </cell>
          <cell r="J289">
            <v>457436.99</v>
          </cell>
          <cell r="K289" t="str">
            <v>266-5001-10</v>
          </cell>
          <cell r="L289">
            <v>-192148.01</v>
          </cell>
          <cell r="M289" t="str">
            <v>264-4300-10</v>
          </cell>
          <cell r="N289">
            <v>-4410.29</v>
          </cell>
          <cell r="O289" t="str">
            <v>264-4499-10</v>
          </cell>
          <cell r="P289">
            <v>128247</v>
          </cell>
          <cell r="Q289" t="str">
            <v>245-4010-10</v>
          </cell>
          <cell r="R289">
            <v>-4050</v>
          </cell>
          <cell r="S289" t="str">
            <v>264-4015-10</v>
          </cell>
          <cell r="T289">
            <v>-78534.2</v>
          </cell>
          <cell r="U289" t="str">
            <v>264-4400-10</v>
          </cell>
          <cell r="V289">
            <v>-1572.12</v>
          </cell>
          <cell r="W289" t="str">
            <v>238-4017-10</v>
          </cell>
          <cell r="X289">
            <v>-137735.89000000001</v>
          </cell>
        </row>
        <row r="290">
          <cell r="A290" t="str">
            <v>266-5000-10</v>
          </cell>
          <cell r="B290">
            <v>667857.86</v>
          </cell>
          <cell r="C290" t="str">
            <v>251-4300-10</v>
          </cell>
          <cell r="D290">
            <v>31.05</v>
          </cell>
          <cell r="E290" t="str">
            <v>264-4499-10</v>
          </cell>
          <cell r="F290">
            <v>165645</v>
          </cell>
          <cell r="G290" t="str">
            <v>264-4300-10</v>
          </cell>
          <cell r="H290">
            <v>-6217.85</v>
          </cell>
          <cell r="I290" t="str">
            <v>264-5001-10</v>
          </cell>
          <cell r="J290">
            <v>-2730</v>
          </cell>
          <cell r="K290" t="str">
            <v>267-4000-10</v>
          </cell>
          <cell r="L290">
            <v>-198071.34</v>
          </cell>
          <cell r="M290" t="str">
            <v>264-4400-10</v>
          </cell>
          <cell r="N290">
            <v>-1585.55</v>
          </cell>
          <cell r="O290" t="str">
            <v>264-5000-10</v>
          </cell>
          <cell r="P290">
            <v>636979.99</v>
          </cell>
          <cell r="Q290" t="str">
            <v>245-4020-10</v>
          </cell>
          <cell r="R290">
            <v>-30</v>
          </cell>
          <cell r="S290" t="str">
            <v>264-4020-10</v>
          </cell>
          <cell r="T290">
            <v>-104676.51</v>
          </cell>
          <cell r="U290" t="str">
            <v>264-4499-10</v>
          </cell>
          <cell r="V290">
            <v>73636</v>
          </cell>
          <cell r="W290" t="str">
            <v>238-4019-10</v>
          </cell>
          <cell r="X290">
            <v>-280985</v>
          </cell>
        </row>
        <row r="291">
          <cell r="A291" t="str">
            <v>266-5001-10</v>
          </cell>
          <cell r="B291">
            <v>-226122.03</v>
          </cell>
          <cell r="C291" t="str">
            <v>252-4000-10</v>
          </cell>
          <cell r="D291">
            <v>-919.5</v>
          </cell>
          <cell r="E291" t="str">
            <v>264-5000-10</v>
          </cell>
          <cell r="F291">
            <v>478630.65</v>
          </cell>
          <cell r="G291" t="str">
            <v>264-4400-10</v>
          </cell>
          <cell r="H291">
            <v>-1585.09</v>
          </cell>
          <cell r="I291" t="str">
            <v>265-4000-10</v>
          </cell>
          <cell r="J291">
            <v>-1305.6600000000001</v>
          </cell>
          <cell r="K291" t="str">
            <v>267-4001-10</v>
          </cell>
          <cell r="L291">
            <v>-39499</v>
          </cell>
          <cell r="M291" t="str">
            <v>264-4499-10</v>
          </cell>
          <cell r="N291">
            <v>0.01</v>
          </cell>
          <cell r="O291" t="str">
            <v>264-5001-10</v>
          </cell>
          <cell r="P291">
            <v>-0.01</v>
          </cell>
          <cell r="Q291" t="str">
            <v>247-4000-10</v>
          </cell>
          <cell r="R291">
            <v>-10725</v>
          </cell>
          <cell r="S291" t="str">
            <v>264-4100-10</v>
          </cell>
          <cell r="T291">
            <v>-45549.63</v>
          </cell>
          <cell r="U291" t="str">
            <v>264-5000-10</v>
          </cell>
          <cell r="V291">
            <v>461485.68</v>
          </cell>
          <cell r="W291" t="str">
            <v>238-4020-10</v>
          </cell>
          <cell r="X291">
            <v>-144823.07</v>
          </cell>
        </row>
        <row r="292">
          <cell r="A292" t="str">
            <v>267-4000-10</v>
          </cell>
          <cell r="B292">
            <v>-261042.81</v>
          </cell>
          <cell r="C292" t="str">
            <v>252-4010-10</v>
          </cell>
          <cell r="D292">
            <v>-55.5</v>
          </cell>
          <cell r="E292" t="str">
            <v>264-5001-10</v>
          </cell>
          <cell r="F292">
            <v>0</v>
          </cell>
          <cell r="G292" t="str">
            <v>264-4499-10</v>
          </cell>
          <cell r="H292">
            <v>61844</v>
          </cell>
          <cell r="I292" t="str">
            <v>265-4001-10</v>
          </cell>
          <cell r="J292">
            <v>1306</v>
          </cell>
          <cell r="K292" t="str">
            <v>267-4010-10</v>
          </cell>
          <cell r="L292">
            <v>-54512.24</v>
          </cell>
          <cell r="M292" t="str">
            <v>264-5000-10</v>
          </cell>
          <cell r="N292">
            <v>636408.92000000004</v>
          </cell>
          <cell r="O292" t="str">
            <v>265-4000-10</v>
          </cell>
          <cell r="P292">
            <v>-37970.15</v>
          </cell>
          <cell r="Q292" t="str">
            <v>247-4010-10</v>
          </cell>
          <cell r="R292">
            <v>-845</v>
          </cell>
          <cell r="S292" t="str">
            <v>264-4200-10</v>
          </cell>
          <cell r="T292">
            <v>-21885.08</v>
          </cell>
          <cell r="U292" t="str">
            <v>264-5001-10</v>
          </cell>
          <cell r="V292">
            <v>-0.01</v>
          </cell>
          <cell r="W292" t="str">
            <v>238-4100-10</v>
          </cell>
          <cell r="X292">
            <v>-95069.88</v>
          </cell>
        </row>
        <row r="293">
          <cell r="A293" t="str">
            <v>267-4001-10</v>
          </cell>
          <cell r="B293">
            <v>-61220</v>
          </cell>
          <cell r="C293" t="str">
            <v>252-4015-10</v>
          </cell>
          <cell r="D293">
            <v>-18.5</v>
          </cell>
          <cell r="E293" t="str">
            <v>265-4000-10</v>
          </cell>
          <cell r="F293">
            <v>0</v>
          </cell>
          <cell r="G293" t="str">
            <v>264-5000-10</v>
          </cell>
          <cell r="H293">
            <v>451903.02</v>
          </cell>
          <cell r="I293" t="str">
            <v>266-5000-10</v>
          </cell>
          <cell r="J293">
            <v>460041.24</v>
          </cell>
          <cell r="K293" t="str">
            <v>267-4015-10</v>
          </cell>
          <cell r="L293">
            <v>-9546.0300000000007</v>
          </cell>
          <cell r="M293" t="str">
            <v>264-5001-10</v>
          </cell>
          <cell r="N293">
            <v>-6169</v>
          </cell>
          <cell r="O293" t="str">
            <v>265-4001-10</v>
          </cell>
          <cell r="P293">
            <v>37970</v>
          </cell>
          <cell r="Q293" t="str">
            <v>250-4000-10</v>
          </cell>
          <cell r="R293">
            <v>0.14000000000000001</v>
          </cell>
          <cell r="S293" t="str">
            <v>264-4300-10</v>
          </cell>
          <cell r="T293">
            <v>-5719.52</v>
          </cell>
          <cell r="U293" t="str">
            <v>265-4000-10</v>
          </cell>
          <cell r="V293">
            <v>-32451.39</v>
          </cell>
          <cell r="W293" t="str">
            <v>238-4200-10</v>
          </cell>
          <cell r="X293">
            <v>-88367.33</v>
          </cell>
        </row>
        <row r="294">
          <cell r="A294" t="str">
            <v>267-4010-10</v>
          </cell>
          <cell r="B294">
            <v>-58023.519999999997</v>
          </cell>
          <cell r="C294" t="str">
            <v>264-4000-10</v>
          </cell>
          <cell r="D294">
            <v>-324512.84000000003</v>
          </cell>
          <cell r="E294" t="str">
            <v>266-5000-10</v>
          </cell>
          <cell r="F294">
            <v>540728.94999999995</v>
          </cell>
          <cell r="G294" t="str">
            <v>264-5001-10</v>
          </cell>
          <cell r="H294">
            <v>0</v>
          </cell>
          <cell r="I294" t="str">
            <v>266-5001-10</v>
          </cell>
          <cell r="J294">
            <v>-148995</v>
          </cell>
          <cell r="K294" t="str">
            <v>267-4020-10</v>
          </cell>
          <cell r="L294">
            <v>-78252.149999999994</v>
          </cell>
          <cell r="M294" t="str">
            <v>265-4000-10</v>
          </cell>
          <cell r="N294">
            <v>-33213.43</v>
          </cell>
          <cell r="O294" t="str">
            <v>265-5001-10</v>
          </cell>
          <cell r="P294">
            <v>-0.01</v>
          </cell>
          <cell r="Q294" t="str">
            <v>250-4010-10</v>
          </cell>
          <cell r="R294">
            <v>-0.12</v>
          </cell>
          <cell r="S294" t="str">
            <v>264-4400-10</v>
          </cell>
          <cell r="T294">
            <v>-1570.3</v>
          </cell>
          <cell r="U294" t="str">
            <v>265-4001-10</v>
          </cell>
          <cell r="V294">
            <v>32451</v>
          </cell>
          <cell r="W294" t="str">
            <v>238-4300-10</v>
          </cell>
          <cell r="X294">
            <v>-31876.080000000002</v>
          </cell>
        </row>
        <row r="295">
          <cell r="A295" t="str">
            <v>267-4015-10</v>
          </cell>
          <cell r="B295">
            <v>-7302.4</v>
          </cell>
          <cell r="C295" t="str">
            <v>264-4001-10</v>
          </cell>
          <cell r="D295">
            <v>20780</v>
          </cell>
          <cell r="E295" t="str">
            <v>266-5001-10</v>
          </cell>
          <cell r="F295">
            <v>-134643</v>
          </cell>
          <cell r="G295" t="str">
            <v>266-5000-10</v>
          </cell>
          <cell r="H295">
            <v>406709.66</v>
          </cell>
          <cell r="I295" t="str">
            <v>267-4000-10</v>
          </cell>
          <cell r="J295">
            <v>-187030.53</v>
          </cell>
          <cell r="K295" t="str">
            <v>267-4021-10</v>
          </cell>
          <cell r="L295">
            <v>-31035</v>
          </cell>
          <cell r="M295" t="str">
            <v>265-4001-10</v>
          </cell>
          <cell r="N295">
            <v>0.01</v>
          </cell>
          <cell r="O295" t="str">
            <v>266-4499-10</v>
          </cell>
          <cell r="P295">
            <v>0.01</v>
          </cell>
          <cell r="Q295" t="str">
            <v>250-4020-10</v>
          </cell>
          <cell r="R295">
            <v>0</v>
          </cell>
          <cell r="S295" t="str">
            <v>264-4499-10</v>
          </cell>
          <cell r="T295">
            <v>12852</v>
          </cell>
          <cell r="U295" t="str">
            <v>265-5001-10</v>
          </cell>
          <cell r="V295">
            <v>0.01</v>
          </cell>
          <cell r="W295" t="str">
            <v>240-4000-10</v>
          </cell>
          <cell r="X295">
            <v>-14711.56</v>
          </cell>
        </row>
        <row r="296">
          <cell r="A296" t="str">
            <v>267-4020-10</v>
          </cell>
          <cell r="B296">
            <v>-62546.48</v>
          </cell>
          <cell r="C296" t="str">
            <v>264-4010-10</v>
          </cell>
          <cell r="D296">
            <v>-85191.96</v>
          </cell>
          <cell r="E296" t="str">
            <v>267-4000-10</v>
          </cell>
          <cell r="F296">
            <v>-252002.33</v>
          </cell>
          <cell r="G296" t="str">
            <v>266-5001-10</v>
          </cell>
          <cell r="H296">
            <v>-93840</v>
          </cell>
          <cell r="I296" t="str">
            <v>267-4001-10</v>
          </cell>
          <cell r="J296">
            <v>23601</v>
          </cell>
          <cell r="K296" t="str">
            <v>267-4100-10</v>
          </cell>
          <cell r="L296">
            <v>-43658.080000000002</v>
          </cell>
          <cell r="M296" t="str">
            <v>265-5000-10</v>
          </cell>
          <cell r="N296">
            <v>429050</v>
          </cell>
          <cell r="O296" t="str">
            <v>266-5000-10</v>
          </cell>
          <cell r="P296">
            <v>617053.75</v>
          </cell>
          <cell r="Q296" t="str">
            <v>251-4020-10</v>
          </cell>
          <cell r="R296">
            <v>0</v>
          </cell>
          <cell r="S296" t="str">
            <v>264-5000-10</v>
          </cell>
          <cell r="T296">
            <v>489189.1</v>
          </cell>
          <cell r="U296" t="str">
            <v>266-4499-10</v>
          </cell>
          <cell r="V296">
            <v>0.01</v>
          </cell>
          <cell r="W296" t="str">
            <v>240-4010-10</v>
          </cell>
          <cell r="X296">
            <v>-1824.12</v>
          </cell>
        </row>
        <row r="297">
          <cell r="A297" t="str">
            <v>267-4021-10</v>
          </cell>
          <cell r="B297">
            <v>-48101</v>
          </cell>
          <cell r="C297" t="str">
            <v>264-4015-10</v>
          </cell>
          <cell r="D297">
            <v>-96107</v>
          </cell>
          <cell r="E297" t="str">
            <v>267-4001-10</v>
          </cell>
          <cell r="F297">
            <v>13074</v>
          </cell>
          <cell r="G297" t="str">
            <v>267-4000-10</v>
          </cell>
          <cell r="H297">
            <v>-212634</v>
          </cell>
          <cell r="I297" t="str">
            <v>267-4010-10</v>
          </cell>
          <cell r="J297">
            <v>-51467.98</v>
          </cell>
          <cell r="K297" t="str">
            <v>267-4200-10</v>
          </cell>
          <cell r="L297">
            <v>-15896.6</v>
          </cell>
          <cell r="M297" t="str">
            <v>265-5001-10</v>
          </cell>
          <cell r="N297">
            <v>-395837</v>
          </cell>
          <cell r="O297" t="str">
            <v>266-5001-10</v>
          </cell>
          <cell r="P297">
            <v>-17859</v>
          </cell>
          <cell r="Q297" t="str">
            <v>252-4000-10</v>
          </cell>
          <cell r="R297">
            <v>-1233.5</v>
          </cell>
          <cell r="S297" t="str">
            <v>264-5001-10</v>
          </cell>
          <cell r="T297">
            <v>-0.01</v>
          </cell>
          <cell r="U297" t="str">
            <v>266-5000-10</v>
          </cell>
          <cell r="V297">
            <v>481679.33</v>
          </cell>
          <cell r="W297" t="str">
            <v>240-4015-10</v>
          </cell>
          <cell r="X297">
            <v>-444.34</v>
          </cell>
        </row>
        <row r="298">
          <cell r="A298" t="str">
            <v>267-4100-10</v>
          </cell>
          <cell r="B298">
            <v>-36825.230000000003</v>
          </cell>
          <cell r="C298" t="str">
            <v>264-4020-10</v>
          </cell>
          <cell r="D298">
            <v>-125377.94</v>
          </cell>
          <cell r="E298" t="str">
            <v>267-4010-10</v>
          </cell>
          <cell r="F298">
            <v>-60351.48</v>
          </cell>
          <cell r="G298" t="str">
            <v>267-4001-10</v>
          </cell>
          <cell r="H298">
            <v>38743</v>
          </cell>
          <cell r="I298" t="str">
            <v>267-4015-10</v>
          </cell>
          <cell r="J298">
            <v>-6793.55</v>
          </cell>
          <cell r="K298" t="str">
            <v>267-4300-10</v>
          </cell>
          <cell r="L298">
            <v>-207.28</v>
          </cell>
          <cell r="M298" t="str">
            <v>266-4499-10</v>
          </cell>
          <cell r="N298">
            <v>57671.01</v>
          </cell>
          <cell r="O298" t="str">
            <v>267-4000-10</v>
          </cell>
          <cell r="P298">
            <v>-286790.96000000002</v>
          </cell>
          <cell r="Q298" t="str">
            <v>252-4010-10</v>
          </cell>
          <cell r="R298">
            <v>-111</v>
          </cell>
          <cell r="S298" t="str">
            <v>265-4000-10</v>
          </cell>
          <cell r="T298">
            <v>-33830.620000000003</v>
          </cell>
          <cell r="U298" t="str">
            <v>266-5001-10</v>
          </cell>
          <cell r="V298">
            <v>-117175</v>
          </cell>
          <cell r="W298" t="str">
            <v>240-4020-10</v>
          </cell>
          <cell r="X298">
            <v>-278.33</v>
          </cell>
        </row>
        <row r="299">
          <cell r="A299" t="str">
            <v>267-4200-10</v>
          </cell>
          <cell r="B299">
            <v>-11909.19</v>
          </cell>
          <cell r="C299" t="str">
            <v>264-4100-10</v>
          </cell>
          <cell r="D299">
            <v>-46147.15</v>
          </cell>
          <cell r="E299" t="str">
            <v>267-4015-10</v>
          </cell>
          <cell r="F299">
            <v>-7088.89</v>
          </cell>
          <cell r="G299" t="str">
            <v>267-4010-10</v>
          </cell>
          <cell r="H299">
            <v>-55137.24</v>
          </cell>
          <cell r="I299" t="str">
            <v>267-4020-10</v>
          </cell>
          <cell r="J299">
            <v>-58781.57</v>
          </cell>
          <cell r="K299" t="str">
            <v>267-4310-10</v>
          </cell>
          <cell r="L299">
            <v>-10.1</v>
          </cell>
          <cell r="M299" t="str">
            <v>266-5000-10</v>
          </cell>
          <cell r="N299">
            <v>628511.21</v>
          </cell>
          <cell r="O299" t="str">
            <v>267-4001-10</v>
          </cell>
          <cell r="P299">
            <v>-52584</v>
          </cell>
          <cell r="Q299" t="str">
            <v>258-4000-10</v>
          </cell>
          <cell r="R299">
            <v>-27.13</v>
          </cell>
          <cell r="S299" t="str">
            <v>265-4001-10</v>
          </cell>
          <cell r="T299">
            <v>33831</v>
          </cell>
          <cell r="U299" t="str">
            <v>267-4000-10</v>
          </cell>
          <cell r="V299">
            <v>-225759.64</v>
          </cell>
          <cell r="W299" t="str">
            <v>240-4100-10</v>
          </cell>
          <cell r="X299">
            <v>-21.53</v>
          </cell>
        </row>
        <row r="300">
          <cell r="A300" t="str">
            <v>267-4300-10</v>
          </cell>
          <cell r="B300">
            <v>-2872.13</v>
          </cell>
          <cell r="C300" t="str">
            <v>264-4200-10</v>
          </cell>
          <cell r="D300">
            <v>-16513.86</v>
          </cell>
          <cell r="E300" t="str">
            <v>267-4020-10</v>
          </cell>
          <cell r="F300">
            <v>-60539.39</v>
          </cell>
          <cell r="G300" t="str">
            <v>267-4015-10</v>
          </cell>
          <cell r="H300">
            <v>-6805.62</v>
          </cell>
          <cell r="I300" t="str">
            <v>267-4021-10</v>
          </cell>
          <cell r="J300">
            <v>18544</v>
          </cell>
          <cell r="K300" t="str">
            <v>267-4400-10</v>
          </cell>
          <cell r="L300">
            <v>-1340.65</v>
          </cell>
          <cell r="M300" t="str">
            <v>266-5001-10</v>
          </cell>
          <cell r="N300">
            <v>-187522</v>
          </cell>
          <cell r="O300" t="str">
            <v>267-4010-10</v>
          </cell>
          <cell r="P300">
            <v>-64885.47</v>
          </cell>
          <cell r="Q300" t="str">
            <v>264-4000-10</v>
          </cell>
          <cell r="R300">
            <v>-305271.73</v>
          </cell>
          <cell r="S300" t="str">
            <v>265-5001-10</v>
          </cell>
          <cell r="T300">
            <v>0.01</v>
          </cell>
          <cell r="U300" t="str">
            <v>267-4001-10</v>
          </cell>
          <cell r="V300">
            <v>31349</v>
          </cell>
          <cell r="W300" t="str">
            <v>240-4200-10</v>
          </cell>
          <cell r="X300">
            <v>-1811.63</v>
          </cell>
        </row>
        <row r="301">
          <cell r="A301" t="str">
            <v>267-4310-10</v>
          </cell>
          <cell r="B301">
            <v>-11.33</v>
          </cell>
          <cell r="C301" t="str">
            <v>264-4300-10</v>
          </cell>
          <cell r="D301">
            <v>-7364.86</v>
          </cell>
          <cell r="E301" t="str">
            <v>267-4021-10</v>
          </cell>
          <cell r="F301">
            <v>10273</v>
          </cell>
          <cell r="G301" t="str">
            <v>267-4020-10</v>
          </cell>
          <cell r="H301">
            <v>-58583.42</v>
          </cell>
          <cell r="I301" t="str">
            <v>267-4100-10</v>
          </cell>
          <cell r="J301">
            <v>-34947.56</v>
          </cell>
          <cell r="K301" t="str">
            <v>268-4000-10</v>
          </cell>
          <cell r="L301">
            <v>-148337.5</v>
          </cell>
          <cell r="M301" t="str">
            <v>267-4000-10</v>
          </cell>
          <cell r="N301">
            <v>-231902.23</v>
          </cell>
          <cell r="O301" t="str">
            <v>267-4015-10</v>
          </cell>
          <cell r="P301">
            <v>-9938.11</v>
          </cell>
          <cell r="Q301" t="str">
            <v>264-4001-10</v>
          </cell>
          <cell r="R301">
            <v>2755</v>
          </cell>
          <cell r="S301" t="str">
            <v>266-4499-10</v>
          </cell>
          <cell r="T301">
            <v>0.01</v>
          </cell>
          <cell r="U301" t="str">
            <v>267-4010-10</v>
          </cell>
          <cell r="V301">
            <v>-58151.65</v>
          </cell>
          <cell r="W301" t="str">
            <v>240-4400-10</v>
          </cell>
          <cell r="X301">
            <v>-110.81</v>
          </cell>
        </row>
        <row r="302">
          <cell r="A302" t="str">
            <v>267-4400-10</v>
          </cell>
          <cell r="B302">
            <v>-1202.74</v>
          </cell>
          <cell r="C302" t="str">
            <v>264-4400-10</v>
          </cell>
          <cell r="D302">
            <v>-1720.51</v>
          </cell>
          <cell r="E302" t="str">
            <v>267-4100-10</v>
          </cell>
          <cell r="F302">
            <v>-32723.23</v>
          </cell>
          <cell r="G302" t="str">
            <v>267-4021-10</v>
          </cell>
          <cell r="H302">
            <v>30441</v>
          </cell>
          <cell r="I302" t="str">
            <v>267-4200-10</v>
          </cell>
          <cell r="J302">
            <v>-12727.97</v>
          </cell>
          <cell r="K302" t="str">
            <v>268-4001-10</v>
          </cell>
          <cell r="L302">
            <v>-14271</v>
          </cell>
          <cell r="M302" t="str">
            <v>267-4001-10</v>
          </cell>
          <cell r="N302">
            <v>-32296</v>
          </cell>
          <cell r="O302" t="str">
            <v>267-4020-10</v>
          </cell>
          <cell r="P302">
            <v>-77993.34</v>
          </cell>
          <cell r="Q302" t="str">
            <v>264-4010-10</v>
          </cell>
          <cell r="R302">
            <v>-79951.92</v>
          </cell>
          <cell r="S302" t="str">
            <v>266-5000-10</v>
          </cell>
          <cell r="T302">
            <v>635727.35</v>
          </cell>
          <cell r="U302" t="str">
            <v>267-4015-10</v>
          </cell>
          <cell r="V302">
            <v>-8269.5300000000007</v>
          </cell>
          <cell r="W302" t="str">
            <v>241-4000-10</v>
          </cell>
          <cell r="X302">
            <v>-3592.45</v>
          </cell>
        </row>
        <row r="303">
          <cell r="A303" t="str">
            <v>268-4000-10</v>
          </cell>
          <cell r="B303">
            <v>-211360.04</v>
          </cell>
          <cell r="C303" t="str">
            <v>264-4499-10</v>
          </cell>
          <cell r="D303">
            <v>171554</v>
          </cell>
          <cell r="E303" t="str">
            <v>267-4200-10</v>
          </cell>
          <cell r="F303">
            <v>-12630.9</v>
          </cell>
          <cell r="G303" t="str">
            <v>267-4100-10</v>
          </cell>
          <cell r="H303">
            <v>-32936.53</v>
          </cell>
          <cell r="I303" t="str">
            <v>267-4300-10</v>
          </cell>
          <cell r="J303">
            <v>-193.05</v>
          </cell>
          <cell r="K303" t="str">
            <v>268-4010-10</v>
          </cell>
          <cell r="L303">
            <v>-41529.35</v>
          </cell>
          <cell r="M303" t="str">
            <v>267-4010-10</v>
          </cell>
          <cell r="N303">
            <v>-61007.37</v>
          </cell>
          <cell r="O303" t="str">
            <v>267-4021-10</v>
          </cell>
          <cell r="P303">
            <v>-41316</v>
          </cell>
          <cell r="Q303" t="str">
            <v>264-4015-10</v>
          </cell>
          <cell r="R303">
            <v>-84984.37</v>
          </cell>
          <cell r="S303" t="str">
            <v>266-5001-10</v>
          </cell>
          <cell r="T303">
            <v>-248767</v>
          </cell>
          <cell r="U303" t="str">
            <v>267-4020-10</v>
          </cell>
          <cell r="V303">
            <v>-70759.14</v>
          </cell>
          <cell r="W303" t="str">
            <v>241-4400-10</v>
          </cell>
          <cell r="X303">
            <v>-876.16</v>
          </cell>
        </row>
        <row r="304">
          <cell r="A304" t="str">
            <v>268-4001-10</v>
          </cell>
          <cell r="B304">
            <v>-34283</v>
          </cell>
          <cell r="C304" t="str">
            <v>264-5000-10</v>
          </cell>
          <cell r="D304">
            <v>510601.18</v>
          </cell>
          <cell r="E304" t="str">
            <v>267-4300-10</v>
          </cell>
          <cell r="F304">
            <v>-2873.2</v>
          </cell>
          <cell r="G304" t="str">
            <v>267-4200-10</v>
          </cell>
          <cell r="H304">
            <v>-12546.55</v>
          </cell>
          <cell r="I304" t="str">
            <v>267-4310-10</v>
          </cell>
          <cell r="J304">
            <v>-9.9700000000000006</v>
          </cell>
          <cell r="K304" t="str">
            <v>268-4015-10</v>
          </cell>
          <cell r="L304">
            <v>-62762.400000000001</v>
          </cell>
          <cell r="M304" t="str">
            <v>267-4015-10</v>
          </cell>
          <cell r="N304">
            <v>-9101.41</v>
          </cell>
          <cell r="O304" t="str">
            <v>267-4100-10</v>
          </cell>
          <cell r="P304">
            <v>-45413.32</v>
          </cell>
          <cell r="Q304" t="str">
            <v>264-4020-10</v>
          </cell>
          <cell r="R304">
            <v>-110300.36</v>
          </cell>
          <cell r="S304" t="str">
            <v>267-4000-10</v>
          </cell>
          <cell r="T304">
            <v>-243835.7</v>
          </cell>
          <cell r="U304" t="str">
            <v>267-4021-10</v>
          </cell>
          <cell r="V304">
            <v>24632</v>
          </cell>
          <cell r="W304" t="str">
            <v>242-4000-10</v>
          </cell>
          <cell r="X304">
            <v>-478.8</v>
          </cell>
        </row>
        <row r="305">
          <cell r="A305" t="str">
            <v>268-4010-10</v>
          </cell>
          <cell r="B305">
            <v>-47248.33</v>
          </cell>
          <cell r="C305" t="str">
            <v>264-5001-10</v>
          </cell>
          <cell r="D305">
            <v>0</v>
          </cell>
          <cell r="E305" t="str">
            <v>267-4310-10</v>
          </cell>
          <cell r="F305">
            <v>-10.3</v>
          </cell>
          <cell r="G305" t="str">
            <v>267-4300-10</v>
          </cell>
          <cell r="H305">
            <v>-2229.48</v>
          </cell>
          <cell r="I305" t="str">
            <v>267-4400-10</v>
          </cell>
          <cell r="J305">
            <v>-1238.68</v>
          </cell>
          <cell r="K305" t="str">
            <v>268-4016-10</v>
          </cell>
          <cell r="L305">
            <v>-22321</v>
          </cell>
          <cell r="M305" t="str">
            <v>267-4020-10</v>
          </cell>
          <cell r="N305">
            <v>-75597.440000000002</v>
          </cell>
          <cell r="O305" t="str">
            <v>267-4200-10</v>
          </cell>
          <cell r="P305">
            <v>-18697.64</v>
          </cell>
          <cell r="Q305" t="str">
            <v>264-4100-10</v>
          </cell>
          <cell r="R305">
            <v>-50446.66</v>
          </cell>
          <cell r="S305" t="str">
            <v>267-4001-10</v>
          </cell>
          <cell r="T305">
            <v>40244</v>
          </cell>
          <cell r="U305" t="str">
            <v>267-4100-10</v>
          </cell>
          <cell r="V305">
            <v>-39054.43</v>
          </cell>
          <cell r="W305" t="str">
            <v>242-4010-10</v>
          </cell>
          <cell r="X305">
            <v>-19.95</v>
          </cell>
        </row>
        <row r="306">
          <cell r="A306" t="str">
            <v>268-4015-10</v>
          </cell>
          <cell r="B306">
            <v>-61883.03</v>
          </cell>
          <cell r="C306" t="str">
            <v>265-4000-10</v>
          </cell>
          <cell r="D306">
            <v>0</v>
          </cell>
          <cell r="E306" t="str">
            <v>267-4400-10</v>
          </cell>
          <cell r="F306">
            <v>-1212.49</v>
          </cell>
          <cell r="G306" t="str">
            <v>267-4310-10</v>
          </cell>
          <cell r="H306">
            <v>-9.7100000000000009</v>
          </cell>
          <cell r="I306" t="str">
            <v>268-4000-10</v>
          </cell>
          <cell r="J306">
            <v>-150811.5</v>
          </cell>
          <cell r="K306" t="str">
            <v>268-4020-10</v>
          </cell>
          <cell r="L306">
            <v>-15663.49</v>
          </cell>
          <cell r="M306" t="str">
            <v>267-4021-10</v>
          </cell>
          <cell r="N306">
            <v>-25375</v>
          </cell>
          <cell r="O306" t="str">
            <v>267-4300-10</v>
          </cell>
          <cell r="P306">
            <v>-226.4</v>
          </cell>
          <cell r="Q306" t="str">
            <v>264-4200-10</v>
          </cell>
          <cell r="R306">
            <v>-21592.57</v>
          </cell>
          <cell r="S306" t="str">
            <v>267-4010-10</v>
          </cell>
          <cell r="T306">
            <v>-60661.1</v>
          </cell>
          <cell r="U306" t="str">
            <v>267-4200-10</v>
          </cell>
          <cell r="V306">
            <v>-16916.330000000002</v>
          </cell>
          <cell r="W306" t="str">
            <v>244-4000-10</v>
          </cell>
          <cell r="X306">
            <v>-17940</v>
          </cell>
        </row>
        <row r="307">
          <cell r="A307" t="str">
            <v>268-4016-10</v>
          </cell>
          <cell r="B307">
            <v>-53623</v>
          </cell>
          <cell r="C307" t="str">
            <v>266-4499-10</v>
          </cell>
          <cell r="D307">
            <v>5381</v>
          </cell>
          <cell r="E307" t="str">
            <v>268-4000-10</v>
          </cell>
          <cell r="F307">
            <v>-204039.97</v>
          </cell>
          <cell r="G307" t="str">
            <v>267-4400-10</v>
          </cell>
          <cell r="H307">
            <v>-1170.49</v>
          </cell>
          <cell r="I307" t="str">
            <v>268-4001-10</v>
          </cell>
          <cell r="J307">
            <v>13033</v>
          </cell>
          <cell r="K307" t="str">
            <v>268-4300-10</v>
          </cell>
          <cell r="L307">
            <v>-155.15</v>
          </cell>
          <cell r="M307" t="str">
            <v>267-4100-10</v>
          </cell>
          <cell r="N307">
            <v>-44715.75</v>
          </cell>
          <cell r="O307" t="str">
            <v>267-4310-10</v>
          </cell>
          <cell r="P307">
            <v>-12.42</v>
          </cell>
          <cell r="Q307" t="str">
            <v>264-4300-10</v>
          </cell>
          <cell r="R307">
            <v>-5266.2</v>
          </cell>
          <cell r="S307" t="str">
            <v>267-4015-10</v>
          </cell>
          <cell r="T307">
            <v>-10021.34</v>
          </cell>
          <cell r="U307" t="str">
            <v>267-4300-10</v>
          </cell>
          <cell r="V307">
            <v>-232.67</v>
          </cell>
          <cell r="W307" t="str">
            <v>244-4010-10</v>
          </cell>
          <cell r="X307">
            <v>-1530</v>
          </cell>
        </row>
        <row r="308">
          <cell r="A308" t="str">
            <v>268-4020-10</v>
          </cell>
          <cell r="B308">
            <v>-22863.040000000001</v>
          </cell>
          <cell r="C308" t="str">
            <v>266-5000-10</v>
          </cell>
          <cell r="D308">
            <v>557865.68999999994</v>
          </cell>
          <cell r="E308" t="str">
            <v>268-4001-10</v>
          </cell>
          <cell r="F308">
            <v>5283</v>
          </cell>
          <cell r="G308" t="str">
            <v>268-4000-10</v>
          </cell>
          <cell r="H308">
            <v>-172166.39</v>
          </cell>
          <cell r="I308" t="str">
            <v>268-4010-10</v>
          </cell>
          <cell r="J308">
            <v>-41825.339999999997</v>
          </cell>
          <cell r="K308" t="str">
            <v>268-4400-10</v>
          </cell>
          <cell r="L308">
            <v>-999.64</v>
          </cell>
          <cell r="M308" t="str">
            <v>267-4200-10</v>
          </cell>
          <cell r="N308">
            <v>-17084.169999999998</v>
          </cell>
          <cell r="O308" t="str">
            <v>267-4400-10</v>
          </cell>
          <cell r="P308">
            <v>-1337.36</v>
          </cell>
          <cell r="Q308" t="str">
            <v>264-4400-10</v>
          </cell>
          <cell r="R308">
            <v>-1580.77</v>
          </cell>
          <cell r="S308" t="str">
            <v>267-4020-10</v>
          </cell>
          <cell r="T308">
            <v>-79877.119999999995</v>
          </cell>
          <cell r="U308" t="str">
            <v>267-4310-10</v>
          </cell>
          <cell r="V308">
            <v>-11.96</v>
          </cell>
          <cell r="W308" t="str">
            <v>244-4020-10</v>
          </cell>
          <cell r="X308">
            <v>-60</v>
          </cell>
        </row>
        <row r="309">
          <cell r="A309" t="str">
            <v>268-4300-10</v>
          </cell>
          <cell r="B309">
            <v>-162.21</v>
          </cell>
          <cell r="C309" t="str">
            <v>266-5001-10</v>
          </cell>
          <cell r="D309">
            <v>-112445</v>
          </cell>
          <cell r="E309" t="str">
            <v>268-4010-10</v>
          </cell>
          <cell r="F309">
            <v>-49155.24</v>
          </cell>
          <cell r="G309" t="str">
            <v>268-4001-10</v>
          </cell>
          <cell r="H309">
            <v>23292</v>
          </cell>
          <cell r="I309" t="str">
            <v>268-4015-10</v>
          </cell>
          <cell r="J309">
            <v>-51340.77</v>
          </cell>
          <cell r="K309" t="str">
            <v>268-4499-10</v>
          </cell>
          <cell r="L309">
            <v>36591.01</v>
          </cell>
          <cell r="M309" t="str">
            <v>267-4300-10</v>
          </cell>
          <cell r="N309">
            <v>-229.02</v>
          </cell>
          <cell r="O309" t="str">
            <v>268-4000-10</v>
          </cell>
          <cell r="P309">
            <v>-210695.7</v>
          </cell>
          <cell r="Q309" t="str">
            <v>264-4499-10</v>
          </cell>
          <cell r="R309">
            <v>181553</v>
          </cell>
          <cell r="S309" t="str">
            <v>267-4021-10</v>
          </cell>
          <cell r="T309">
            <v>31620</v>
          </cell>
          <cell r="U309" t="str">
            <v>267-4400-10</v>
          </cell>
          <cell r="V309">
            <v>-1330.01</v>
          </cell>
          <cell r="W309" t="str">
            <v>245-4000-10</v>
          </cell>
          <cell r="X309">
            <v>-24540</v>
          </cell>
        </row>
        <row r="310">
          <cell r="A310" t="str">
            <v>268-4400-10</v>
          </cell>
          <cell r="B310">
            <v>-979.44</v>
          </cell>
          <cell r="C310" t="str">
            <v>267-4000-10</v>
          </cell>
          <cell r="D310">
            <v>-264587.84999999998</v>
          </cell>
          <cell r="E310" t="str">
            <v>268-4015-10</v>
          </cell>
          <cell r="F310">
            <v>-59901.91</v>
          </cell>
          <cell r="G310" t="str">
            <v>268-4010-10</v>
          </cell>
          <cell r="H310">
            <v>-44909.25</v>
          </cell>
          <cell r="I310" t="str">
            <v>268-4016-10</v>
          </cell>
          <cell r="J310">
            <v>20386</v>
          </cell>
          <cell r="K310" t="str">
            <v>268-5000-10</v>
          </cell>
          <cell r="L310">
            <v>490744.77</v>
          </cell>
          <cell r="M310" t="str">
            <v>267-4310-10</v>
          </cell>
          <cell r="N310">
            <v>-10.56</v>
          </cell>
          <cell r="O310" t="str">
            <v>268-4001-10</v>
          </cell>
          <cell r="P310">
            <v>-19196</v>
          </cell>
          <cell r="Q310" t="str">
            <v>264-5000-10</v>
          </cell>
          <cell r="R310">
            <v>475086.41</v>
          </cell>
          <cell r="S310" t="str">
            <v>267-4100-10</v>
          </cell>
          <cell r="T310">
            <v>-43636.26</v>
          </cell>
          <cell r="U310" t="str">
            <v>268-4000-10</v>
          </cell>
          <cell r="V310">
            <v>-165861.71</v>
          </cell>
          <cell r="W310" t="str">
            <v>245-4010-10</v>
          </cell>
          <cell r="X310">
            <v>-1710</v>
          </cell>
        </row>
        <row r="311">
          <cell r="A311" t="str">
            <v>268-4499-10</v>
          </cell>
          <cell r="B311">
            <v>110159.71</v>
          </cell>
          <cell r="C311" t="str">
            <v>267-4001-10</v>
          </cell>
          <cell r="D311">
            <v>-3013</v>
          </cell>
          <cell r="E311" t="str">
            <v>268-4016-10</v>
          </cell>
          <cell r="F311">
            <v>8263</v>
          </cell>
          <cell r="G311" t="str">
            <v>268-4015-10</v>
          </cell>
          <cell r="H311">
            <v>-52590.39</v>
          </cell>
          <cell r="I311" t="str">
            <v>268-4020-10</v>
          </cell>
          <cell r="J311">
            <v>-13016.81</v>
          </cell>
          <cell r="K311" t="str">
            <v>268-5001-10</v>
          </cell>
          <cell r="L311">
            <v>-33115.01</v>
          </cell>
          <cell r="M311" t="str">
            <v>267-4400-10</v>
          </cell>
          <cell r="N311">
            <v>-1341.36</v>
          </cell>
          <cell r="O311" t="str">
            <v>268-4010-10</v>
          </cell>
          <cell r="P311">
            <v>-48375.53</v>
          </cell>
          <cell r="Q311" t="str">
            <v>264-5001-10</v>
          </cell>
          <cell r="R311">
            <v>-0.01</v>
          </cell>
          <cell r="S311" t="str">
            <v>267-4200-10</v>
          </cell>
          <cell r="T311">
            <v>-19216.12</v>
          </cell>
          <cell r="U311" t="str">
            <v>268-4001-10</v>
          </cell>
          <cell r="V311">
            <v>12486</v>
          </cell>
          <cell r="W311" t="str">
            <v>247-4000-10</v>
          </cell>
          <cell r="X311">
            <v>-12747.5</v>
          </cell>
        </row>
        <row r="312">
          <cell r="A312" t="str">
            <v>268-5000-10</v>
          </cell>
          <cell r="B312">
            <v>509379.81</v>
          </cell>
          <cell r="C312" t="str">
            <v>267-4010-10</v>
          </cell>
          <cell r="D312">
            <v>-62906.84</v>
          </cell>
          <cell r="E312" t="str">
            <v>268-4020-10</v>
          </cell>
          <cell r="F312">
            <v>-19599.21</v>
          </cell>
          <cell r="G312" t="str">
            <v>268-4016-10</v>
          </cell>
          <cell r="H312">
            <v>36431</v>
          </cell>
          <cell r="I312" t="str">
            <v>268-4300-10</v>
          </cell>
          <cell r="J312">
            <v>-155.94</v>
          </cell>
          <cell r="K312" t="str">
            <v>269-4000-10</v>
          </cell>
          <cell r="L312">
            <v>-7222.82</v>
          </cell>
          <cell r="M312" t="str">
            <v>268-4000-10</v>
          </cell>
          <cell r="N312">
            <v>-170385.32</v>
          </cell>
          <cell r="O312" t="str">
            <v>268-4015-10</v>
          </cell>
          <cell r="P312">
            <v>-61328.37</v>
          </cell>
          <cell r="Q312" t="str">
            <v>265-4000-10</v>
          </cell>
          <cell r="R312">
            <v>-37849.15</v>
          </cell>
          <cell r="S312" t="str">
            <v>267-4300-10</v>
          </cell>
          <cell r="T312">
            <v>-236.77</v>
          </cell>
          <cell r="U312" t="str">
            <v>268-4010-10</v>
          </cell>
          <cell r="V312">
            <v>-43349.31</v>
          </cell>
          <cell r="W312" t="str">
            <v>247-4010-10</v>
          </cell>
          <cell r="X312">
            <v>-460</v>
          </cell>
        </row>
        <row r="313">
          <cell r="A313" t="str">
            <v>269-4000-10</v>
          </cell>
          <cell r="B313">
            <v>-10292.58</v>
          </cell>
          <cell r="C313" t="str">
            <v>267-4015-10</v>
          </cell>
          <cell r="D313">
            <v>-6986.52</v>
          </cell>
          <cell r="E313" t="str">
            <v>268-4300-10</v>
          </cell>
          <cell r="F313">
            <v>-145.29</v>
          </cell>
          <cell r="G313" t="str">
            <v>268-4020-10</v>
          </cell>
          <cell r="H313">
            <v>-16650.759999999998</v>
          </cell>
          <cell r="I313" t="str">
            <v>268-4400-10</v>
          </cell>
          <cell r="J313">
            <v>-1008.69</v>
          </cell>
          <cell r="K313" t="str">
            <v>269-4010-10</v>
          </cell>
          <cell r="L313">
            <v>-2022.04</v>
          </cell>
          <cell r="M313" t="str">
            <v>268-4001-10</v>
          </cell>
          <cell r="N313">
            <v>-7364</v>
          </cell>
          <cell r="O313" t="str">
            <v>268-4016-10</v>
          </cell>
          <cell r="P313">
            <v>-30024</v>
          </cell>
          <cell r="Q313" t="str">
            <v>265-4001-10</v>
          </cell>
          <cell r="R313">
            <v>37849</v>
          </cell>
          <cell r="S313" t="str">
            <v>267-4310-10</v>
          </cell>
          <cell r="T313">
            <v>-10.46</v>
          </cell>
          <cell r="U313" t="str">
            <v>268-4015-10</v>
          </cell>
          <cell r="V313">
            <v>-60525.41</v>
          </cell>
          <cell r="W313" t="str">
            <v>250-4000-10</v>
          </cell>
          <cell r="X313">
            <v>-0.01</v>
          </cell>
        </row>
        <row r="314">
          <cell r="A314" t="str">
            <v>269-4010-10</v>
          </cell>
          <cell r="B314">
            <v>-2301.29</v>
          </cell>
          <cell r="C314" t="str">
            <v>267-4020-10</v>
          </cell>
          <cell r="D314">
            <v>-61874.29</v>
          </cell>
          <cell r="E314" t="str">
            <v>268-4400-10</v>
          </cell>
          <cell r="F314">
            <v>-987.39</v>
          </cell>
          <cell r="G314" t="str">
            <v>268-4300-10</v>
          </cell>
          <cell r="H314">
            <v>-157.79</v>
          </cell>
          <cell r="I314" t="str">
            <v>268-5000-10</v>
          </cell>
          <cell r="J314">
            <v>427408.25</v>
          </cell>
          <cell r="K314" t="str">
            <v>269-4015-10</v>
          </cell>
          <cell r="L314">
            <v>-55413.66</v>
          </cell>
          <cell r="M314" t="str">
            <v>268-4010-10</v>
          </cell>
          <cell r="N314">
            <v>-45463.11</v>
          </cell>
          <cell r="O314" t="str">
            <v>268-4020-10</v>
          </cell>
          <cell r="P314">
            <v>-12457.31</v>
          </cell>
          <cell r="Q314" t="str">
            <v>265-5001-10</v>
          </cell>
          <cell r="R314">
            <v>0.01</v>
          </cell>
          <cell r="S314" t="str">
            <v>267-4400-10</v>
          </cell>
          <cell r="T314">
            <v>-1328.47</v>
          </cell>
          <cell r="U314" t="str">
            <v>268-4016-10</v>
          </cell>
          <cell r="V314">
            <v>19530</v>
          </cell>
          <cell r="W314" t="str">
            <v>250-4010-10</v>
          </cell>
          <cell r="X314">
            <v>-7.0000000000000007E-2</v>
          </cell>
        </row>
        <row r="315">
          <cell r="A315" t="str">
            <v>269-4015-10</v>
          </cell>
          <cell r="B315">
            <v>-58036.800000000003</v>
          </cell>
          <cell r="C315" t="str">
            <v>267-4021-10</v>
          </cell>
          <cell r="D315">
            <v>-2368</v>
          </cell>
          <cell r="E315" t="str">
            <v>268-4499-10</v>
          </cell>
          <cell r="F315">
            <v>45421</v>
          </cell>
          <cell r="G315" t="str">
            <v>268-4400-10</v>
          </cell>
          <cell r="H315">
            <v>-953.15</v>
          </cell>
          <cell r="I315" t="str">
            <v>268-5001-10</v>
          </cell>
          <cell r="J315">
            <v>-38933</v>
          </cell>
          <cell r="K315" t="str">
            <v>269-4020-10</v>
          </cell>
          <cell r="L315">
            <v>-72827.77</v>
          </cell>
          <cell r="M315" t="str">
            <v>268-4015-10</v>
          </cell>
          <cell r="N315">
            <v>-60816.639999999999</v>
          </cell>
          <cell r="O315" t="str">
            <v>268-4300-10</v>
          </cell>
          <cell r="P315">
            <v>-167.1</v>
          </cell>
          <cell r="Q315" t="str">
            <v>266-4499-10</v>
          </cell>
          <cell r="R315">
            <v>13359</v>
          </cell>
          <cell r="S315" t="str">
            <v>268-4000-10</v>
          </cell>
          <cell r="T315">
            <v>-179150.36</v>
          </cell>
          <cell r="U315" t="str">
            <v>268-4020-10</v>
          </cell>
          <cell r="V315">
            <v>-17186.72</v>
          </cell>
          <cell r="W315" t="str">
            <v>252-4000-10</v>
          </cell>
          <cell r="X315">
            <v>-906.5</v>
          </cell>
        </row>
        <row r="316">
          <cell r="A316" t="str">
            <v>269-4020-10</v>
          </cell>
          <cell r="B316">
            <v>-71609.740000000005</v>
          </cell>
          <cell r="C316" t="str">
            <v>267-4100-10</v>
          </cell>
          <cell r="D316">
            <v>-32473.39</v>
          </cell>
          <cell r="E316" t="str">
            <v>268-5000-10</v>
          </cell>
          <cell r="F316">
            <v>467436.37</v>
          </cell>
          <cell r="G316" t="str">
            <v>268-4499-10</v>
          </cell>
          <cell r="H316">
            <v>106298</v>
          </cell>
          <cell r="I316" t="str">
            <v>269-4000-10</v>
          </cell>
          <cell r="J316">
            <v>-7345.41</v>
          </cell>
          <cell r="K316" t="str">
            <v>269-4100-10</v>
          </cell>
          <cell r="L316">
            <v>-34165.339999999997</v>
          </cell>
          <cell r="M316" t="str">
            <v>268-4016-10</v>
          </cell>
          <cell r="N316">
            <v>-11519</v>
          </cell>
          <cell r="O316" t="str">
            <v>268-4400-10</v>
          </cell>
          <cell r="P316">
            <v>-997.2</v>
          </cell>
          <cell r="Q316" t="str">
            <v>266-5000-10</v>
          </cell>
          <cell r="R316">
            <v>498683.65</v>
          </cell>
          <cell r="S316" t="str">
            <v>268-4001-10</v>
          </cell>
          <cell r="T316">
            <v>9946</v>
          </cell>
          <cell r="U316" t="str">
            <v>268-4300-10</v>
          </cell>
          <cell r="V316">
            <v>-171.62</v>
          </cell>
          <cell r="W316" t="str">
            <v>252-4010-10</v>
          </cell>
          <cell r="X316">
            <v>-148</v>
          </cell>
        </row>
        <row r="317">
          <cell r="A317" t="str">
            <v>269-4100-10</v>
          </cell>
          <cell r="B317">
            <v>-30833.24</v>
          </cell>
          <cell r="C317" t="str">
            <v>267-4200-10</v>
          </cell>
          <cell r="D317">
            <v>-12414.29</v>
          </cell>
          <cell r="E317" t="str">
            <v>268-5001-10</v>
          </cell>
          <cell r="F317">
            <v>-13547</v>
          </cell>
          <cell r="G317" t="str">
            <v>268-5000-10</v>
          </cell>
          <cell r="H317">
            <v>348233.17</v>
          </cell>
          <cell r="I317" t="str">
            <v>269-4010-10</v>
          </cell>
          <cell r="J317">
            <v>-2037.21</v>
          </cell>
          <cell r="K317" t="str">
            <v>269-4200-10</v>
          </cell>
          <cell r="L317">
            <v>-12349.3</v>
          </cell>
          <cell r="M317" t="str">
            <v>268-4020-10</v>
          </cell>
          <cell r="N317">
            <v>-13463.59</v>
          </cell>
          <cell r="O317" t="str">
            <v>268-4499-10</v>
          </cell>
          <cell r="P317">
            <v>31713</v>
          </cell>
          <cell r="Q317" t="str">
            <v>266-5001-10</v>
          </cell>
          <cell r="R317">
            <v>0.01</v>
          </cell>
          <cell r="S317" t="str">
            <v>268-4010-10</v>
          </cell>
          <cell r="T317">
            <v>-45213.23</v>
          </cell>
          <cell r="U317" t="str">
            <v>268-4400-10</v>
          </cell>
          <cell r="V317">
            <v>-991.73</v>
          </cell>
          <cell r="W317" t="str">
            <v>252-4020-10</v>
          </cell>
          <cell r="X317">
            <v>-18.5</v>
          </cell>
        </row>
        <row r="318">
          <cell r="A318" t="str">
            <v>269-4200-10</v>
          </cell>
          <cell r="B318">
            <v>-10166.43</v>
          </cell>
          <cell r="C318" t="str">
            <v>267-4300-10</v>
          </cell>
          <cell r="D318">
            <v>-2900.14</v>
          </cell>
          <cell r="E318" t="str">
            <v>269-4000-10</v>
          </cell>
          <cell r="F318">
            <v>-9938.31</v>
          </cell>
          <cell r="G318" t="str">
            <v>268-5001-10</v>
          </cell>
          <cell r="H318">
            <v>-59723</v>
          </cell>
          <cell r="I318" t="str">
            <v>269-4015-10</v>
          </cell>
          <cell r="J318">
            <v>-48558.35</v>
          </cell>
          <cell r="K318" t="str">
            <v>269-4300-10</v>
          </cell>
          <cell r="L318">
            <v>-4118.9399999999996</v>
          </cell>
          <cell r="M318" t="str">
            <v>268-4300-10</v>
          </cell>
          <cell r="N318">
            <v>-169.43</v>
          </cell>
          <cell r="O318" t="str">
            <v>268-5000-10</v>
          </cell>
          <cell r="P318">
            <v>541645.42000000004</v>
          </cell>
          <cell r="Q318" t="str">
            <v>267-4000-10</v>
          </cell>
          <cell r="R318">
            <v>-286498.83</v>
          </cell>
          <cell r="S318" t="str">
            <v>268-4015-10</v>
          </cell>
          <cell r="T318">
            <v>-62001.75</v>
          </cell>
          <cell r="U318" t="str">
            <v>268-4499-10</v>
          </cell>
          <cell r="V318">
            <v>33497</v>
          </cell>
          <cell r="W318" t="str">
            <v>258-4000-10</v>
          </cell>
          <cell r="X318">
            <v>-24.17</v>
          </cell>
        </row>
        <row r="319">
          <cell r="A319" t="str">
            <v>269-4300-10</v>
          </cell>
          <cell r="B319">
            <v>-3833.5</v>
          </cell>
          <cell r="C319" t="str">
            <v>267-4310-10</v>
          </cell>
          <cell r="D319">
            <v>-10.74</v>
          </cell>
          <cell r="E319" t="str">
            <v>269-4010-10</v>
          </cell>
          <cell r="F319">
            <v>-2393.9899999999998</v>
          </cell>
          <cell r="G319" t="str">
            <v>269-4000-10</v>
          </cell>
          <cell r="H319">
            <v>-8384.6200000000008</v>
          </cell>
          <cell r="I319" t="str">
            <v>269-4020-10</v>
          </cell>
          <cell r="J319">
            <v>-61303.77</v>
          </cell>
          <cell r="K319" t="str">
            <v>269-4310-10</v>
          </cell>
          <cell r="L319">
            <v>-13.58</v>
          </cell>
          <cell r="M319" t="str">
            <v>268-4400-10</v>
          </cell>
          <cell r="N319">
            <v>-1000.19</v>
          </cell>
          <cell r="O319" t="str">
            <v>268-5001-10</v>
          </cell>
          <cell r="P319">
            <v>-0.01</v>
          </cell>
          <cell r="Q319" t="str">
            <v>267-4001-10</v>
          </cell>
          <cell r="R319">
            <v>-2243</v>
          </cell>
          <cell r="S319" t="str">
            <v>268-4016-10</v>
          </cell>
          <cell r="T319">
            <v>15555</v>
          </cell>
          <cell r="U319" t="str">
            <v>268-5000-10</v>
          </cell>
          <cell r="V319">
            <v>401009.5</v>
          </cell>
          <cell r="W319" t="str">
            <v>264-4000-10</v>
          </cell>
          <cell r="X319">
            <v>-233443.33</v>
          </cell>
        </row>
        <row r="320">
          <cell r="A320" t="str">
            <v>269-4310-10</v>
          </cell>
          <cell r="B320">
            <v>-16.190000000000001</v>
          </cell>
          <cell r="C320" t="str">
            <v>267-4400-10</v>
          </cell>
          <cell r="D320">
            <v>-1266.74</v>
          </cell>
          <cell r="E320" t="str">
            <v>269-4015-10</v>
          </cell>
          <cell r="F320">
            <v>-56403.040000000001</v>
          </cell>
          <cell r="G320" t="str">
            <v>269-4010-10</v>
          </cell>
          <cell r="H320">
            <v>-2187.2800000000002</v>
          </cell>
          <cell r="I320" t="str">
            <v>269-4100-10</v>
          </cell>
          <cell r="J320">
            <v>-29386.17</v>
          </cell>
          <cell r="K320" t="str">
            <v>269-4400-10</v>
          </cell>
          <cell r="L320">
            <v>-48.48</v>
          </cell>
          <cell r="M320" t="str">
            <v>268-4499-10</v>
          </cell>
          <cell r="N320">
            <v>18882.009999999998</v>
          </cell>
          <cell r="O320" t="str">
            <v>269-4000-10</v>
          </cell>
          <cell r="P320">
            <v>-10260.83</v>
          </cell>
          <cell r="Q320" t="str">
            <v>267-4010-10</v>
          </cell>
          <cell r="R320">
            <v>-67668.210000000006</v>
          </cell>
          <cell r="S320" t="str">
            <v>268-4020-10</v>
          </cell>
          <cell r="T320">
            <v>-16953.23</v>
          </cell>
          <cell r="U320" t="str">
            <v>268-5001-10</v>
          </cell>
          <cell r="V320">
            <v>-0.01</v>
          </cell>
          <cell r="W320" t="str">
            <v>264-4001-10</v>
          </cell>
          <cell r="X320">
            <v>-3086</v>
          </cell>
        </row>
        <row r="321">
          <cell r="A321" t="str">
            <v>269-4400-10</v>
          </cell>
          <cell r="B321">
            <v>-47.66</v>
          </cell>
          <cell r="C321" t="str">
            <v>268-4000-10</v>
          </cell>
          <cell r="D321">
            <v>-214235.09</v>
          </cell>
          <cell r="E321" t="str">
            <v>269-4020-10</v>
          </cell>
          <cell r="F321">
            <v>-68065.48</v>
          </cell>
          <cell r="G321" t="str">
            <v>269-4015-10</v>
          </cell>
          <cell r="H321">
            <v>-50101.17</v>
          </cell>
          <cell r="I321" t="str">
            <v>269-4200-10</v>
          </cell>
          <cell r="J321">
            <v>-11137.02</v>
          </cell>
          <cell r="K321" t="str">
            <v>281-4000-10</v>
          </cell>
          <cell r="L321">
            <v>-9934.4</v>
          </cell>
          <cell r="M321" t="str">
            <v>268-5000-10</v>
          </cell>
          <cell r="N321">
            <v>548105.92000000004</v>
          </cell>
          <cell r="O321" t="str">
            <v>269-4010-10</v>
          </cell>
          <cell r="P321">
            <v>-2355.66</v>
          </cell>
          <cell r="Q321" t="str">
            <v>267-4015-10</v>
          </cell>
          <cell r="R321">
            <v>-9752.64</v>
          </cell>
          <cell r="S321" t="str">
            <v>268-4300-10</v>
          </cell>
          <cell r="T321">
            <v>-174.76</v>
          </cell>
          <cell r="U321" t="str">
            <v>269-4000-10</v>
          </cell>
          <cell r="V321">
            <v>-8079.71</v>
          </cell>
          <cell r="W321" t="str">
            <v>264-4010-10</v>
          </cell>
          <cell r="X321">
            <v>-69539.350000000006</v>
          </cell>
        </row>
        <row r="322">
          <cell r="A322" t="str">
            <v>281-4000-10</v>
          </cell>
          <cell r="B322">
            <v>-10241.02</v>
          </cell>
          <cell r="C322" t="str">
            <v>268-4001-10</v>
          </cell>
          <cell r="D322">
            <v>2215</v>
          </cell>
          <cell r="E322" t="str">
            <v>269-4100-10</v>
          </cell>
          <cell r="F322">
            <v>-27517.71</v>
          </cell>
          <cell r="G322" t="str">
            <v>269-4020-10</v>
          </cell>
          <cell r="H322">
            <v>-64005.96</v>
          </cell>
          <cell r="I322" t="str">
            <v>269-4300-10</v>
          </cell>
          <cell r="J322">
            <v>-3903.93</v>
          </cell>
          <cell r="K322" t="str">
            <v>281-4010-10</v>
          </cell>
          <cell r="L322">
            <v>-816.63</v>
          </cell>
          <cell r="M322" t="str">
            <v>268-5001-10</v>
          </cell>
          <cell r="N322">
            <v>-72035</v>
          </cell>
          <cell r="O322" t="str">
            <v>269-4015-10</v>
          </cell>
          <cell r="P322">
            <v>-54578.14</v>
          </cell>
          <cell r="Q322" t="str">
            <v>267-4020-10</v>
          </cell>
          <cell r="R322">
            <v>-78255.039999999994</v>
          </cell>
          <cell r="S322" t="str">
            <v>268-4400-10</v>
          </cell>
          <cell r="T322">
            <v>-990.58</v>
          </cell>
          <cell r="U322" t="str">
            <v>269-4010-10</v>
          </cell>
          <cell r="V322">
            <v>-2111.21</v>
          </cell>
          <cell r="W322" t="str">
            <v>264-4015-10</v>
          </cell>
          <cell r="X322">
            <v>-84511.21</v>
          </cell>
        </row>
        <row r="323">
          <cell r="A323" t="str">
            <v>281-4010-10</v>
          </cell>
          <cell r="B323">
            <v>-812.99</v>
          </cell>
          <cell r="C323" t="str">
            <v>268-4010-10</v>
          </cell>
          <cell r="D323">
            <v>-51239.67</v>
          </cell>
          <cell r="E323" t="str">
            <v>269-4200-10</v>
          </cell>
          <cell r="F323">
            <v>-10782.53</v>
          </cell>
          <cell r="G323" t="str">
            <v>269-4100-10</v>
          </cell>
          <cell r="H323">
            <v>-27761.45</v>
          </cell>
          <cell r="I323" t="str">
            <v>269-4310-10</v>
          </cell>
          <cell r="J323">
            <v>-14.26</v>
          </cell>
          <cell r="K323" t="str">
            <v>281-4015-10</v>
          </cell>
          <cell r="L323">
            <v>-68.2</v>
          </cell>
          <cell r="M323" t="str">
            <v>269-4000-10</v>
          </cell>
          <cell r="N323">
            <v>-8299.66</v>
          </cell>
          <cell r="O323" t="str">
            <v>269-4020-10</v>
          </cell>
          <cell r="P323">
            <v>-69481.259999999995</v>
          </cell>
          <cell r="Q323" t="str">
            <v>267-4021-10</v>
          </cell>
          <cell r="R323">
            <v>-1762</v>
          </cell>
          <cell r="S323" t="str">
            <v>268-4499-10</v>
          </cell>
          <cell r="T323">
            <v>-0.01</v>
          </cell>
          <cell r="U323" t="str">
            <v>269-4015-10</v>
          </cell>
          <cell r="V323">
            <v>-52664.81</v>
          </cell>
          <cell r="W323" t="str">
            <v>264-4020-10</v>
          </cell>
          <cell r="X323">
            <v>-109792.09</v>
          </cell>
        </row>
        <row r="324">
          <cell r="A324" t="str">
            <v>281-4015-10</v>
          </cell>
          <cell r="B324">
            <v>-74.64</v>
          </cell>
          <cell r="C324" t="str">
            <v>268-4015-10</v>
          </cell>
          <cell r="D324">
            <v>-57915.82</v>
          </cell>
          <cell r="E324" t="str">
            <v>269-4300-10</v>
          </cell>
          <cell r="F324">
            <v>-3864.04</v>
          </cell>
          <cell r="G324" t="str">
            <v>269-4200-10</v>
          </cell>
          <cell r="H324">
            <v>-10710.52</v>
          </cell>
          <cell r="I324" t="str">
            <v>269-4400-10</v>
          </cell>
          <cell r="J324">
            <v>-49.07</v>
          </cell>
          <cell r="K324" t="str">
            <v>281-4020-10</v>
          </cell>
          <cell r="L324">
            <v>-23.45</v>
          </cell>
          <cell r="M324" t="str">
            <v>269-4010-10</v>
          </cell>
          <cell r="N324">
            <v>-2214.1</v>
          </cell>
          <cell r="O324" t="str">
            <v>269-4100-10</v>
          </cell>
          <cell r="P324">
            <v>-34732.01</v>
          </cell>
          <cell r="Q324" t="str">
            <v>267-4100-10</v>
          </cell>
          <cell r="R324">
            <v>-45867.44</v>
          </cell>
          <cell r="S324" t="str">
            <v>268-5000-10</v>
          </cell>
          <cell r="T324">
            <v>524499.92000000004</v>
          </cell>
          <cell r="U324" t="str">
            <v>269-4020-10</v>
          </cell>
          <cell r="V324">
            <v>-67958.990000000005</v>
          </cell>
          <cell r="W324" t="str">
            <v>264-4100-10</v>
          </cell>
          <cell r="X324">
            <v>-43410.84</v>
          </cell>
        </row>
        <row r="325">
          <cell r="A325" t="str">
            <v>281-4020-10</v>
          </cell>
          <cell r="B325">
            <v>-23.78</v>
          </cell>
          <cell r="C325" t="str">
            <v>268-4016-10</v>
          </cell>
          <cell r="D325">
            <v>3465</v>
          </cell>
          <cell r="E325" t="str">
            <v>269-4310-10</v>
          </cell>
          <cell r="F325">
            <v>-14.74</v>
          </cell>
          <cell r="G325" t="str">
            <v>269-4300-10</v>
          </cell>
          <cell r="H325">
            <v>-3892.21</v>
          </cell>
          <cell r="I325" t="str">
            <v>281-4000-10</v>
          </cell>
          <cell r="J325">
            <v>-9819</v>
          </cell>
          <cell r="K325" t="str">
            <v>281-4100-10</v>
          </cell>
          <cell r="L325">
            <v>-1.82</v>
          </cell>
          <cell r="M325" t="str">
            <v>269-4015-10</v>
          </cell>
          <cell r="N325">
            <v>-53661.56</v>
          </cell>
          <cell r="O325" t="str">
            <v>269-4200-10</v>
          </cell>
          <cell r="P325">
            <v>-14525.3</v>
          </cell>
          <cell r="Q325" t="str">
            <v>267-4200-10</v>
          </cell>
          <cell r="R325">
            <v>-18433.22</v>
          </cell>
          <cell r="S325" t="str">
            <v>268-5001-10</v>
          </cell>
          <cell r="T325">
            <v>-52212</v>
          </cell>
          <cell r="U325" t="str">
            <v>269-4100-10</v>
          </cell>
          <cell r="V325">
            <v>-30296.02</v>
          </cell>
          <cell r="W325" t="str">
            <v>264-4200-10</v>
          </cell>
          <cell r="X325">
            <v>-18500.91</v>
          </cell>
        </row>
        <row r="326">
          <cell r="A326" t="str">
            <v>281-4100-10</v>
          </cell>
          <cell r="B326">
            <v>-2.33</v>
          </cell>
          <cell r="C326" t="str">
            <v>268-4020-10</v>
          </cell>
          <cell r="D326">
            <v>-19795.91</v>
          </cell>
          <cell r="E326" t="str">
            <v>269-4400-10</v>
          </cell>
          <cell r="F326">
            <v>-48.05</v>
          </cell>
          <cell r="G326" t="str">
            <v>269-4310-10</v>
          </cell>
          <cell r="H326">
            <v>-13.91</v>
          </cell>
          <cell r="I326" t="str">
            <v>281-4010-10</v>
          </cell>
          <cell r="J326">
            <v>-799.34</v>
          </cell>
          <cell r="K326" t="str">
            <v>281-4300-10</v>
          </cell>
          <cell r="L326">
            <v>-15.86</v>
          </cell>
          <cell r="M326" t="str">
            <v>269-4020-10</v>
          </cell>
          <cell r="N326">
            <v>-68751.399999999994</v>
          </cell>
          <cell r="O326" t="str">
            <v>269-4300-10</v>
          </cell>
          <cell r="P326">
            <v>-4119.6099999999997</v>
          </cell>
          <cell r="Q326" t="str">
            <v>267-4300-10</v>
          </cell>
          <cell r="R326">
            <v>-212.33</v>
          </cell>
          <cell r="S326" t="str">
            <v>269-4000-10</v>
          </cell>
          <cell r="T326">
            <v>-8725.89</v>
          </cell>
          <cell r="U326" t="str">
            <v>269-4200-10</v>
          </cell>
          <cell r="V326">
            <v>-13141.48</v>
          </cell>
          <cell r="W326" t="str">
            <v>264-4300-10</v>
          </cell>
          <cell r="X326">
            <v>-6989.26</v>
          </cell>
        </row>
        <row r="327">
          <cell r="A327" t="str">
            <v>281-4300-10</v>
          </cell>
          <cell r="B327">
            <v>-17.18</v>
          </cell>
          <cell r="C327" t="str">
            <v>268-4300-10</v>
          </cell>
          <cell r="D327">
            <v>-167.12</v>
          </cell>
          <cell r="E327" t="str">
            <v>281-4000-10</v>
          </cell>
          <cell r="F327">
            <v>-9803.92</v>
          </cell>
          <cell r="G327" t="str">
            <v>269-4400-10</v>
          </cell>
          <cell r="H327">
            <v>-46.36</v>
          </cell>
          <cell r="I327" t="str">
            <v>281-4015-10</v>
          </cell>
          <cell r="J327">
            <v>-65.349999999999994</v>
          </cell>
          <cell r="K327" t="str">
            <v>281-4310-10</v>
          </cell>
          <cell r="L327">
            <v>-5.58</v>
          </cell>
          <cell r="M327" t="str">
            <v>269-4100-10</v>
          </cell>
          <cell r="N327">
            <v>-34391.64</v>
          </cell>
          <cell r="O327" t="str">
            <v>269-4310-10</v>
          </cell>
          <cell r="P327">
            <v>-16.2</v>
          </cell>
          <cell r="Q327" t="str">
            <v>267-4310-10</v>
          </cell>
          <cell r="R327">
            <v>-12.61</v>
          </cell>
          <cell r="S327" t="str">
            <v>269-4010-10</v>
          </cell>
          <cell r="T327">
            <v>-2201.71</v>
          </cell>
          <cell r="U327" t="str">
            <v>269-4300-10</v>
          </cell>
          <cell r="V327">
            <v>-4119.82</v>
          </cell>
          <cell r="W327" t="str">
            <v>264-4400-10</v>
          </cell>
          <cell r="X327">
            <v>-1571.92</v>
          </cell>
        </row>
        <row r="328">
          <cell r="A328" t="str">
            <v>281-4310-10</v>
          </cell>
          <cell r="B328">
            <v>-6.88</v>
          </cell>
          <cell r="C328" t="str">
            <v>268-4400-10</v>
          </cell>
          <cell r="D328">
            <v>-1034.47</v>
          </cell>
          <cell r="E328" t="str">
            <v>281-4010-10</v>
          </cell>
          <cell r="F328">
            <v>-756.25</v>
          </cell>
          <cell r="G328" t="str">
            <v>281-4000-10</v>
          </cell>
          <cell r="H328">
            <v>-9230.93</v>
          </cell>
          <cell r="I328" t="str">
            <v>281-4020-10</v>
          </cell>
          <cell r="J328">
            <v>-22.94</v>
          </cell>
          <cell r="K328" t="str">
            <v>281-4400-10</v>
          </cell>
          <cell r="L328">
            <v>-72.8</v>
          </cell>
          <cell r="M328" t="str">
            <v>269-4200-10</v>
          </cell>
          <cell r="N328">
            <v>-13271.87</v>
          </cell>
          <cell r="O328" t="str">
            <v>269-4400-10</v>
          </cell>
          <cell r="P328">
            <v>-48.35</v>
          </cell>
          <cell r="Q328" t="str">
            <v>267-4400-10</v>
          </cell>
          <cell r="R328">
            <v>-1337.33</v>
          </cell>
          <cell r="S328" t="str">
            <v>269-4015-10</v>
          </cell>
          <cell r="T328">
            <v>-55236.68</v>
          </cell>
          <cell r="U328" t="str">
            <v>269-4310-10</v>
          </cell>
          <cell r="V328">
            <v>-15.52</v>
          </cell>
          <cell r="W328" t="str">
            <v>264-4499-10</v>
          </cell>
          <cell r="X328">
            <v>0.01</v>
          </cell>
        </row>
        <row r="329">
          <cell r="A329" t="str">
            <v>281-4400-10</v>
          </cell>
          <cell r="B329">
            <v>-72.58</v>
          </cell>
          <cell r="C329" t="str">
            <v>268-4499-10</v>
          </cell>
          <cell r="D329">
            <v>13171</v>
          </cell>
          <cell r="E329" t="str">
            <v>281-4015-10</v>
          </cell>
          <cell r="F329">
            <v>-69.3</v>
          </cell>
          <cell r="G329" t="str">
            <v>281-4010-10</v>
          </cell>
          <cell r="H329">
            <v>-793.24</v>
          </cell>
          <cell r="I329" t="str">
            <v>281-4100-10</v>
          </cell>
          <cell r="J329">
            <v>-2.25</v>
          </cell>
          <cell r="K329" t="str">
            <v>282-4000-10</v>
          </cell>
          <cell r="L329">
            <v>859816.01</v>
          </cell>
          <cell r="M329" t="str">
            <v>269-4300-10</v>
          </cell>
          <cell r="N329">
            <v>-4119.72</v>
          </cell>
          <cell r="O329" t="str">
            <v>281-4000-10</v>
          </cell>
          <cell r="P329">
            <v>-9878.92</v>
          </cell>
          <cell r="Q329" t="str">
            <v>268-4000-10</v>
          </cell>
          <cell r="R329">
            <v>-210483.58</v>
          </cell>
          <cell r="S329" t="str">
            <v>269-4020-10</v>
          </cell>
          <cell r="T329">
            <v>-74546.95</v>
          </cell>
          <cell r="U329" t="str">
            <v>269-4400-10</v>
          </cell>
          <cell r="V329">
            <v>-48.1</v>
          </cell>
          <cell r="W329" t="str">
            <v>264-5000-10</v>
          </cell>
          <cell r="X329">
            <v>592530.85</v>
          </cell>
        </row>
        <row r="330">
          <cell r="A330" t="str">
            <v>282-4000-10</v>
          </cell>
          <cell r="B330">
            <v>1523079</v>
          </cell>
          <cell r="C330" t="str">
            <v>268-5000-10</v>
          </cell>
          <cell r="D330">
            <v>512915.5</v>
          </cell>
          <cell r="E330" t="str">
            <v>281-4020-10</v>
          </cell>
          <cell r="F330">
            <v>-21.93</v>
          </cell>
          <cell r="G330" t="str">
            <v>281-4015-10</v>
          </cell>
          <cell r="H330">
            <v>-66.989999999999995</v>
          </cell>
          <cell r="I330" t="str">
            <v>281-4300-10</v>
          </cell>
          <cell r="J330">
            <v>-17</v>
          </cell>
          <cell r="K330" t="str">
            <v>284-4000-10</v>
          </cell>
          <cell r="L330">
            <v>-74.5</v>
          </cell>
          <cell r="M330" t="str">
            <v>269-4310-10</v>
          </cell>
          <cell r="N330">
            <v>-13.71</v>
          </cell>
          <cell r="O330" t="str">
            <v>281-4010-10</v>
          </cell>
          <cell r="P330">
            <v>-830.01</v>
          </cell>
          <cell r="Q330" t="str">
            <v>268-4001-10</v>
          </cell>
          <cell r="R330">
            <v>577</v>
          </cell>
          <cell r="S330" t="str">
            <v>269-4100-10</v>
          </cell>
          <cell r="T330">
            <v>-33483.629999999997</v>
          </cell>
          <cell r="U330" t="str">
            <v>281-4000-10</v>
          </cell>
          <cell r="V330">
            <v>-10350.33</v>
          </cell>
          <cell r="W330" t="str">
            <v>264-5001-10</v>
          </cell>
          <cell r="X330">
            <v>-21686.01</v>
          </cell>
        </row>
        <row r="331">
          <cell r="A331" t="str">
            <v>284-4000-10</v>
          </cell>
          <cell r="B331">
            <v>-125.75</v>
          </cell>
          <cell r="C331" t="str">
            <v>268-5001-10</v>
          </cell>
          <cell r="D331">
            <v>-5680</v>
          </cell>
          <cell r="E331" t="str">
            <v>281-4100-10</v>
          </cell>
          <cell r="F331">
            <v>-1.84</v>
          </cell>
          <cell r="G331" t="str">
            <v>281-4020-10</v>
          </cell>
          <cell r="H331">
            <v>-24.05</v>
          </cell>
          <cell r="I331" t="str">
            <v>281-4310-10</v>
          </cell>
          <cell r="J331">
            <v>-6.3</v>
          </cell>
          <cell r="K331" t="str">
            <v>285-4000-10</v>
          </cell>
          <cell r="L331">
            <v>1088.5</v>
          </cell>
          <cell r="M331" t="str">
            <v>269-4400-10</v>
          </cell>
          <cell r="N331">
            <v>-48.5</v>
          </cell>
          <cell r="O331" t="str">
            <v>281-4015-10</v>
          </cell>
          <cell r="P331">
            <v>-67.95</v>
          </cell>
          <cell r="Q331" t="str">
            <v>268-4010-10</v>
          </cell>
          <cell r="R331">
            <v>-50439.29</v>
          </cell>
          <cell r="S331" t="str">
            <v>269-4200-10</v>
          </cell>
          <cell r="T331">
            <v>-14928.08</v>
          </cell>
          <cell r="U331" t="str">
            <v>281-4010-10</v>
          </cell>
          <cell r="V331">
            <v>-832.92</v>
          </cell>
          <cell r="W331" t="str">
            <v>265-4000-10</v>
          </cell>
          <cell r="X331">
            <v>-32591.7</v>
          </cell>
        </row>
        <row r="332">
          <cell r="A332" t="str">
            <v>285-4000-10</v>
          </cell>
          <cell r="B332">
            <v>-89</v>
          </cell>
          <cell r="C332" t="str">
            <v>269-4000-10</v>
          </cell>
          <cell r="D332">
            <v>-10431.959999999999</v>
          </cell>
          <cell r="E332" t="str">
            <v>281-4300-10</v>
          </cell>
          <cell r="F332">
            <v>-15.78</v>
          </cell>
          <cell r="G332" t="str">
            <v>281-4100-10</v>
          </cell>
          <cell r="H332">
            <v>-2.34</v>
          </cell>
          <cell r="I332" t="str">
            <v>281-4400-10</v>
          </cell>
          <cell r="J332">
            <v>-71.25</v>
          </cell>
          <cell r="K332" t="str">
            <v>287-4000-10</v>
          </cell>
          <cell r="L332">
            <v>-320</v>
          </cell>
          <cell r="M332" t="str">
            <v>281-4000-10</v>
          </cell>
          <cell r="N332">
            <v>-10140.32</v>
          </cell>
          <cell r="O332" t="str">
            <v>281-4020-10</v>
          </cell>
          <cell r="P332">
            <v>-23.53</v>
          </cell>
          <cell r="Q332" t="str">
            <v>268-4015-10</v>
          </cell>
          <cell r="R332">
            <v>-58953.49</v>
          </cell>
          <cell r="S332" t="str">
            <v>269-4300-10</v>
          </cell>
          <cell r="T332">
            <v>-4119.96</v>
          </cell>
          <cell r="U332" t="str">
            <v>281-4015-10</v>
          </cell>
          <cell r="V332">
            <v>-68.349999999999994</v>
          </cell>
          <cell r="W332" t="str">
            <v>265-4001-10</v>
          </cell>
          <cell r="X332">
            <v>32592.01</v>
          </cell>
        </row>
        <row r="333">
          <cell r="A333" t="str">
            <v>287-4000-10</v>
          </cell>
          <cell r="B333">
            <v>-300</v>
          </cell>
          <cell r="C333" t="str">
            <v>269-4010-10</v>
          </cell>
          <cell r="D333">
            <v>-2495.13</v>
          </cell>
          <cell r="E333" t="str">
            <v>281-4310-10</v>
          </cell>
          <cell r="F333">
            <v>-6.28</v>
          </cell>
          <cell r="G333" t="str">
            <v>281-4300-10</v>
          </cell>
          <cell r="H333">
            <v>-16.97</v>
          </cell>
          <cell r="I333" t="str">
            <v>282-4000-10</v>
          </cell>
          <cell r="J333">
            <v>17834</v>
          </cell>
          <cell r="K333" t="str">
            <v>288-4000-10</v>
          </cell>
          <cell r="L333">
            <v>-7529.5</v>
          </cell>
          <cell r="M333" t="str">
            <v>281-4010-10</v>
          </cell>
          <cell r="N333">
            <v>-813.3</v>
          </cell>
          <cell r="O333" t="str">
            <v>281-4100-10</v>
          </cell>
          <cell r="P333">
            <v>-1.82</v>
          </cell>
          <cell r="Q333" t="str">
            <v>268-4016-10</v>
          </cell>
          <cell r="R333">
            <v>904</v>
          </cell>
          <cell r="S333" t="str">
            <v>269-4310-10</v>
          </cell>
          <cell r="T333">
            <v>-13.67</v>
          </cell>
          <cell r="U333" t="str">
            <v>281-4020-10</v>
          </cell>
          <cell r="V333">
            <v>-23.62</v>
          </cell>
          <cell r="W333" t="str">
            <v>265-5001-10</v>
          </cell>
          <cell r="X333">
            <v>-0.01</v>
          </cell>
        </row>
        <row r="334">
          <cell r="A334" t="str">
            <v>288-4000-10</v>
          </cell>
          <cell r="B334">
            <v>-7746.3</v>
          </cell>
          <cell r="C334" t="str">
            <v>269-4015-10</v>
          </cell>
          <cell r="D334">
            <v>-54661.3</v>
          </cell>
          <cell r="E334" t="str">
            <v>281-4400-10</v>
          </cell>
          <cell r="F334">
            <v>-64.400000000000006</v>
          </cell>
          <cell r="G334" t="str">
            <v>281-4310-10</v>
          </cell>
          <cell r="H334">
            <v>-5.87</v>
          </cell>
          <cell r="I334" t="str">
            <v>284-4000-10</v>
          </cell>
          <cell r="J334">
            <v>-160.5</v>
          </cell>
          <cell r="K334" t="str">
            <v>289-4015-10</v>
          </cell>
          <cell r="L334">
            <v>-114563.17</v>
          </cell>
          <cell r="M334" t="str">
            <v>281-4015-10</v>
          </cell>
          <cell r="N334">
            <v>-70.58</v>
          </cell>
          <cell r="O334" t="str">
            <v>281-4300-10</v>
          </cell>
          <cell r="P334">
            <v>-17.18</v>
          </cell>
          <cell r="Q334" t="str">
            <v>268-4020-10</v>
          </cell>
          <cell r="R334">
            <v>-12455.46</v>
          </cell>
          <cell r="S334" t="str">
            <v>269-4400-10</v>
          </cell>
          <cell r="T334">
            <v>-48.04</v>
          </cell>
          <cell r="U334" t="str">
            <v>281-4100-10</v>
          </cell>
          <cell r="V334">
            <v>-1.82</v>
          </cell>
          <cell r="W334" t="str">
            <v>266-4499-10</v>
          </cell>
          <cell r="X334">
            <v>0.01</v>
          </cell>
        </row>
        <row r="335">
          <cell r="A335" t="str">
            <v>289-4010-10</v>
          </cell>
          <cell r="B335">
            <v>0</v>
          </cell>
          <cell r="C335" t="str">
            <v>269-4020-10</v>
          </cell>
          <cell r="D335">
            <v>-71974.06</v>
          </cell>
          <cell r="E335" t="str">
            <v>282-4000-10</v>
          </cell>
          <cell r="F335">
            <v>713948</v>
          </cell>
          <cell r="G335" t="str">
            <v>281-4400-10</v>
          </cell>
          <cell r="H335">
            <v>-72.8</v>
          </cell>
          <cell r="I335" t="str">
            <v>285-4000-10</v>
          </cell>
          <cell r="J335">
            <v>-1576.5</v>
          </cell>
          <cell r="K335" t="str">
            <v>289-4020-10</v>
          </cell>
          <cell r="L335">
            <v>-27258.799999999999</v>
          </cell>
          <cell r="M335" t="str">
            <v>281-4020-10</v>
          </cell>
          <cell r="N335">
            <v>-23.19</v>
          </cell>
          <cell r="O335" t="str">
            <v>281-4310-10</v>
          </cell>
          <cell r="P335">
            <v>-6.97</v>
          </cell>
          <cell r="Q335" t="str">
            <v>268-4300-10</v>
          </cell>
          <cell r="R335">
            <v>-156.56</v>
          </cell>
          <cell r="S335" t="str">
            <v>281-4000-10</v>
          </cell>
          <cell r="T335">
            <v>-9936.9500000000007</v>
          </cell>
          <cell r="U335" t="str">
            <v>281-4300-10</v>
          </cell>
          <cell r="V335">
            <v>-17.82</v>
          </cell>
          <cell r="W335" t="str">
            <v>266-5000-10</v>
          </cell>
          <cell r="X335">
            <v>631017.47</v>
          </cell>
        </row>
        <row r="336">
          <cell r="A336" t="str">
            <v>289-4015-10</v>
          </cell>
          <cell r="B336">
            <v>-127545.28</v>
          </cell>
          <cell r="C336" t="str">
            <v>269-4100-10</v>
          </cell>
          <cell r="D336">
            <v>-27607.5</v>
          </cell>
          <cell r="E336" t="str">
            <v>284-4000-10</v>
          </cell>
          <cell r="F336">
            <v>-63</v>
          </cell>
          <cell r="G336" t="str">
            <v>282-4000-10</v>
          </cell>
          <cell r="H336">
            <v>800111</v>
          </cell>
          <cell r="I336" t="str">
            <v>287-4000-10</v>
          </cell>
          <cell r="J336">
            <v>-320</v>
          </cell>
          <cell r="K336" t="str">
            <v>289-4100-10</v>
          </cell>
          <cell r="L336">
            <v>-40309.910000000003</v>
          </cell>
          <cell r="M336" t="str">
            <v>281-4100-10</v>
          </cell>
          <cell r="N336">
            <v>-1.75</v>
          </cell>
          <cell r="O336" t="str">
            <v>281-4400-10</v>
          </cell>
          <cell r="P336">
            <v>-72.8</v>
          </cell>
          <cell r="Q336" t="str">
            <v>268-4400-10</v>
          </cell>
          <cell r="R336">
            <v>-997.18</v>
          </cell>
          <cell r="S336" t="str">
            <v>281-4010-10</v>
          </cell>
          <cell r="T336">
            <v>-818.96</v>
          </cell>
          <cell r="U336" t="str">
            <v>281-4310-10</v>
          </cell>
          <cell r="V336">
            <v>-6.29</v>
          </cell>
          <cell r="W336" t="str">
            <v>266-5001-10</v>
          </cell>
          <cell r="X336">
            <v>-227025.01</v>
          </cell>
        </row>
        <row r="337">
          <cell r="A337" t="str">
            <v>289-4020-10</v>
          </cell>
          <cell r="B337">
            <v>-117565.92</v>
          </cell>
          <cell r="C337" t="str">
            <v>269-4200-10</v>
          </cell>
          <cell r="D337">
            <v>-10597.61</v>
          </cell>
          <cell r="E337" t="str">
            <v>285-4000-10</v>
          </cell>
          <cell r="F337">
            <v>-118.5</v>
          </cell>
          <cell r="G337" t="str">
            <v>284-4000-10</v>
          </cell>
          <cell r="H337">
            <v>-775.25</v>
          </cell>
          <cell r="I337" t="str">
            <v>288-4000-10</v>
          </cell>
          <cell r="J337">
            <v>-9114.1</v>
          </cell>
          <cell r="K337" t="str">
            <v>289-4200-10</v>
          </cell>
          <cell r="L337">
            <v>-11192.13</v>
          </cell>
          <cell r="M337" t="str">
            <v>281-4300-10</v>
          </cell>
          <cell r="N337">
            <v>-17.73</v>
          </cell>
          <cell r="O337" t="str">
            <v>282-4000-10</v>
          </cell>
          <cell r="P337">
            <v>1778399</v>
          </cell>
          <cell r="Q337" t="str">
            <v>268-4499-10</v>
          </cell>
          <cell r="R337">
            <v>63758</v>
          </cell>
          <cell r="S337" t="str">
            <v>281-4015-10</v>
          </cell>
          <cell r="T337">
            <v>-70.8</v>
          </cell>
          <cell r="U337" t="str">
            <v>281-4400-10</v>
          </cell>
          <cell r="V337">
            <v>-72.59</v>
          </cell>
          <cell r="W337" t="str">
            <v>267-4000-10</v>
          </cell>
          <cell r="X337">
            <v>-219071.45</v>
          </cell>
        </row>
        <row r="338">
          <cell r="A338" t="str">
            <v>289-4100-10</v>
          </cell>
          <cell r="B338">
            <v>-40746.17</v>
          </cell>
          <cell r="C338" t="str">
            <v>269-4300-10</v>
          </cell>
          <cell r="D338">
            <v>-3865.1</v>
          </cell>
          <cell r="E338" t="str">
            <v>287-4000-10</v>
          </cell>
          <cell r="F338">
            <v>-300</v>
          </cell>
          <cell r="G338" t="str">
            <v>285-4000-10</v>
          </cell>
          <cell r="H338">
            <v>-173</v>
          </cell>
          <cell r="I338" t="str">
            <v>289-4015-10</v>
          </cell>
          <cell r="J338">
            <v>-105472.93</v>
          </cell>
          <cell r="K338" t="str">
            <v>289-4300-10</v>
          </cell>
          <cell r="L338">
            <v>-36230.839999999997</v>
          </cell>
          <cell r="M338" t="str">
            <v>281-4310-10</v>
          </cell>
          <cell r="N338">
            <v>-5.26</v>
          </cell>
          <cell r="O338" t="str">
            <v>284-4000-10</v>
          </cell>
          <cell r="P338">
            <v>-73.5</v>
          </cell>
          <cell r="Q338" t="str">
            <v>268-5000-10</v>
          </cell>
          <cell r="R338">
            <v>457454.02</v>
          </cell>
          <cell r="S338" t="str">
            <v>281-4020-10</v>
          </cell>
          <cell r="T338">
            <v>-24.51</v>
          </cell>
          <cell r="U338" t="str">
            <v>282-4000-10</v>
          </cell>
          <cell r="V338">
            <v>-0.01</v>
          </cell>
          <cell r="W338" t="str">
            <v>267-4001-10</v>
          </cell>
          <cell r="X338">
            <v>5482</v>
          </cell>
        </row>
        <row r="339">
          <cell r="A339" t="str">
            <v>289-4200-10</v>
          </cell>
          <cell r="B339">
            <v>-9390.26</v>
          </cell>
          <cell r="C339" t="str">
            <v>269-4310-10</v>
          </cell>
          <cell r="D339">
            <v>-15.47</v>
          </cell>
          <cell r="E339" t="str">
            <v>288-4000-10</v>
          </cell>
          <cell r="F339">
            <v>-7476.6</v>
          </cell>
          <cell r="G339" t="str">
            <v>287-4000-10</v>
          </cell>
          <cell r="H339">
            <v>-420</v>
          </cell>
          <cell r="I339" t="str">
            <v>289-4020-10</v>
          </cell>
          <cell r="J339">
            <v>-95618.78</v>
          </cell>
          <cell r="K339" t="str">
            <v>300-6010-10</v>
          </cell>
          <cell r="L339">
            <v>5873.15</v>
          </cell>
          <cell r="M339" t="str">
            <v>281-4400-10</v>
          </cell>
          <cell r="N339">
            <v>-70</v>
          </cell>
          <cell r="O339" t="str">
            <v>285-4000-10</v>
          </cell>
          <cell r="P339">
            <v>-168.5</v>
          </cell>
          <cell r="Q339" t="str">
            <v>268-5001-10</v>
          </cell>
          <cell r="R339">
            <v>-0.01</v>
          </cell>
          <cell r="S339" t="str">
            <v>281-4100-10</v>
          </cell>
          <cell r="T339">
            <v>-1.75</v>
          </cell>
          <cell r="U339" t="str">
            <v>284-4000-10</v>
          </cell>
          <cell r="V339">
            <v>-72.75</v>
          </cell>
          <cell r="W339" t="str">
            <v>267-4010-10</v>
          </cell>
          <cell r="X339">
            <v>-58851.01</v>
          </cell>
        </row>
        <row r="340">
          <cell r="A340" t="str">
            <v>289-4300-10</v>
          </cell>
          <cell r="B340">
            <v>-28093.94</v>
          </cell>
          <cell r="C340" t="str">
            <v>269-4400-10</v>
          </cell>
          <cell r="D340">
            <v>-50.35</v>
          </cell>
          <cell r="E340" t="str">
            <v>289-4015-10</v>
          </cell>
          <cell r="F340">
            <v>-123905.97</v>
          </cell>
          <cell r="G340" t="str">
            <v>288-4000-10</v>
          </cell>
          <cell r="H340">
            <v>-8916.1</v>
          </cell>
          <cell r="I340" t="str">
            <v>289-4100-10</v>
          </cell>
          <cell r="J340">
            <v>-38833.86</v>
          </cell>
          <cell r="K340" t="str">
            <v>300-6030-10</v>
          </cell>
          <cell r="L340">
            <v>997.12</v>
          </cell>
          <cell r="M340" t="str">
            <v>282-4000-10</v>
          </cell>
          <cell r="N340">
            <v>501865.01</v>
          </cell>
          <cell r="O340" t="str">
            <v>287-4000-10</v>
          </cell>
          <cell r="P340">
            <v>-340</v>
          </cell>
          <cell r="Q340" t="str">
            <v>269-4000-10</v>
          </cell>
          <cell r="R340">
            <v>-10250.879999999999</v>
          </cell>
          <cell r="S340" t="str">
            <v>281-4300-10</v>
          </cell>
          <cell r="T340">
            <v>-17.350000000000001</v>
          </cell>
          <cell r="U340" t="str">
            <v>285-4000-10</v>
          </cell>
          <cell r="V340">
            <v>-140.5</v>
          </cell>
          <cell r="W340" t="str">
            <v>267-4015-10</v>
          </cell>
          <cell r="X340">
            <v>-8068.72</v>
          </cell>
        </row>
        <row r="341">
          <cell r="A341" t="str">
            <v>300-6010-10</v>
          </cell>
          <cell r="B341">
            <v>7274.82</v>
          </cell>
          <cell r="C341" t="str">
            <v>281-4000-10</v>
          </cell>
          <cell r="D341">
            <v>-9870.64</v>
          </cell>
          <cell r="E341" t="str">
            <v>289-4020-10</v>
          </cell>
          <cell r="F341">
            <v>-111342.7</v>
          </cell>
          <cell r="G341" t="str">
            <v>289-4015-10</v>
          </cell>
          <cell r="H341">
            <v>-109813.19</v>
          </cell>
          <cell r="I341" t="str">
            <v>289-4200-10</v>
          </cell>
          <cell r="J341">
            <v>-10286.74</v>
          </cell>
          <cell r="K341" t="str">
            <v>300-6070-10</v>
          </cell>
          <cell r="L341">
            <v>-160.52000000000001</v>
          </cell>
          <cell r="M341" t="str">
            <v>284-4000-10</v>
          </cell>
          <cell r="N341">
            <v>-52.25</v>
          </cell>
          <cell r="O341" t="str">
            <v>288-4000-10</v>
          </cell>
          <cell r="P341">
            <v>-10550.6</v>
          </cell>
          <cell r="Q341" t="str">
            <v>269-4010-10</v>
          </cell>
          <cell r="R341">
            <v>-2456.61</v>
          </cell>
          <cell r="S341" t="str">
            <v>281-4310-10</v>
          </cell>
          <cell r="T341">
            <v>-5.59</v>
          </cell>
          <cell r="U341" t="str">
            <v>287-4000-10</v>
          </cell>
          <cell r="V341">
            <v>-320</v>
          </cell>
          <cell r="W341" t="str">
            <v>267-4020-10</v>
          </cell>
          <cell r="X341">
            <v>-69891.240000000005</v>
          </cell>
        </row>
        <row r="342">
          <cell r="A342" t="str">
            <v>300-6030-10</v>
          </cell>
          <cell r="B342">
            <v>432.03</v>
          </cell>
          <cell r="C342" t="str">
            <v>281-4010-10</v>
          </cell>
          <cell r="D342">
            <v>-864.15</v>
          </cell>
          <cell r="E342" t="str">
            <v>289-4100-10</v>
          </cell>
          <cell r="F342">
            <v>-36364.720000000001</v>
          </cell>
          <cell r="G342" t="str">
            <v>289-4020-10</v>
          </cell>
          <cell r="H342">
            <v>-102853.37</v>
          </cell>
          <cell r="I342" t="str">
            <v>289-4300-10</v>
          </cell>
          <cell r="J342">
            <v>-28604.37</v>
          </cell>
          <cell r="K342" t="str">
            <v>300-6170-10</v>
          </cell>
          <cell r="L342">
            <v>493.48</v>
          </cell>
          <cell r="M342" t="str">
            <v>285-4000-10</v>
          </cell>
          <cell r="N342">
            <v>-131.5</v>
          </cell>
          <cell r="O342" t="str">
            <v>289-4015-10</v>
          </cell>
          <cell r="P342">
            <v>-112625.44</v>
          </cell>
          <cell r="Q342" t="str">
            <v>269-4015-10</v>
          </cell>
          <cell r="R342">
            <v>-52784.79</v>
          </cell>
          <cell r="S342" t="str">
            <v>281-4400-10</v>
          </cell>
          <cell r="T342">
            <v>-69.25</v>
          </cell>
          <cell r="U342" t="str">
            <v>288-4000-10</v>
          </cell>
          <cell r="V342">
            <v>-7175.2</v>
          </cell>
          <cell r="W342" t="str">
            <v>267-4021-10</v>
          </cell>
          <cell r="X342">
            <v>4307</v>
          </cell>
        </row>
        <row r="343">
          <cell r="A343" t="str">
            <v>300-6070-10</v>
          </cell>
          <cell r="B343">
            <v>340.79</v>
          </cell>
          <cell r="C343" t="str">
            <v>281-4015-10</v>
          </cell>
          <cell r="D343">
            <v>-58.26</v>
          </cell>
          <cell r="E343" t="str">
            <v>289-4200-10</v>
          </cell>
          <cell r="F343">
            <v>-9959.32</v>
          </cell>
          <cell r="G343" t="str">
            <v>289-4100-10</v>
          </cell>
          <cell r="H343">
            <v>-36686.81</v>
          </cell>
          <cell r="I343" t="str">
            <v>300-6010-10</v>
          </cell>
          <cell r="J343">
            <v>8333.41</v>
          </cell>
          <cell r="K343" t="str">
            <v>300-6180-10</v>
          </cell>
          <cell r="L343">
            <v>118.09</v>
          </cell>
          <cell r="M343" t="str">
            <v>287-4000-10</v>
          </cell>
          <cell r="N343">
            <v>-320</v>
          </cell>
          <cell r="O343" t="str">
            <v>289-4020-10</v>
          </cell>
          <cell r="P343">
            <v>-99846.55</v>
          </cell>
          <cell r="Q343" t="str">
            <v>269-4020-10</v>
          </cell>
          <cell r="R343">
            <v>-70266.44</v>
          </cell>
          <cell r="S343" t="str">
            <v>282-4000-10</v>
          </cell>
          <cell r="T343">
            <v>-0.01</v>
          </cell>
          <cell r="U343" t="str">
            <v>289-4015-10</v>
          </cell>
          <cell r="V343">
            <v>-109143.49</v>
          </cell>
          <cell r="W343" t="str">
            <v>267-4100-10</v>
          </cell>
          <cell r="X343">
            <v>-37807.019999999997</v>
          </cell>
        </row>
        <row r="344">
          <cell r="A344" t="str">
            <v>300-6122-10</v>
          </cell>
          <cell r="B344">
            <v>52.2</v>
          </cell>
          <cell r="C344" t="str">
            <v>281-4020-10</v>
          </cell>
          <cell r="D344">
            <v>-22.88</v>
          </cell>
          <cell r="E344" t="str">
            <v>289-4300-10</v>
          </cell>
          <cell r="F344">
            <v>-28317.58</v>
          </cell>
          <cell r="G344" t="str">
            <v>289-4200-10</v>
          </cell>
          <cell r="H344">
            <v>-9892.81</v>
          </cell>
          <cell r="I344" t="str">
            <v>300-6030-10</v>
          </cell>
          <cell r="J344">
            <v>-360.59</v>
          </cell>
          <cell r="K344" t="str">
            <v>300-6190-10</v>
          </cell>
          <cell r="L344">
            <v>68.19</v>
          </cell>
          <cell r="M344" t="str">
            <v>288-4000-10</v>
          </cell>
          <cell r="N344">
            <v>-7295.9</v>
          </cell>
          <cell r="O344" t="str">
            <v>289-4100-10</v>
          </cell>
          <cell r="P344">
            <v>-40978.480000000003</v>
          </cell>
          <cell r="Q344" t="str">
            <v>269-4100-10</v>
          </cell>
          <cell r="R344">
            <v>-34944.65</v>
          </cell>
          <cell r="S344" t="str">
            <v>284-4000-10</v>
          </cell>
          <cell r="T344">
            <v>-75</v>
          </cell>
          <cell r="U344" t="str">
            <v>289-4020-10</v>
          </cell>
          <cell r="V344">
            <v>-101294.75</v>
          </cell>
          <cell r="W344" t="str">
            <v>267-4200-10</v>
          </cell>
          <cell r="X344">
            <v>-15386.77</v>
          </cell>
        </row>
        <row r="345">
          <cell r="A345" t="str">
            <v>300-6170-10</v>
          </cell>
          <cell r="B345">
            <v>580.13</v>
          </cell>
          <cell r="C345" t="str">
            <v>281-4100-10</v>
          </cell>
          <cell r="D345">
            <v>-2.08</v>
          </cell>
          <cell r="E345" t="str">
            <v>300-6010-10</v>
          </cell>
          <cell r="F345">
            <v>7989.41</v>
          </cell>
          <cell r="G345" t="str">
            <v>289-4300-10</v>
          </cell>
          <cell r="H345">
            <v>-28516.47</v>
          </cell>
          <cell r="I345" t="str">
            <v>300-6070-10</v>
          </cell>
          <cell r="J345">
            <v>428.06</v>
          </cell>
          <cell r="K345" t="str">
            <v>300-6200-10</v>
          </cell>
          <cell r="L345">
            <v>341.82</v>
          </cell>
          <cell r="M345" t="str">
            <v>289-4015-10</v>
          </cell>
          <cell r="N345">
            <v>-110925.71</v>
          </cell>
          <cell r="O345" t="str">
            <v>289-4200-10</v>
          </cell>
          <cell r="P345">
            <v>-13164.23</v>
          </cell>
          <cell r="Q345" t="str">
            <v>269-4200-10</v>
          </cell>
          <cell r="R345">
            <v>-14319.88</v>
          </cell>
          <cell r="S345" t="str">
            <v>285-4000-10</v>
          </cell>
          <cell r="T345">
            <v>-161</v>
          </cell>
          <cell r="U345" t="str">
            <v>289-4100-10</v>
          </cell>
          <cell r="V345">
            <v>-35744.69</v>
          </cell>
          <cell r="W345" t="str">
            <v>267-4300-10</v>
          </cell>
          <cell r="X345">
            <v>-3366.1</v>
          </cell>
        </row>
        <row r="346">
          <cell r="A346" t="str">
            <v>300-6180-10</v>
          </cell>
          <cell r="B346">
            <v>157.94999999999999</v>
          </cell>
          <cell r="C346" t="str">
            <v>281-4300-10</v>
          </cell>
          <cell r="D346">
            <v>-17.399999999999999</v>
          </cell>
          <cell r="E346" t="str">
            <v>300-6030-10</v>
          </cell>
          <cell r="F346">
            <v>646.59</v>
          </cell>
          <cell r="G346" t="str">
            <v>300-6010-10</v>
          </cell>
          <cell r="H346">
            <v>7921.14</v>
          </cell>
          <cell r="I346" t="str">
            <v>300-6122-10</v>
          </cell>
          <cell r="J346">
            <v>-14.4</v>
          </cell>
          <cell r="K346" t="str">
            <v>300-6210-10</v>
          </cell>
          <cell r="L346">
            <v>64.23</v>
          </cell>
          <cell r="M346" t="str">
            <v>289-4020-10</v>
          </cell>
          <cell r="N346">
            <v>-99499.34</v>
          </cell>
          <cell r="O346" t="str">
            <v>289-4300-10</v>
          </cell>
          <cell r="P346">
            <v>-36245.589999999997</v>
          </cell>
          <cell r="Q346" t="str">
            <v>269-4300-10</v>
          </cell>
          <cell r="R346">
            <v>-4119.13</v>
          </cell>
          <cell r="S346" t="str">
            <v>287-4000-10</v>
          </cell>
          <cell r="T346">
            <v>-320</v>
          </cell>
          <cell r="U346" t="str">
            <v>289-4200-10</v>
          </cell>
          <cell r="V346">
            <v>-11910.08</v>
          </cell>
          <cell r="W346" t="str">
            <v>267-4310-10</v>
          </cell>
          <cell r="X346">
            <v>-9.1999999999999993</v>
          </cell>
        </row>
        <row r="347">
          <cell r="A347" t="str">
            <v>300-6190-10</v>
          </cell>
          <cell r="B347">
            <v>81.8</v>
          </cell>
          <cell r="C347" t="str">
            <v>281-4310-10</v>
          </cell>
          <cell r="D347">
            <v>-6.53</v>
          </cell>
          <cell r="E347" t="str">
            <v>300-6070-10</v>
          </cell>
          <cell r="F347">
            <v>1357.28</v>
          </cell>
          <cell r="G347" t="str">
            <v>300-6030-10</v>
          </cell>
          <cell r="H347">
            <v>1196.72</v>
          </cell>
          <cell r="I347" t="str">
            <v>300-6170-10</v>
          </cell>
          <cell r="J347">
            <v>640.55999999999995</v>
          </cell>
          <cell r="K347" t="str">
            <v>300-6220-10</v>
          </cell>
          <cell r="L347">
            <v>884</v>
          </cell>
          <cell r="M347" t="str">
            <v>289-4100-10</v>
          </cell>
          <cell r="N347">
            <v>-40576.870000000003</v>
          </cell>
          <cell r="O347" t="str">
            <v>300-6010-10</v>
          </cell>
          <cell r="P347">
            <v>5622.83</v>
          </cell>
          <cell r="Q347" t="str">
            <v>269-4310-10</v>
          </cell>
          <cell r="R347">
            <v>-16.38</v>
          </cell>
          <cell r="S347" t="str">
            <v>288-4000-10</v>
          </cell>
          <cell r="T347">
            <v>-7193.6</v>
          </cell>
          <cell r="U347" t="str">
            <v>289-4300-10</v>
          </cell>
          <cell r="V347">
            <v>-36242.449999999997</v>
          </cell>
          <cell r="W347" t="str">
            <v>267-4400-10</v>
          </cell>
          <cell r="X347">
            <v>-1329.84</v>
          </cell>
        </row>
        <row r="348">
          <cell r="A348" t="str">
            <v>300-6200-10</v>
          </cell>
          <cell r="B348">
            <v>383.82</v>
          </cell>
          <cell r="C348" t="str">
            <v>281-4400-10</v>
          </cell>
          <cell r="D348">
            <v>-73.73</v>
          </cell>
          <cell r="E348" t="str">
            <v>300-6170-10</v>
          </cell>
          <cell r="F348">
            <v>635.92999999999995</v>
          </cell>
          <cell r="G348" t="str">
            <v>300-6070-10</v>
          </cell>
          <cell r="H348">
            <v>-313.22000000000003</v>
          </cell>
          <cell r="I348" t="str">
            <v>300-6180-10</v>
          </cell>
          <cell r="J348">
            <v>163.53</v>
          </cell>
          <cell r="K348" t="str">
            <v>300-6700-10</v>
          </cell>
          <cell r="L348">
            <v>265.02999999999997</v>
          </cell>
          <cell r="M348" t="str">
            <v>289-4200-10</v>
          </cell>
          <cell r="N348">
            <v>-12028.25</v>
          </cell>
          <cell r="O348" t="str">
            <v>300-6030-10</v>
          </cell>
          <cell r="P348">
            <v>354.25</v>
          </cell>
          <cell r="Q348" t="str">
            <v>269-4400-10</v>
          </cell>
          <cell r="R348">
            <v>-48.35</v>
          </cell>
          <cell r="S348" t="str">
            <v>289-4015-10</v>
          </cell>
          <cell r="T348">
            <v>-113961.55</v>
          </cell>
          <cell r="U348" t="str">
            <v>300-6010-10</v>
          </cell>
          <cell r="V348">
            <v>7564.37</v>
          </cell>
          <cell r="W348" t="str">
            <v>268-4000-10</v>
          </cell>
          <cell r="X348">
            <v>-160955.67000000001</v>
          </cell>
        </row>
        <row r="349">
          <cell r="A349" t="str">
            <v>300-6210-10</v>
          </cell>
          <cell r="B349">
            <v>173.47</v>
          </cell>
          <cell r="C349" t="str">
            <v>282-4000-10</v>
          </cell>
          <cell r="D349">
            <v>78191</v>
          </cell>
          <cell r="E349" t="str">
            <v>300-6180-10</v>
          </cell>
          <cell r="F349">
            <v>194.87</v>
          </cell>
          <cell r="G349" t="str">
            <v>300-6122-10</v>
          </cell>
          <cell r="H349">
            <v>43.2</v>
          </cell>
          <cell r="I349" t="str">
            <v>300-6190-10</v>
          </cell>
          <cell r="J349">
            <v>84.72</v>
          </cell>
          <cell r="K349" t="str">
            <v>300-6901-10</v>
          </cell>
          <cell r="L349">
            <v>-2952</v>
          </cell>
          <cell r="M349" t="str">
            <v>289-4300-10</v>
          </cell>
          <cell r="N349">
            <v>-36234.080000000002</v>
          </cell>
          <cell r="O349" t="str">
            <v>300-6070-10</v>
          </cell>
          <cell r="P349">
            <v>4830.78</v>
          </cell>
          <cell r="Q349" t="str">
            <v>281-4000-10</v>
          </cell>
          <cell r="R349">
            <v>-10226.950000000001</v>
          </cell>
          <cell r="S349" t="str">
            <v>289-4020-10</v>
          </cell>
          <cell r="T349">
            <v>-109808.29</v>
          </cell>
          <cell r="U349" t="str">
            <v>300-6030-10</v>
          </cell>
          <cell r="V349">
            <v>878.27</v>
          </cell>
          <cell r="W349" t="str">
            <v>268-4001-10</v>
          </cell>
          <cell r="X349">
            <v>2016</v>
          </cell>
        </row>
        <row r="350">
          <cell r="A350" t="str">
            <v>300-6220-10</v>
          </cell>
          <cell r="B350">
            <v>429</v>
          </cell>
          <cell r="C350" t="str">
            <v>284-4000-10</v>
          </cell>
          <cell r="D350">
            <v>-41.75</v>
          </cell>
          <cell r="E350" t="str">
            <v>300-6190-10</v>
          </cell>
          <cell r="F350">
            <v>100.92</v>
          </cell>
          <cell r="G350" t="str">
            <v>300-6170-10</v>
          </cell>
          <cell r="H350">
            <v>608.28</v>
          </cell>
          <cell r="I350" t="str">
            <v>300-6200-10</v>
          </cell>
          <cell r="J350">
            <v>397.5</v>
          </cell>
          <cell r="K350" t="str">
            <v>310-6020-10</v>
          </cell>
          <cell r="L350">
            <v>15779.49</v>
          </cell>
          <cell r="M350" t="str">
            <v>300-6010-10</v>
          </cell>
          <cell r="N350">
            <v>6365.53</v>
          </cell>
          <cell r="O350" t="str">
            <v>300-6170-10</v>
          </cell>
          <cell r="P350">
            <v>627.46</v>
          </cell>
          <cell r="Q350" t="str">
            <v>281-4010-10</v>
          </cell>
          <cell r="R350">
            <v>-838.03</v>
          </cell>
          <cell r="S350" t="str">
            <v>289-4100-10</v>
          </cell>
          <cell r="T350">
            <v>-39505.589999999997</v>
          </cell>
          <cell r="U350" t="str">
            <v>300-6120-10</v>
          </cell>
          <cell r="V350">
            <v>534.89</v>
          </cell>
          <cell r="W350" t="str">
            <v>268-4010-10</v>
          </cell>
          <cell r="X350">
            <v>-43868.639999999999</v>
          </cell>
        </row>
        <row r="351">
          <cell r="A351" t="str">
            <v>300-6600-10</v>
          </cell>
          <cell r="B351">
            <v>36.770000000000003</v>
          </cell>
          <cell r="C351" t="str">
            <v>285-4000-10</v>
          </cell>
          <cell r="D351">
            <v>-89</v>
          </cell>
          <cell r="E351" t="str">
            <v>300-6200-10</v>
          </cell>
          <cell r="F351">
            <v>474.23</v>
          </cell>
          <cell r="G351" t="str">
            <v>300-6180-10</v>
          </cell>
          <cell r="H351">
            <v>172.55</v>
          </cell>
          <cell r="I351" t="str">
            <v>300-6210-10</v>
          </cell>
          <cell r="J351">
            <v>179.59</v>
          </cell>
          <cell r="K351" t="str">
            <v>310-6050-10</v>
          </cell>
          <cell r="L351">
            <v>474.66</v>
          </cell>
          <cell r="M351" t="str">
            <v>300-6030-10</v>
          </cell>
          <cell r="N351">
            <v>479.73</v>
          </cell>
          <cell r="O351" t="str">
            <v>300-6180-10</v>
          </cell>
          <cell r="P351">
            <v>210.74</v>
          </cell>
          <cell r="Q351" t="str">
            <v>281-4015-10</v>
          </cell>
          <cell r="R351">
            <v>-66.209999999999994</v>
          </cell>
          <cell r="S351" t="str">
            <v>289-4200-10</v>
          </cell>
          <cell r="T351">
            <v>-13529.27</v>
          </cell>
          <cell r="U351" t="str">
            <v>300-6170-10</v>
          </cell>
          <cell r="V351">
            <v>627.46</v>
          </cell>
          <cell r="W351" t="str">
            <v>268-4015-10</v>
          </cell>
          <cell r="X351">
            <v>-60173.61</v>
          </cell>
        </row>
        <row r="352">
          <cell r="A352" t="str">
            <v>300-6901-10</v>
          </cell>
          <cell r="B352">
            <v>-2160</v>
          </cell>
          <cell r="C352" t="str">
            <v>287-4000-10</v>
          </cell>
          <cell r="D352">
            <v>-300</v>
          </cell>
          <cell r="E352" t="str">
            <v>300-6210-10</v>
          </cell>
          <cell r="F352">
            <v>214.03</v>
          </cell>
          <cell r="G352" t="str">
            <v>300-6190-10</v>
          </cell>
          <cell r="H352">
            <v>89.34</v>
          </cell>
          <cell r="I352" t="str">
            <v>300-6220-10</v>
          </cell>
          <cell r="J352">
            <v>725</v>
          </cell>
          <cell r="K352" t="str">
            <v>310-6070-10</v>
          </cell>
          <cell r="L352">
            <v>1774.65</v>
          </cell>
          <cell r="M352" t="str">
            <v>300-6070-10</v>
          </cell>
          <cell r="N352">
            <v>1840.74</v>
          </cell>
          <cell r="O352" t="str">
            <v>300-6190-10</v>
          </cell>
          <cell r="P352">
            <v>109.15</v>
          </cell>
          <cell r="Q352" t="str">
            <v>281-4020-10</v>
          </cell>
          <cell r="R352">
            <v>-23.68</v>
          </cell>
          <cell r="S352" t="str">
            <v>289-4300-10</v>
          </cell>
          <cell r="T352">
            <v>-36233.879999999997</v>
          </cell>
          <cell r="U352" t="str">
            <v>300-6180-10</v>
          </cell>
          <cell r="V352">
            <v>175.04</v>
          </cell>
          <cell r="W352" t="str">
            <v>268-4016-10</v>
          </cell>
          <cell r="X352">
            <v>3152</v>
          </cell>
        </row>
        <row r="353">
          <cell r="A353" t="str">
            <v>310-6020-10</v>
          </cell>
          <cell r="B353">
            <v>13746.37</v>
          </cell>
          <cell r="C353" t="str">
            <v>288-4000-10</v>
          </cell>
          <cell r="D353">
            <v>-7691.9</v>
          </cell>
          <cell r="E353" t="str">
            <v>300-6220-10</v>
          </cell>
          <cell r="F353">
            <v>740</v>
          </cell>
          <cell r="G353" t="str">
            <v>300-6200-10</v>
          </cell>
          <cell r="H353">
            <v>420.84</v>
          </cell>
          <cell r="I353" t="str">
            <v>300-6600-10</v>
          </cell>
          <cell r="J353">
            <v>50.75</v>
          </cell>
          <cell r="K353" t="str">
            <v>310-6120-10</v>
          </cell>
          <cell r="L353">
            <v>-26.69</v>
          </cell>
          <cell r="M353" t="str">
            <v>300-6120-10</v>
          </cell>
          <cell r="N353">
            <v>535.08000000000004</v>
          </cell>
          <cell r="O353" t="str">
            <v>300-6220-10</v>
          </cell>
          <cell r="P353">
            <v>611</v>
          </cell>
          <cell r="Q353" t="str">
            <v>281-4100-10</v>
          </cell>
          <cell r="R353">
            <v>-1.82</v>
          </cell>
          <cell r="S353" t="str">
            <v>300-6010-10</v>
          </cell>
          <cell r="T353">
            <v>7542.32</v>
          </cell>
          <cell r="U353" t="str">
            <v>300-6190-10</v>
          </cell>
          <cell r="V353">
            <v>42.07</v>
          </cell>
          <cell r="W353" t="str">
            <v>268-4020-10</v>
          </cell>
          <cell r="X353">
            <v>-18712.5</v>
          </cell>
        </row>
        <row r="354">
          <cell r="A354" t="str">
            <v>310-6070-10</v>
          </cell>
          <cell r="B354">
            <v>388.55</v>
          </cell>
          <cell r="C354" t="str">
            <v>289-4015-10</v>
          </cell>
          <cell r="D354">
            <v>-120024.92</v>
          </cell>
          <cell r="E354" t="str">
            <v>300-6700-10</v>
          </cell>
          <cell r="F354">
            <v>270.93</v>
          </cell>
          <cell r="G354" t="str">
            <v>300-6210-10</v>
          </cell>
          <cell r="H354">
            <v>189.49</v>
          </cell>
          <cell r="I354" t="str">
            <v>300-6700-10</v>
          </cell>
          <cell r="J354">
            <v>257.14</v>
          </cell>
          <cell r="K354" t="str">
            <v>310-6170-10</v>
          </cell>
          <cell r="L354">
            <v>1040.95</v>
          </cell>
          <cell r="M354" t="str">
            <v>300-6170-10</v>
          </cell>
          <cell r="N354">
            <v>627.46</v>
          </cell>
          <cell r="O354" t="str">
            <v>300-6310-10</v>
          </cell>
          <cell r="P354">
            <v>60.36</v>
          </cell>
          <cell r="Q354" t="str">
            <v>281-4300-10</v>
          </cell>
          <cell r="R354">
            <v>-16.05</v>
          </cell>
          <cell r="S354" t="str">
            <v>300-6030-10</v>
          </cell>
          <cell r="T354">
            <v>354.28</v>
          </cell>
          <cell r="U354" t="str">
            <v>300-6220-10</v>
          </cell>
          <cell r="V354">
            <v>858</v>
          </cell>
          <cell r="W354" t="str">
            <v>268-4300-10</v>
          </cell>
          <cell r="X354">
            <v>-155.06</v>
          </cell>
        </row>
        <row r="355">
          <cell r="A355" t="str">
            <v>310-6170-10</v>
          </cell>
          <cell r="B355">
            <v>992.84</v>
          </cell>
          <cell r="C355" t="str">
            <v>289-4020-10</v>
          </cell>
          <cell r="D355">
            <v>-118789.54</v>
          </cell>
          <cell r="E355" t="str">
            <v>300-6901-10</v>
          </cell>
          <cell r="F355">
            <v>3636</v>
          </cell>
          <cell r="G355" t="str">
            <v>300-6220-10</v>
          </cell>
          <cell r="H355">
            <v>609</v>
          </cell>
          <cell r="I355" t="str">
            <v>300-6901-10</v>
          </cell>
          <cell r="J355">
            <v>-2435.4</v>
          </cell>
          <cell r="K355" t="str">
            <v>310-6180-10</v>
          </cell>
          <cell r="L355">
            <v>341.79</v>
          </cell>
          <cell r="M355" t="str">
            <v>300-6180-10</v>
          </cell>
          <cell r="N355">
            <v>179.8</v>
          </cell>
          <cell r="O355" t="str">
            <v>300-6700-10</v>
          </cell>
          <cell r="P355">
            <v>306.06</v>
          </cell>
          <cell r="Q355" t="str">
            <v>281-4310-10</v>
          </cell>
          <cell r="R355">
            <v>-6.64</v>
          </cell>
          <cell r="S355" t="str">
            <v>300-6070-10</v>
          </cell>
          <cell r="T355">
            <v>-125.86</v>
          </cell>
          <cell r="U355" t="str">
            <v>300-6600-10</v>
          </cell>
          <cell r="V355">
            <v>23.01</v>
          </cell>
          <cell r="W355" t="str">
            <v>268-4400-10</v>
          </cell>
          <cell r="X355">
            <v>-991.61</v>
          </cell>
        </row>
        <row r="356">
          <cell r="A356" t="str">
            <v>310-6180-10</v>
          </cell>
          <cell r="B356">
            <v>278.39</v>
          </cell>
          <cell r="C356" t="str">
            <v>289-4100-10</v>
          </cell>
          <cell r="D356">
            <v>-36483.360000000001</v>
          </cell>
          <cell r="E356" t="str">
            <v>310-6020-10</v>
          </cell>
          <cell r="F356">
            <v>13839.19</v>
          </cell>
          <cell r="G356" t="str">
            <v>300-6700-10</v>
          </cell>
          <cell r="H356">
            <v>261.61</v>
          </cell>
          <cell r="I356" t="str">
            <v>310-6020-10</v>
          </cell>
          <cell r="J356">
            <v>16072.52</v>
          </cell>
          <cell r="K356" t="str">
            <v>310-6190-10</v>
          </cell>
          <cell r="L356">
            <v>177.01</v>
          </cell>
          <cell r="M356" t="str">
            <v>300-6190-10</v>
          </cell>
          <cell r="N356">
            <v>93.14</v>
          </cell>
          <cell r="O356" t="str">
            <v>300-6901-10</v>
          </cell>
          <cell r="P356">
            <v>-1476.01</v>
          </cell>
          <cell r="Q356" t="str">
            <v>281-4400-10</v>
          </cell>
          <cell r="R356">
            <v>-72.8</v>
          </cell>
          <cell r="S356" t="str">
            <v>300-6120-10</v>
          </cell>
          <cell r="T356">
            <v>314.64</v>
          </cell>
          <cell r="U356" t="str">
            <v>300-6700-10</v>
          </cell>
          <cell r="V356">
            <v>948.82</v>
          </cell>
          <cell r="W356" t="str">
            <v>268-4499-10</v>
          </cell>
          <cell r="X356">
            <v>0.01</v>
          </cell>
        </row>
        <row r="357">
          <cell r="A357" t="str">
            <v>310-6190-10</v>
          </cell>
          <cell r="B357">
            <v>144.18</v>
          </cell>
          <cell r="C357" t="str">
            <v>289-4200-10</v>
          </cell>
          <cell r="D357">
            <v>-9788.52</v>
          </cell>
          <cell r="E357" t="str">
            <v>310-6070-10</v>
          </cell>
          <cell r="F357">
            <v>968.8</v>
          </cell>
          <cell r="G357" t="str">
            <v>300-6901-10</v>
          </cell>
          <cell r="H357">
            <v>-10764</v>
          </cell>
          <cell r="I357" t="str">
            <v>310-6040-10</v>
          </cell>
          <cell r="J357">
            <v>272.8</v>
          </cell>
          <cell r="K357" t="str">
            <v>310-6200-10</v>
          </cell>
          <cell r="L357">
            <v>808.96</v>
          </cell>
          <cell r="M357" t="str">
            <v>300-6200-10</v>
          </cell>
          <cell r="N357">
            <v>-77.7</v>
          </cell>
          <cell r="O357" t="str">
            <v>300-6903-10</v>
          </cell>
          <cell r="P357">
            <v>0</v>
          </cell>
          <cell r="Q357" t="str">
            <v>282-4000-10</v>
          </cell>
          <cell r="R357">
            <v>975477.34</v>
          </cell>
          <cell r="S357" t="str">
            <v>300-6170-10</v>
          </cell>
          <cell r="T357">
            <v>598.95000000000005</v>
          </cell>
          <cell r="U357" t="str">
            <v>300-6901-10</v>
          </cell>
          <cell r="V357">
            <v>-2583</v>
          </cell>
          <cell r="W357" t="str">
            <v>268-5000-10</v>
          </cell>
          <cell r="X357">
            <v>515956.83</v>
          </cell>
        </row>
        <row r="358">
          <cell r="A358" t="str">
            <v>310-6200-10</v>
          </cell>
          <cell r="B358">
            <v>664.66</v>
          </cell>
          <cell r="C358" t="str">
            <v>289-4300-10</v>
          </cell>
          <cell r="D358">
            <v>-28320.06</v>
          </cell>
          <cell r="E358" t="str">
            <v>310-6120-10</v>
          </cell>
          <cell r="F358">
            <v>673.1</v>
          </cell>
          <cell r="G358" t="str">
            <v>310-6020-10</v>
          </cell>
          <cell r="H358">
            <v>14645.26</v>
          </cell>
          <cell r="I358" t="str">
            <v>310-6070-10</v>
          </cell>
          <cell r="J358">
            <v>587.11</v>
          </cell>
          <cell r="K358" t="str">
            <v>310-6210-10</v>
          </cell>
          <cell r="L358">
            <v>383.04</v>
          </cell>
          <cell r="M358" t="str">
            <v>300-6210-10</v>
          </cell>
          <cell r="N358">
            <v>-29.77</v>
          </cell>
          <cell r="O358" t="str">
            <v>310-6020-10</v>
          </cell>
          <cell r="P358">
            <v>5166.05</v>
          </cell>
          <cell r="Q358" t="str">
            <v>284-4000-10</v>
          </cell>
          <cell r="R358">
            <v>-67.5</v>
          </cell>
          <cell r="S358" t="str">
            <v>300-6180-10</v>
          </cell>
          <cell r="T358">
            <v>157.63999999999999</v>
          </cell>
          <cell r="U358" t="str">
            <v>300-6903-10</v>
          </cell>
          <cell r="V358">
            <v>0</v>
          </cell>
          <cell r="W358" t="str">
            <v>268-5001-10</v>
          </cell>
          <cell r="X358">
            <v>-59650.01</v>
          </cell>
        </row>
        <row r="359">
          <cell r="A359" t="str">
            <v>310-6210-10</v>
          </cell>
          <cell r="B359">
            <v>305.76</v>
          </cell>
          <cell r="C359" t="str">
            <v>300-6010-10</v>
          </cell>
          <cell r="D359">
            <v>5648.53</v>
          </cell>
          <cell r="E359" t="str">
            <v>310-6170-10</v>
          </cell>
          <cell r="F359">
            <v>1088.27</v>
          </cell>
          <cell r="G359" t="str">
            <v>310-6070-10</v>
          </cell>
          <cell r="H359">
            <v>41</v>
          </cell>
          <cell r="I359" t="str">
            <v>310-6120-10</v>
          </cell>
          <cell r="J359">
            <v>71.17</v>
          </cell>
          <cell r="K359" t="str">
            <v>310-6220-10</v>
          </cell>
          <cell r="L359">
            <v>1116</v>
          </cell>
          <cell r="M359" t="str">
            <v>300-6220-10</v>
          </cell>
          <cell r="N359">
            <v>487</v>
          </cell>
          <cell r="O359" t="str">
            <v>310-6040-10</v>
          </cell>
          <cell r="P359">
            <v>8395.2099999999991</v>
          </cell>
          <cell r="Q359" t="str">
            <v>285-4000-10</v>
          </cell>
          <cell r="R359">
            <v>-150</v>
          </cell>
          <cell r="S359" t="str">
            <v>300-6190-10</v>
          </cell>
          <cell r="T359">
            <v>64.25</v>
          </cell>
          <cell r="U359" t="str">
            <v>310-6020-10</v>
          </cell>
          <cell r="V359">
            <v>15632.69</v>
          </cell>
          <cell r="W359" t="str">
            <v>269-4000-10</v>
          </cell>
          <cell r="X359">
            <v>-7839.34</v>
          </cell>
        </row>
        <row r="360">
          <cell r="A360" t="str">
            <v>310-6220-10</v>
          </cell>
          <cell r="B360">
            <v>542</v>
          </cell>
          <cell r="C360" t="str">
            <v>300-6030-10</v>
          </cell>
          <cell r="D360">
            <v>295.22000000000003</v>
          </cell>
          <cell r="E360" t="str">
            <v>310-6180-10</v>
          </cell>
          <cell r="F360">
            <v>301.89999999999998</v>
          </cell>
          <cell r="G360" t="str">
            <v>310-6145-10</v>
          </cell>
          <cell r="H360">
            <v>121.75</v>
          </cell>
          <cell r="I360" t="str">
            <v>310-6170-10</v>
          </cell>
          <cell r="J360">
            <v>993.64</v>
          </cell>
          <cell r="K360" t="str">
            <v>310-6342-10</v>
          </cell>
          <cell r="L360">
            <v>2460.15</v>
          </cell>
          <cell r="M360" t="str">
            <v>300-6600-10</v>
          </cell>
          <cell r="N360">
            <v>147.58000000000001</v>
          </cell>
          <cell r="O360" t="str">
            <v>310-6070-10</v>
          </cell>
          <cell r="P360">
            <v>3944.99</v>
          </cell>
          <cell r="Q360" t="str">
            <v>287-4000-10</v>
          </cell>
          <cell r="R360">
            <v>-320</v>
          </cell>
          <cell r="S360" t="str">
            <v>300-6220-10</v>
          </cell>
          <cell r="T360">
            <v>564</v>
          </cell>
          <cell r="U360" t="str">
            <v>310-6070-10</v>
          </cell>
          <cell r="V360">
            <v>-515.42999999999995</v>
          </cell>
          <cell r="W360" t="str">
            <v>269-4010-10</v>
          </cell>
          <cell r="X360">
            <v>-2136.5700000000002</v>
          </cell>
        </row>
        <row r="361">
          <cell r="A361" t="str">
            <v>310-6310-10</v>
          </cell>
          <cell r="B361">
            <v>203.74</v>
          </cell>
          <cell r="C361" t="str">
            <v>300-6070-10</v>
          </cell>
          <cell r="D361">
            <v>1534.83</v>
          </cell>
          <cell r="E361" t="str">
            <v>310-6190-10</v>
          </cell>
          <cell r="F361">
            <v>156.35</v>
          </cell>
          <cell r="G361" t="str">
            <v>310-6170-10</v>
          </cell>
          <cell r="H361">
            <v>1040.95</v>
          </cell>
          <cell r="I361" t="str">
            <v>310-6180-10</v>
          </cell>
          <cell r="J361">
            <v>331.58</v>
          </cell>
          <cell r="K361" t="str">
            <v>310-6740-10</v>
          </cell>
          <cell r="L361">
            <v>3292.74</v>
          </cell>
          <cell r="M361" t="str">
            <v>300-6700-10</v>
          </cell>
          <cell r="N361">
            <v>251.96</v>
          </cell>
          <cell r="O361" t="str">
            <v>310-6120-10</v>
          </cell>
          <cell r="P361">
            <v>257.95</v>
          </cell>
          <cell r="Q361" t="str">
            <v>288-4000-10</v>
          </cell>
          <cell r="R361">
            <v>-7196.9</v>
          </cell>
          <cell r="S361" t="str">
            <v>300-6700-10</v>
          </cell>
          <cell r="T361">
            <v>206.73</v>
          </cell>
          <cell r="U361" t="str">
            <v>310-6120-10</v>
          </cell>
          <cell r="V361">
            <v>60.78</v>
          </cell>
          <cell r="W361" t="str">
            <v>269-4015-10</v>
          </cell>
          <cell r="X361">
            <v>-52345.26</v>
          </cell>
        </row>
        <row r="362">
          <cell r="A362" t="str">
            <v>310-6342-10</v>
          </cell>
          <cell r="B362">
            <v>2590.8200000000002</v>
          </cell>
          <cell r="C362" t="str">
            <v>300-6170-10</v>
          </cell>
          <cell r="D362">
            <v>552.99</v>
          </cell>
          <cell r="E362" t="str">
            <v>310-6200-10</v>
          </cell>
          <cell r="F362">
            <v>720.31</v>
          </cell>
          <cell r="G362" t="str">
            <v>310-6180-10</v>
          </cell>
          <cell r="H362">
            <v>288.77</v>
          </cell>
          <cell r="I362" t="str">
            <v>310-6190-10</v>
          </cell>
          <cell r="J362">
            <v>171.73</v>
          </cell>
          <cell r="K362" t="str">
            <v>310-6901-10</v>
          </cell>
          <cell r="L362">
            <v>0</v>
          </cell>
          <cell r="M362" t="str">
            <v>300-6901-10</v>
          </cell>
          <cell r="N362">
            <v>-1402.2</v>
          </cell>
          <cell r="O362" t="str">
            <v>310-6170-10</v>
          </cell>
          <cell r="P362">
            <v>1040.95</v>
          </cell>
          <cell r="Q362" t="str">
            <v>289-4015-10</v>
          </cell>
          <cell r="R362">
            <v>-108800.3</v>
          </cell>
          <cell r="S362" t="str">
            <v>300-6901-10</v>
          </cell>
          <cell r="T362">
            <v>-2361.6</v>
          </cell>
          <cell r="U362" t="str">
            <v>310-6170-10</v>
          </cell>
          <cell r="V362">
            <v>1076.8699999999999</v>
          </cell>
          <cell r="W362" t="str">
            <v>269-4020-10</v>
          </cell>
          <cell r="X362">
            <v>-69010.87</v>
          </cell>
        </row>
        <row r="363">
          <cell r="A363" t="str">
            <v>310-6905-10</v>
          </cell>
          <cell r="B363">
            <v>-2329.5</v>
          </cell>
          <cell r="C363" t="str">
            <v>300-6180-10</v>
          </cell>
          <cell r="D363">
            <v>145.84</v>
          </cell>
          <cell r="E363" t="str">
            <v>310-6210-10</v>
          </cell>
          <cell r="F363">
            <v>331.57</v>
          </cell>
          <cell r="G363" t="str">
            <v>310-6190-10</v>
          </cell>
          <cell r="H363">
            <v>149.56</v>
          </cell>
          <cell r="I363" t="str">
            <v>310-6200-10</v>
          </cell>
          <cell r="J363">
            <v>782.36</v>
          </cell>
          <cell r="K363" t="str">
            <v>310-6905-10</v>
          </cell>
          <cell r="L363">
            <v>-2308.02</v>
          </cell>
          <cell r="M363" t="str">
            <v>300-6903-10</v>
          </cell>
          <cell r="N363">
            <v>-701.1</v>
          </cell>
          <cell r="O363" t="str">
            <v>310-6180-10</v>
          </cell>
          <cell r="P363">
            <v>365.89</v>
          </cell>
          <cell r="Q363" t="str">
            <v>289-4020-10</v>
          </cell>
          <cell r="R363">
            <v>-101184.81</v>
          </cell>
          <cell r="S363" t="str">
            <v>300-6903-10</v>
          </cell>
          <cell r="T363">
            <v>0</v>
          </cell>
          <cell r="U363" t="str">
            <v>310-6180-10</v>
          </cell>
          <cell r="V363">
            <v>295.94</v>
          </cell>
          <cell r="W363" t="str">
            <v>269-4100-10</v>
          </cell>
          <cell r="X363">
            <v>-29153.21</v>
          </cell>
        </row>
        <row r="364">
          <cell r="A364" t="str">
            <v>320-6010-10</v>
          </cell>
          <cell r="B364">
            <v>19073.75</v>
          </cell>
          <cell r="C364" t="str">
            <v>300-6190-10</v>
          </cell>
          <cell r="D364">
            <v>75.52</v>
          </cell>
          <cell r="E364" t="str">
            <v>310-6220-10</v>
          </cell>
          <cell r="F364">
            <v>935</v>
          </cell>
          <cell r="G364" t="str">
            <v>310-6200-10</v>
          </cell>
          <cell r="H364">
            <v>689</v>
          </cell>
          <cell r="I364" t="str">
            <v>310-6210-10</v>
          </cell>
          <cell r="J364">
            <v>372.23</v>
          </cell>
          <cell r="K364" t="str">
            <v>320-6010-10</v>
          </cell>
          <cell r="L364">
            <v>20742.88</v>
          </cell>
          <cell r="M364" t="str">
            <v>310-6020-10</v>
          </cell>
          <cell r="N364">
            <v>15393.82</v>
          </cell>
          <cell r="O364" t="str">
            <v>310-6190-10</v>
          </cell>
          <cell r="P364">
            <v>189.49</v>
          </cell>
          <cell r="Q364" t="str">
            <v>289-4100-10</v>
          </cell>
          <cell r="R364">
            <v>-41229.370000000003</v>
          </cell>
          <cell r="S364" t="str">
            <v>310-6020-10</v>
          </cell>
          <cell r="T364">
            <v>14137.23</v>
          </cell>
          <cell r="U364" t="str">
            <v>310-6190-10</v>
          </cell>
          <cell r="V364">
            <v>153.27000000000001</v>
          </cell>
          <cell r="W364" t="str">
            <v>269-4200-10</v>
          </cell>
          <cell r="X364">
            <v>-11953.24</v>
          </cell>
        </row>
        <row r="365">
          <cell r="A365" t="str">
            <v>320-6070-10</v>
          </cell>
          <cell r="B365">
            <v>313.54000000000002</v>
          </cell>
          <cell r="C365" t="str">
            <v>300-6200-10</v>
          </cell>
          <cell r="D365">
            <v>354.19</v>
          </cell>
          <cell r="E365" t="str">
            <v>310-6310-10</v>
          </cell>
          <cell r="F365">
            <v>150.61000000000001</v>
          </cell>
          <cell r="G365" t="str">
            <v>310-6210-10</v>
          </cell>
          <cell r="H365">
            <v>317.14999999999998</v>
          </cell>
          <cell r="I365" t="str">
            <v>310-6220-10</v>
          </cell>
          <cell r="J365">
            <v>916</v>
          </cell>
          <cell r="K365" t="str">
            <v>320-6070-10</v>
          </cell>
          <cell r="L365">
            <v>776.92</v>
          </cell>
          <cell r="M365" t="str">
            <v>310-6040-10</v>
          </cell>
          <cell r="N365">
            <v>999.38</v>
          </cell>
          <cell r="O365" t="str">
            <v>310-6200-10</v>
          </cell>
          <cell r="P365">
            <v>863.48</v>
          </cell>
          <cell r="Q365" t="str">
            <v>289-4200-10</v>
          </cell>
          <cell r="R365">
            <v>-12978.06</v>
          </cell>
          <cell r="S365" t="str">
            <v>310-6040-10</v>
          </cell>
          <cell r="T365">
            <v>-182.37</v>
          </cell>
          <cell r="U365" t="str">
            <v>310-6200-10</v>
          </cell>
          <cell r="V365">
            <v>-22.56</v>
          </cell>
          <cell r="W365" t="str">
            <v>269-4300-10</v>
          </cell>
          <cell r="X365">
            <v>-4119.04</v>
          </cell>
        </row>
        <row r="366">
          <cell r="A366" t="str">
            <v>320-6170-10</v>
          </cell>
          <cell r="B366">
            <v>1501.82</v>
          </cell>
          <cell r="C366" t="str">
            <v>300-6210-10</v>
          </cell>
          <cell r="D366">
            <v>160.16999999999999</v>
          </cell>
          <cell r="E366" t="str">
            <v>310-6342-10</v>
          </cell>
          <cell r="F366">
            <v>2590.8200000000002</v>
          </cell>
          <cell r="G366" t="str">
            <v>310-6220-10</v>
          </cell>
          <cell r="H366">
            <v>769</v>
          </cell>
          <cell r="I366" t="str">
            <v>310-6310-10</v>
          </cell>
          <cell r="J366">
            <v>385.64</v>
          </cell>
          <cell r="K366" t="str">
            <v>320-6170-10</v>
          </cell>
          <cell r="L366">
            <v>1696.51</v>
          </cell>
          <cell r="M366" t="str">
            <v>310-6070-10</v>
          </cell>
          <cell r="N366">
            <v>867.85</v>
          </cell>
          <cell r="O366" t="str">
            <v>310-6210-10</v>
          </cell>
          <cell r="P366">
            <v>398.27</v>
          </cell>
          <cell r="Q366" t="str">
            <v>289-4300-10</v>
          </cell>
          <cell r="R366">
            <v>-36246.32</v>
          </cell>
          <cell r="S366" t="str">
            <v>310-6050-10</v>
          </cell>
          <cell r="T366">
            <v>95</v>
          </cell>
          <cell r="U366" t="str">
            <v>310-6220-10</v>
          </cell>
          <cell r="V366">
            <v>1083</v>
          </cell>
          <cell r="W366" t="str">
            <v>269-4310-10</v>
          </cell>
          <cell r="X366">
            <v>-12.02</v>
          </cell>
        </row>
        <row r="367">
          <cell r="A367" t="str">
            <v>320-6180-10</v>
          </cell>
          <cell r="B367">
            <v>388.24</v>
          </cell>
          <cell r="C367" t="str">
            <v>300-6220-10</v>
          </cell>
          <cell r="D367">
            <v>273</v>
          </cell>
          <cell r="E367" t="str">
            <v>310-6901-10</v>
          </cell>
          <cell r="F367">
            <v>-5600.84</v>
          </cell>
          <cell r="G367" t="str">
            <v>310-6310-10</v>
          </cell>
          <cell r="H367">
            <v>145.82</v>
          </cell>
          <cell r="I367" t="str">
            <v>310-6342-10</v>
          </cell>
          <cell r="J367">
            <v>2590.9299999999998</v>
          </cell>
          <cell r="K367" t="str">
            <v>320-6180-10</v>
          </cell>
          <cell r="L367">
            <v>406.93</v>
          </cell>
          <cell r="M367" t="str">
            <v>310-6120-10</v>
          </cell>
          <cell r="N367">
            <v>29.65</v>
          </cell>
          <cell r="O367" t="str">
            <v>310-6220-10</v>
          </cell>
          <cell r="P367">
            <v>772</v>
          </cell>
          <cell r="Q367" t="str">
            <v>300-6010-10</v>
          </cell>
          <cell r="R367">
            <v>7712.27</v>
          </cell>
          <cell r="S367" t="str">
            <v>310-6070-10</v>
          </cell>
          <cell r="T367">
            <v>2942.3</v>
          </cell>
          <cell r="U367" t="str">
            <v>310-6342-10</v>
          </cell>
          <cell r="V367">
            <v>2460.15</v>
          </cell>
          <cell r="W367" t="str">
            <v>269-4400-10</v>
          </cell>
          <cell r="X367">
            <v>-48.1</v>
          </cell>
        </row>
        <row r="368">
          <cell r="A368" t="str">
            <v>320-6190-10</v>
          </cell>
          <cell r="B368">
            <v>201.08</v>
          </cell>
          <cell r="C368" t="str">
            <v>300-6700-10</v>
          </cell>
          <cell r="D368">
            <v>-619.41999999999996</v>
          </cell>
          <cell r="E368" t="str">
            <v>310-6905-10</v>
          </cell>
          <cell r="F368">
            <v>-6988.5</v>
          </cell>
          <cell r="G368" t="str">
            <v>310-6342-10</v>
          </cell>
          <cell r="H368">
            <v>2590.8200000000002</v>
          </cell>
          <cell r="I368" t="str">
            <v>310-6740-10</v>
          </cell>
          <cell r="J368">
            <v>161.03</v>
          </cell>
          <cell r="K368" t="str">
            <v>320-6190-10</v>
          </cell>
          <cell r="L368">
            <v>216.86</v>
          </cell>
          <cell r="M368" t="str">
            <v>310-6170-10</v>
          </cell>
          <cell r="N368">
            <v>1040.95</v>
          </cell>
          <cell r="O368" t="str">
            <v>310-6310-10</v>
          </cell>
          <cell r="P368">
            <v>268.36</v>
          </cell>
          <cell r="Q368" t="str">
            <v>300-6030-10</v>
          </cell>
          <cell r="R368">
            <v>678.98</v>
          </cell>
          <cell r="S368" t="str">
            <v>310-6170-10</v>
          </cell>
          <cell r="T368">
            <v>1196.01</v>
          </cell>
          <cell r="U368" t="str">
            <v>310-6650-10</v>
          </cell>
          <cell r="V368">
            <v>9.16</v>
          </cell>
          <cell r="W368" t="str">
            <v>281-4000-10</v>
          </cell>
          <cell r="X368">
            <v>-9516.7000000000007</v>
          </cell>
        </row>
        <row r="369">
          <cell r="A369" t="str">
            <v>320-6200-10</v>
          </cell>
          <cell r="B369">
            <v>943.6</v>
          </cell>
          <cell r="C369" t="str">
            <v>300-6901-10</v>
          </cell>
          <cell r="D369">
            <v>-1476</v>
          </cell>
          <cell r="E369" t="str">
            <v>320-6010-10</v>
          </cell>
          <cell r="F369">
            <v>21126.66</v>
          </cell>
          <cell r="G369" t="str">
            <v>310-6600-10</v>
          </cell>
          <cell r="H369">
            <v>250</v>
          </cell>
          <cell r="I369" t="str">
            <v>310-6901-10</v>
          </cell>
          <cell r="J369">
            <v>-3073.22</v>
          </cell>
          <cell r="K369" t="str">
            <v>320-6200-10</v>
          </cell>
          <cell r="L369">
            <v>696.43</v>
          </cell>
          <cell r="M369" t="str">
            <v>310-6180-10</v>
          </cell>
          <cell r="N369">
            <v>317.69</v>
          </cell>
          <cell r="O369" t="str">
            <v>310-6342-10</v>
          </cell>
          <cell r="P369">
            <v>2460.15</v>
          </cell>
          <cell r="Q369" t="str">
            <v>300-6070-10</v>
          </cell>
          <cell r="R369">
            <v>172.96</v>
          </cell>
          <cell r="S369" t="str">
            <v>310-6180-10</v>
          </cell>
          <cell r="T369">
            <v>329.46</v>
          </cell>
          <cell r="U369" t="str">
            <v>310-6901-10</v>
          </cell>
          <cell r="V369">
            <v>-1794.33</v>
          </cell>
          <cell r="W369" t="str">
            <v>281-4010-10</v>
          </cell>
          <cell r="X369">
            <v>-791.36</v>
          </cell>
        </row>
        <row r="370">
          <cell r="A370" t="str">
            <v>320-6210-10</v>
          </cell>
          <cell r="B370">
            <v>426.43</v>
          </cell>
          <cell r="C370" t="str">
            <v>310-6020-10</v>
          </cell>
          <cell r="D370">
            <v>13217.19</v>
          </cell>
          <cell r="E370" t="str">
            <v>320-6120-10</v>
          </cell>
          <cell r="F370">
            <v>257.44</v>
          </cell>
          <cell r="G370" t="str">
            <v>310-6901-10</v>
          </cell>
          <cell r="H370">
            <v>-2800.42</v>
          </cell>
          <cell r="I370" t="str">
            <v>310-6905-10</v>
          </cell>
          <cell r="J370">
            <v>-2329.5</v>
          </cell>
          <cell r="K370" t="str">
            <v>320-6210-10</v>
          </cell>
          <cell r="L370">
            <v>230.64</v>
          </cell>
          <cell r="M370" t="str">
            <v>310-6190-10</v>
          </cell>
          <cell r="N370">
            <v>164.53</v>
          </cell>
          <cell r="O370" t="str">
            <v>310-6740-10</v>
          </cell>
          <cell r="P370">
            <v>1574.1</v>
          </cell>
          <cell r="Q370" t="str">
            <v>300-6170-10</v>
          </cell>
          <cell r="R370">
            <v>627.46</v>
          </cell>
          <cell r="S370" t="str">
            <v>310-6190-10</v>
          </cell>
          <cell r="T370">
            <v>170.64</v>
          </cell>
          <cell r="U370" t="str">
            <v>310-6905-10</v>
          </cell>
          <cell r="V370">
            <v>-2325.92</v>
          </cell>
          <cell r="W370" t="str">
            <v>281-4015-10</v>
          </cell>
          <cell r="X370">
            <v>-64.8</v>
          </cell>
        </row>
        <row r="371">
          <cell r="A371" t="str">
            <v>320-6220-10</v>
          </cell>
          <cell r="B371">
            <v>869</v>
          </cell>
          <cell r="C371" t="str">
            <v>310-6070-10</v>
          </cell>
          <cell r="D371">
            <v>214.96</v>
          </cell>
          <cell r="E371" t="str">
            <v>320-6170-10</v>
          </cell>
          <cell r="F371">
            <v>1660.85</v>
          </cell>
          <cell r="G371" t="str">
            <v>310-6905-10</v>
          </cell>
          <cell r="H371">
            <v>-2329.5</v>
          </cell>
          <cell r="I371" t="str">
            <v>320-6010-10</v>
          </cell>
          <cell r="J371">
            <v>21543.23</v>
          </cell>
          <cell r="K371" t="str">
            <v>320-6220-10</v>
          </cell>
          <cell r="L371">
            <v>1789</v>
          </cell>
          <cell r="M371" t="str">
            <v>310-6200-10</v>
          </cell>
          <cell r="N371">
            <v>754.42</v>
          </cell>
          <cell r="O371" t="str">
            <v>310-6901-10</v>
          </cell>
          <cell r="P371">
            <v>0</v>
          </cell>
          <cell r="Q371" t="str">
            <v>300-6180-10</v>
          </cell>
          <cell r="R371">
            <v>166.99</v>
          </cell>
          <cell r="S371" t="str">
            <v>310-6200-10</v>
          </cell>
          <cell r="T371">
            <v>262.32</v>
          </cell>
          <cell r="U371" t="str">
            <v>320-6010-10</v>
          </cell>
          <cell r="V371">
            <v>21976.86</v>
          </cell>
          <cell r="W371" t="str">
            <v>281-4020-10</v>
          </cell>
          <cell r="X371">
            <v>-22.28</v>
          </cell>
        </row>
        <row r="372">
          <cell r="A372" t="str">
            <v>330-6010-10</v>
          </cell>
          <cell r="B372">
            <v>5178.7</v>
          </cell>
          <cell r="C372" t="str">
            <v>310-6120-10</v>
          </cell>
          <cell r="D372">
            <v>29.65</v>
          </cell>
          <cell r="E372" t="str">
            <v>320-6180-10</v>
          </cell>
          <cell r="F372">
            <v>416.99</v>
          </cell>
          <cell r="G372" t="str">
            <v>320-6010-10</v>
          </cell>
          <cell r="H372">
            <v>20719.75</v>
          </cell>
          <cell r="I372" t="str">
            <v>320-6070-10</v>
          </cell>
          <cell r="J372">
            <v>-334.62</v>
          </cell>
          <cell r="K372" t="str">
            <v>320-6540-10</v>
          </cell>
          <cell r="L372">
            <v>1700</v>
          </cell>
          <cell r="M372" t="str">
            <v>310-6210-10</v>
          </cell>
          <cell r="N372">
            <v>353.07</v>
          </cell>
          <cell r="O372" t="str">
            <v>310-6905-10</v>
          </cell>
          <cell r="P372">
            <v>-2325.92</v>
          </cell>
          <cell r="Q372" t="str">
            <v>300-6190-10</v>
          </cell>
          <cell r="R372">
            <v>83.46</v>
          </cell>
          <cell r="S372" t="str">
            <v>310-6210-10</v>
          </cell>
          <cell r="T372">
            <v>-35.450000000000003</v>
          </cell>
          <cell r="U372" t="str">
            <v>320-6120-10</v>
          </cell>
          <cell r="V372">
            <v>72.790000000000006</v>
          </cell>
          <cell r="W372" t="str">
            <v>281-4100-10</v>
          </cell>
          <cell r="X372">
            <v>-1.75</v>
          </cell>
        </row>
        <row r="373">
          <cell r="A373" t="str">
            <v>330-6050-10</v>
          </cell>
          <cell r="B373">
            <v>1717.2</v>
          </cell>
          <cell r="C373" t="str">
            <v>310-6170-10</v>
          </cell>
          <cell r="D373">
            <v>946.32</v>
          </cell>
          <cell r="E373" t="str">
            <v>320-6190-10</v>
          </cell>
          <cell r="F373">
            <v>215.97</v>
          </cell>
          <cell r="G373" t="str">
            <v>320-6070-10</v>
          </cell>
          <cell r="H373">
            <v>1003.85</v>
          </cell>
          <cell r="I373" t="str">
            <v>320-6170-10</v>
          </cell>
          <cell r="J373">
            <v>1662.8</v>
          </cell>
          <cell r="K373" t="str">
            <v>320-6600-10</v>
          </cell>
          <cell r="L373">
            <v>15.24</v>
          </cell>
          <cell r="M373" t="str">
            <v>310-6220-10</v>
          </cell>
          <cell r="N373">
            <v>615</v>
          </cell>
          <cell r="O373" t="str">
            <v>320-6010-10</v>
          </cell>
          <cell r="P373">
            <v>19103.55</v>
          </cell>
          <cell r="Q373" t="str">
            <v>300-6220-10</v>
          </cell>
          <cell r="R373">
            <v>566</v>
          </cell>
          <cell r="S373" t="str">
            <v>310-6220-10</v>
          </cell>
          <cell r="T373">
            <v>712</v>
          </cell>
          <cell r="U373" t="str">
            <v>320-6170-10</v>
          </cell>
          <cell r="V373">
            <v>1743.39</v>
          </cell>
          <cell r="W373" t="str">
            <v>281-4300-10</v>
          </cell>
          <cell r="X373">
            <v>-15.32</v>
          </cell>
        </row>
        <row r="374">
          <cell r="A374" t="str">
            <v>330-6170-10</v>
          </cell>
          <cell r="B374">
            <v>376.2</v>
          </cell>
          <cell r="C374" t="str">
            <v>310-6180-10</v>
          </cell>
          <cell r="D374">
            <v>262.52</v>
          </cell>
          <cell r="E374" t="str">
            <v>320-6200-10</v>
          </cell>
          <cell r="F374">
            <v>1012.55</v>
          </cell>
          <cell r="G374" t="str">
            <v>320-6170-10</v>
          </cell>
          <cell r="H374">
            <v>1711.8</v>
          </cell>
          <cell r="I374" t="str">
            <v>320-6180-10</v>
          </cell>
          <cell r="J374">
            <v>413.55</v>
          </cell>
          <cell r="K374" t="str">
            <v>320-6700-10</v>
          </cell>
          <cell r="L374">
            <v>92.43</v>
          </cell>
          <cell r="M374" t="str">
            <v>310-6342-10</v>
          </cell>
          <cell r="N374">
            <v>2460.15</v>
          </cell>
          <cell r="O374" t="str">
            <v>320-6070-10</v>
          </cell>
          <cell r="P374">
            <v>2609.33</v>
          </cell>
          <cell r="Q374" t="str">
            <v>300-6700-10</v>
          </cell>
          <cell r="R374">
            <v>158.88</v>
          </cell>
          <cell r="S374" t="str">
            <v>310-6342-10</v>
          </cell>
          <cell r="T374">
            <v>2460.15</v>
          </cell>
          <cell r="U374" t="str">
            <v>320-6180-10</v>
          </cell>
          <cell r="V374">
            <v>429.97</v>
          </cell>
          <cell r="W374" t="str">
            <v>281-4310-10</v>
          </cell>
          <cell r="X374">
            <v>-4.66</v>
          </cell>
        </row>
        <row r="375">
          <cell r="A375" t="str">
            <v>330-6180-10</v>
          </cell>
          <cell r="B375">
            <v>103.55</v>
          </cell>
          <cell r="C375" t="str">
            <v>310-6190-10</v>
          </cell>
          <cell r="D375">
            <v>135.96</v>
          </cell>
          <cell r="E375" t="str">
            <v>320-6210-10</v>
          </cell>
          <cell r="F375">
            <v>458</v>
          </cell>
          <cell r="G375" t="str">
            <v>320-6180-10</v>
          </cell>
          <cell r="H375">
            <v>423.61</v>
          </cell>
          <cell r="I375" t="str">
            <v>320-6190-10</v>
          </cell>
          <cell r="J375">
            <v>214.2</v>
          </cell>
          <cell r="K375" t="str">
            <v>330-6010-10</v>
          </cell>
          <cell r="L375">
            <v>12773.24</v>
          </cell>
          <cell r="M375" t="str">
            <v>310-6650-10</v>
          </cell>
          <cell r="N375">
            <v>22.67</v>
          </cell>
          <cell r="O375" t="str">
            <v>320-6170-10</v>
          </cell>
          <cell r="P375">
            <v>1710.74</v>
          </cell>
          <cell r="Q375" t="str">
            <v>300-6901-10</v>
          </cell>
          <cell r="R375">
            <v>-3099.6</v>
          </cell>
          <cell r="S375" t="str">
            <v>310-6901-10</v>
          </cell>
          <cell r="T375">
            <v>-436.74</v>
          </cell>
          <cell r="U375" t="str">
            <v>320-6190-10</v>
          </cell>
          <cell r="V375">
            <v>75.459999999999994</v>
          </cell>
          <cell r="W375" t="str">
            <v>281-4400-10</v>
          </cell>
          <cell r="X375">
            <v>-69.75</v>
          </cell>
        </row>
        <row r="376">
          <cell r="A376" t="str">
            <v>330-6190-10</v>
          </cell>
          <cell r="B376">
            <v>53.63</v>
          </cell>
          <cell r="C376" t="str">
            <v>310-6200-10</v>
          </cell>
          <cell r="D376">
            <v>626.36</v>
          </cell>
          <cell r="E376" t="str">
            <v>320-6220-10</v>
          </cell>
          <cell r="F376">
            <v>1498</v>
          </cell>
          <cell r="G376" t="str">
            <v>320-6190-10</v>
          </cell>
          <cell r="H376">
            <v>219.41</v>
          </cell>
          <cell r="I376" t="str">
            <v>320-6200-10</v>
          </cell>
          <cell r="J376">
            <v>1007.85</v>
          </cell>
          <cell r="K376" t="str">
            <v>330-6050-10</v>
          </cell>
          <cell r="L376">
            <v>858.6</v>
          </cell>
          <cell r="M376" t="str">
            <v>310-6660-10</v>
          </cell>
          <cell r="N376">
            <v>44</v>
          </cell>
          <cell r="O376" t="str">
            <v>320-6180-10</v>
          </cell>
          <cell r="P376">
            <v>423.39</v>
          </cell>
          <cell r="Q376" t="str">
            <v>300-6903-10</v>
          </cell>
          <cell r="R376">
            <v>0</v>
          </cell>
          <cell r="S376" t="str">
            <v>310-6905-10</v>
          </cell>
          <cell r="T376">
            <v>-2325.92</v>
          </cell>
          <cell r="U376" t="str">
            <v>320-6220-10</v>
          </cell>
          <cell r="V376">
            <v>1736</v>
          </cell>
          <cell r="W376" t="str">
            <v>282-4000-10</v>
          </cell>
          <cell r="X376">
            <v>0.01</v>
          </cell>
        </row>
        <row r="377">
          <cell r="A377" t="str">
            <v>330-6200-10</v>
          </cell>
          <cell r="B377">
            <v>248.86</v>
          </cell>
          <cell r="C377" t="str">
            <v>310-6210-10</v>
          </cell>
          <cell r="D377">
            <v>288.32</v>
          </cell>
          <cell r="E377" t="str">
            <v>320-6310-10</v>
          </cell>
          <cell r="F377">
            <v>138.5</v>
          </cell>
          <cell r="G377" t="str">
            <v>320-6200-10</v>
          </cell>
          <cell r="H377">
            <v>1031.3599999999999</v>
          </cell>
          <cell r="I377" t="str">
            <v>320-6210-10</v>
          </cell>
          <cell r="J377">
            <v>454.23</v>
          </cell>
          <cell r="K377" t="str">
            <v>330-6070-10</v>
          </cell>
          <cell r="L377">
            <v>1429.7</v>
          </cell>
          <cell r="M377" t="str">
            <v>310-6740-10</v>
          </cell>
          <cell r="N377">
            <v>1994.06</v>
          </cell>
          <cell r="O377" t="str">
            <v>320-6190-10</v>
          </cell>
          <cell r="P377">
            <v>219.3</v>
          </cell>
          <cell r="Q377" t="str">
            <v>310-6020-10</v>
          </cell>
          <cell r="R377">
            <v>13589.42</v>
          </cell>
          <cell r="S377" t="str">
            <v>320-6010-10</v>
          </cell>
          <cell r="T377">
            <v>21208.38</v>
          </cell>
          <cell r="U377" t="str">
            <v>320-6650-10</v>
          </cell>
          <cell r="V377">
            <v>5.03</v>
          </cell>
          <cell r="W377" t="str">
            <v>284-4000-10</v>
          </cell>
          <cell r="X377">
            <v>-98.25</v>
          </cell>
        </row>
        <row r="378">
          <cell r="A378" t="str">
            <v>330-6210-10</v>
          </cell>
          <cell r="B378">
            <v>113.71</v>
          </cell>
          <cell r="C378" t="str">
            <v>310-6220-10</v>
          </cell>
          <cell r="D378">
            <v>345</v>
          </cell>
          <cell r="E378" t="str">
            <v>320-6650-10</v>
          </cell>
          <cell r="F378">
            <v>47.65</v>
          </cell>
          <cell r="G378" t="str">
            <v>320-6210-10</v>
          </cell>
          <cell r="H378">
            <v>465.26</v>
          </cell>
          <cell r="I378" t="str">
            <v>320-6220-10</v>
          </cell>
          <cell r="J378">
            <v>1468</v>
          </cell>
          <cell r="K378" t="str">
            <v>330-6170-10</v>
          </cell>
          <cell r="L378">
            <v>1077.06</v>
          </cell>
          <cell r="M378" t="str">
            <v>310-6901-10</v>
          </cell>
          <cell r="N378">
            <v>-5779.14</v>
          </cell>
          <cell r="O378" t="str">
            <v>320-6200-10</v>
          </cell>
          <cell r="P378">
            <v>68.319999999999993</v>
          </cell>
          <cell r="Q378" t="str">
            <v>310-6040-10</v>
          </cell>
          <cell r="R378">
            <v>1009.12</v>
          </cell>
          <cell r="S378" t="str">
            <v>320-6030-10</v>
          </cell>
          <cell r="T378">
            <v>436.75</v>
          </cell>
          <cell r="U378" t="str">
            <v>320-6700-10</v>
          </cell>
          <cell r="V378">
            <v>94.68</v>
          </cell>
          <cell r="W378" t="str">
            <v>285-4000-10</v>
          </cell>
          <cell r="X378">
            <v>-174</v>
          </cell>
        </row>
        <row r="379">
          <cell r="A379" t="str">
            <v>330-6220-10</v>
          </cell>
          <cell r="B379">
            <v>199</v>
          </cell>
          <cell r="C379" t="str">
            <v>310-6240-10</v>
          </cell>
          <cell r="D379">
            <v>1039.3499999999999</v>
          </cell>
          <cell r="E379" t="str">
            <v>320-6700-10</v>
          </cell>
          <cell r="F379">
            <v>90.19</v>
          </cell>
          <cell r="G379" t="str">
            <v>320-6220-10</v>
          </cell>
          <cell r="H379">
            <v>1232</v>
          </cell>
          <cell r="I379" t="str">
            <v>320-6310-10</v>
          </cell>
          <cell r="J379">
            <v>161.99</v>
          </cell>
          <cell r="K379" t="str">
            <v>330-6180-10</v>
          </cell>
          <cell r="L379">
            <v>272.75</v>
          </cell>
          <cell r="M379" t="str">
            <v>310-6905-10</v>
          </cell>
          <cell r="N379">
            <v>-2325.92</v>
          </cell>
          <cell r="O379" t="str">
            <v>320-6220-10</v>
          </cell>
          <cell r="P379">
            <v>1237</v>
          </cell>
          <cell r="Q379" t="str">
            <v>310-6070-10</v>
          </cell>
          <cell r="R379">
            <v>1261.57</v>
          </cell>
          <cell r="S379" t="str">
            <v>320-6070-10</v>
          </cell>
          <cell r="T379">
            <v>-209.96</v>
          </cell>
          <cell r="U379" t="str">
            <v>330-6010-10</v>
          </cell>
          <cell r="V379">
            <v>10478.530000000001</v>
          </cell>
          <cell r="W379" t="str">
            <v>287-4000-10</v>
          </cell>
          <cell r="X379">
            <v>-320</v>
          </cell>
        </row>
        <row r="380">
          <cell r="A380" t="str">
            <v>330-6462-10</v>
          </cell>
          <cell r="B380">
            <v>194.4</v>
          </cell>
          <cell r="C380" t="str">
            <v>310-6342-10</v>
          </cell>
          <cell r="D380">
            <v>2590.8200000000002</v>
          </cell>
          <cell r="E380" t="str">
            <v>330-6010-10</v>
          </cell>
          <cell r="F380">
            <v>5351.34</v>
          </cell>
          <cell r="G380" t="str">
            <v>320-6610-10</v>
          </cell>
          <cell r="H380">
            <v>598</v>
          </cell>
          <cell r="I380" t="str">
            <v>320-6700-10</v>
          </cell>
          <cell r="J380">
            <v>90.3</v>
          </cell>
          <cell r="K380" t="str">
            <v>330-6190-10</v>
          </cell>
          <cell r="L380">
            <v>143.16999999999999</v>
          </cell>
          <cell r="M380" t="str">
            <v>320-6010-10</v>
          </cell>
          <cell r="N380">
            <v>19775.93</v>
          </cell>
          <cell r="O380" t="str">
            <v>320-6700-10</v>
          </cell>
          <cell r="P380">
            <v>90.88</v>
          </cell>
          <cell r="Q380" t="str">
            <v>310-6120-10</v>
          </cell>
          <cell r="R380">
            <v>-42.99</v>
          </cell>
          <cell r="S380" t="str">
            <v>320-6170-10</v>
          </cell>
          <cell r="T380">
            <v>1659.4</v>
          </cell>
          <cell r="U380" t="str">
            <v>330-6070-10</v>
          </cell>
          <cell r="V380">
            <v>2274.77</v>
          </cell>
          <cell r="W380" t="str">
            <v>288-4000-10</v>
          </cell>
          <cell r="X380">
            <v>-7152.7</v>
          </cell>
        </row>
        <row r="381">
          <cell r="A381" t="str">
            <v>330-6463-10</v>
          </cell>
          <cell r="B381">
            <v>1436.98</v>
          </cell>
          <cell r="C381" t="str">
            <v>310-6650-10</v>
          </cell>
          <cell r="D381">
            <v>11.64</v>
          </cell>
          <cell r="E381" t="str">
            <v>330-6050-10</v>
          </cell>
          <cell r="F381">
            <v>857.25</v>
          </cell>
          <cell r="G381" t="str">
            <v>320-6700-10</v>
          </cell>
          <cell r="H381">
            <v>90.41</v>
          </cell>
          <cell r="I381" t="str">
            <v>330-6010-10</v>
          </cell>
          <cell r="J381">
            <v>5770.62</v>
          </cell>
          <cell r="K381" t="str">
            <v>330-6200-10</v>
          </cell>
          <cell r="L381">
            <v>712.96</v>
          </cell>
          <cell r="M381" t="str">
            <v>320-6070-10</v>
          </cell>
          <cell r="N381">
            <v>1936.95</v>
          </cell>
          <cell r="O381" t="str">
            <v>330-6010-10</v>
          </cell>
          <cell r="P381">
            <v>10175.030000000001</v>
          </cell>
          <cell r="Q381" t="str">
            <v>310-6170-10</v>
          </cell>
          <cell r="R381">
            <v>1040.95</v>
          </cell>
          <cell r="S381" t="str">
            <v>320-6180-10</v>
          </cell>
          <cell r="T381">
            <v>417.99</v>
          </cell>
          <cell r="U381" t="str">
            <v>330-6170-10</v>
          </cell>
          <cell r="V381">
            <v>973.46</v>
          </cell>
          <cell r="W381" t="str">
            <v>289-4015-10</v>
          </cell>
          <cell r="X381">
            <v>-108486.79</v>
          </cell>
        </row>
        <row r="382">
          <cell r="A382" t="str">
            <v>330-6660-10</v>
          </cell>
          <cell r="B382">
            <v>1506.6</v>
          </cell>
          <cell r="C382" t="str">
            <v>310-6905-10</v>
          </cell>
          <cell r="D382">
            <v>2329.5</v>
          </cell>
          <cell r="E382" t="str">
            <v>330-6120-10</v>
          </cell>
          <cell r="F382">
            <v>320.58999999999997</v>
          </cell>
          <cell r="G382" t="str">
            <v>320-6740-10</v>
          </cell>
          <cell r="H382">
            <v>536.76</v>
          </cell>
          <cell r="I382" t="str">
            <v>330-6050-10</v>
          </cell>
          <cell r="J382">
            <v>1142.0999999999999</v>
          </cell>
          <cell r="K382" t="str">
            <v>330-6210-10</v>
          </cell>
          <cell r="L382">
            <v>313.49</v>
          </cell>
          <cell r="M382" t="str">
            <v>320-6170-10</v>
          </cell>
          <cell r="N382">
            <v>1710.74</v>
          </cell>
          <cell r="O382" t="str">
            <v>330-6050-10</v>
          </cell>
          <cell r="P382">
            <v>880</v>
          </cell>
          <cell r="Q382" t="str">
            <v>310-6180-10</v>
          </cell>
          <cell r="R382">
            <v>308.45</v>
          </cell>
          <cell r="S382" t="str">
            <v>320-6190-10</v>
          </cell>
          <cell r="T382">
            <v>123.03</v>
          </cell>
          <cell r="U382" t="str">
            <v>330-6180-10</v>
          </cell>
          <cell r="V382">
            <v>248.69</v>
          </cell>
          <cell r="W382" t="str">
            <v>289-4020-10</v>
          </cell>
          <cell r="X382">
            <v>-104518.18</v>
          </cell>
        </row>
        <row r="383">
          <cell r="A383" t="str">
            <v>330-6905-10</v>
          </cell>
          <cell r="B383">
            <v>-380</v>
          </cell>
          <cell r="C383" t="str">
            <v>320-6010-10</v>
          </cell>
          <cell r="D383">
            <v>18653.73</v>
          </cell>
          <cell r="E383" t="str">
            <v>330-6170-10</v>
          </cell>
          <cell r="F383">
            <v>412.38</v>
          </cell>
          <cell r="G383" t="str">
            <v>330-6010-10</v>
          </cell>
          <cell r="H383">
            <v>5499.29</v>
          </cell>
          <cell r="I383" t="str">
            <v>330-6170-10</v>
          </cell>
          <cell r="J383">
            <v>417.66</v>
          </cell>
          <cell r="K383" t="str">
            <v>330-6220-10</v>
          </cell>
          <cell r="L383">
            <v>410</v>
          </cell>
          <cell r="M383" t="str">
            <v>320-6180-10</v>
          </cell>
          <cell r="N383">
            <v>423.39</v>
          </cell>
          <cell r="O383" t="str">
            <v>330-6070-10</v>
          </cell>
          <cell r="P383">
            <v>2578.2600000000002</v>
          </cell>
          <cell r="Q383" t="str">
            <v>310-6190-10</v>
          </cell>
          <cell r="R383">
            <v>159.74</v>
          </cell>
          <cell r="S383" t="str">
            <v>320-6220-10</v>
          </cell>
          <cell r="T383">
            <v>1142</v>
          </cell>
          <cell r="U383" t="str">
            <v>330-6190-10</v>
          </cell>
          <cell r="V383">
            <v>128.81</v>
          </cell>
          <cell r="W383" t="str">
            <v>289-4100-10</v>
          </cell>
          <cell r="X383">
            <v>-34396.370000000003</v>
          </cell>
        </row>
        <row r="384">
          <cell r="A384" t="str">
            <v>340-6010-10</v>
          </cell>
          <cell r="B384">
            <v>-0.32</v>
          </cell>
          <cell r="C384" t="str">
            <v>320-6170-10</v>
          </cell>
          <cell r="D384">
            <v>1449.93</v>
          </cell>
          <cell r="E384" t="str">
            <v>330-6180-10</v>
          </cell>
          <cell r="F384">
            <v>110.61</v>
          </cell>
          <cell r="G384" t="str">
            <v>330-6050-10</v>
          </cell>
          <cell r="H384">
            <v>858.6</v>
          </cell>
          <cell r="I384" t="str">
            <v>330-6180-10</v>
          </cell>
          <cell r="J384">
            <v>112.52</v>
          </cell>
          <cell r="K384" t="str">
            <v>330-6320-10</v>
          </cell>
          <cell r="L384">
            <v>16.07</v>
          </cell>
          <cell r="M384" t="str">
            <v>320-6190-10</v>
          </cell>
          <cell r="N384">
            <v>219.3</v>
          </cell>
          <cell r="O384" t="str">
            <v>330-6170-10</v>
          </cell>
          <cell r="P384">
            <v>973.46</v>
          </cell>
          <cell r="Q384" t="str">
            <v>310-6200-10</v>
          </cell>
          <cell r="R384">
            <v>578.42999999999995</v>
          </cell>
          <cell r="S384" t="str">
            <v>320-6310-10</v>
          </cell>
          <cell r="T384">
            <v>90.66</v>
          </cell>
          <cell r="U384" t="str">
            <v>330-6200-10</v>
          </cell>
          <cell r="V384">
            <v>341.35</v>
          </cell>
          <cell r="W384" t="str">
            <v>289-4200-10</v>
          </cell>
          <cell r="X384">
            <v>-10833.18</v>
          </cell>
        </row>
        <row r="385">
          <cell r="A385" t="str">
            <v>340-6170-10</v>
          </cell>
          <cell r="B385">
            <v>-0.43</v>
          </cell>
          <cell r="C385" t="str">
            <v>320-6180-10</v>
          </cell>
          <cell r="D385">
            <v>363.75</v>
          </cell>
          <cell r="E385" t="str">
            <v>330-6190-10</v>
          </cell>
          <cell r="F385">
            <v>57.29</v>
          </cell>
          <cell r="G385" t="str">
            <v>330-6120-10</v>
          </cell>
          <cell r="H385">
            <v>-73.98</v>
          </cell>
          <cell r="I385" t="str">
            <v>330-6190-10</v>
          </cell>
          <cell r="J385">
            <v>58.27</v>
          </cell>
          <cell r="K385" t="str">
            <v>330-6463-10</v>
          </cell>
          <cell r="L385">
            <v>418.95</v>
          </cell>
          <cell r="M385" t="str">
            <v>320-6200-10</v>
          </cell>
          <cell r="N385">
            <v>242.65</v>
          </cell>
          <cell r="O385" t="str">
            <v>330-6180-10</v>
          </cell>
          <cell r="P385">
            <v>248.69</v>
          </cell>
          <cell r="Q385" t="str">
            <v>310-6210-10</v>
          </cell>
          <cell r="R385">
            <v>219.06</v>
          </cell>
          <cell r="S385" t="str">
            <v>320-6700-10</v>
          </cell>
          <cell r="T385">
            <v>285.35000000000002</v>
          </cell>
          <cell r="U385" t="str">
            <v>330-6210-10</v>
          </cell>
          <cell r="V385">
            <v>154.04</v>
          </cell>
          <cell r="W385" t="str">
            <v>289-4300-10</v>
          </cell>
          <cell r="X385">
            <v>-36226.31</v>
          </cell>
        </row>
        <row r="386">
          <cell r="A386" t="str">
            <v>340-6180-10</v>
          </cell>
          <cell r="B386">
            <v>-0.32</v>
          </cell>
          <cell r="C386" t="str">
            <v>320-6190-10</v>
          </cell>
          <cell r="D386">
            <v>188.4</v>
          </cell>
          <cell r="E386" t="str">
            <v>330-6200-10</v>
          </cell>
          <cell r="F386">
            <v>265.44</v>
          </cell>
          <cell r="G386" t="str">
            <v>330-6170-10</v>
          </cell>
          <cell r="H386">
            <v>394.44</v>
          </cell>
          <cell r="I386" t="str">
            <v>330-6200-10</v>
          </cell>
          <cell r="J386">
            <v>271.64999999999998</v>
          </cell>
          <cell r="K386" t="str">
            <v>330-6660-10</v>
          </cell>
          <cell r="L386">
            <v>216</v>
          </cell>
          <cell r="M386" t="str">
            <v>320-6210-10</v>
          </cell>
          <cell r="N386">
            <v>44.63</v>
          </cell>
          <cell r="O386" t="str">
            <v>330-6190-10</v>
          </cell>
          <cell r="P386">
            <v>128.81</v>
          </cell>
          <cell r="Q386" t="str">
            <v>310-6220-10</v>
          </cell>
          <cell r="R386">
            <v>715</v>
          </cell>
          <cell r="S386" t="str">
            <v>330-6010-10</v>
          </cell>
          <cell r="T386">
            <v>10909.75</v>
          </cell>
          <cell r="U386" t="str">
            <v>330-6220-10</v>
          </cell>
          <cell r="V386">
            <v>398</v>
          </cell>
          <cell r="W386" t="str">
            <v>300-6010-10</v>
          </cell>
          <cell r="X386">
            <v>7271.55</v>
          </cell>
        </row>
        <row r="387">
          <cell r="A387" t="str">
            <v>340-6190-10</v>
          </cell>
          <cell r="B387">
            <v>0.32</v>
          </cell>
          <cell r="C387" t="str">
            <v>320-6200-10</v>
          </cell>
          <cell r="D387">
            <v>883.39</v>
          </cell>
          <cell r="E387" t="str">
            <v>330-6210-10</v>
          </cell>
          <cell r="F387">
            <v>121.46</v>
          </cell>
          <cell r="G387" t="str">
            <v>330-6180-10</v>
          </cell>
          <cell r="H387">
            <v>105.8</v>
          </cell>
          <cell r="I387" t="str">
            <v>330-6210-10</v>
          </cell>
          <cell r="J387">
            <v>123.58</v>
          </cell>
          <cell r="K387" t="str">
            <v>330-6700-10</v>
          </cell>
          <cell r="L387">
            <v>102.52</v>
          </cell>
          <cell r="M387" t="str">
            <v>320-6220-10</v>
          </cell>
          <cell r="N387">
            <v>986</v>
          </cell>
          <cell r="O387" t="str">
            <v>330-6200-10</v>
          </cell>
          <cell r="P387">
            <v>510.02</v>
          </cell>
          <cell r="Q387" t="str">
            <v>310-6310-10</v>
          </cell>
          <cell r="R387">
            <v>185.93</v>
          </cell>
          <cell r="S387" t="str">
            <v>330-6050-10</v>
          </cell>
          <cell r="T387">
            <v>2596.25</v>
          </cell>
          <cell r="U387" t="str">
            <v>330-6463-10</v>
          </cell>
          <cell r="V387">
            <v>261</v>
          </cell>
          <cell r="W387" t="str">
            <v>300-6030-10</v>
          </cell>
          <cell r="X387">
            <v>-214.03</v>
          </cell>
        </row>
        <row r="388">
          <cell r="A388" t="str">
            <v>340-6200-10</v>
          </cell>
          <cell r="B388">
            <v>-0.48</v>
          </cell>
          <cell r="C388" t="str">
            <v>320-6210-10</v>
          </cell>
          <cell r="D388">
            <v>399.51</v>
          </cell>
          <cell r="E388" t="str">
            <v>330-6220-10</v>
          </cell>
          <cell r="F388">
            <v>343</v>
          </cell>
          <cell r="G388" t="str">
            <v>330-6190-10</v>
          </cell>
          <cell r="H388">
            <v>54.81</v>
          </cell>
          <cell r="I388" t="str">
            <v>330-6220-10</v>
          </cell>
          <cell r="J388">
            <v>336</v>
          </cell>
          <cell r="K388" t="str">
            <v>330-6905-10</v>
          </cell>
          <cell r="L388">
            <v>-1892</v>
          </cell>
          <cell r="M388" t="str">
            <v>320-6650-10</v>
          </cell>
          <cell r="N388">
            <v>-24.49</v>
          </cell>
          <cell r="O388" t="str">
            <v>330-6210-10</v>
          </cell>
          <cell r="P388">
            <v>166.62</v>
          </cell>
          <cell r="Q388" t="str">
            <v>310-6342-10</v>
          </cell>
          <cell r="R388">
            <v>2460.15</v>
          </cell>
          <cell r="S388" t="str">
            <v>330-6070-10</v>
          </cell>
          <cell r="T388">
            <v>1263.8599999999999</v>
          </cell>
          <cell r="U388" t="str">
            <v>330-6700-10</v>
          </cell>
          <cell r="V388">
            <v>77.930000000000007</v>
          </cell>
          <cell r="W388" t="str">
            <v>300-6070-10</v>
          </cell>
          <cell r="X388">
            <v>1416.1</v>
          </cell>
        </row>
        <row r="389">
          <cell r="A389" t="str">
            <v>340-6210-10</v>
          </cell>
          <cell r="B389">
            <v>0.22</v>
          </cell>
          <cell r="C389" t="str">
            <v>320-6220-10</v>
          </cell>
          <cell r="D389">
            <v>553</v>
          </cell>
          <cell r="E389" t="str">
            <v>330-6320-10</v>
          </cell>
          <cell r="F389">
            <v>297</v>
          </cell>
          <cell r="G389" t="str">
            <v>330-6200-10</v>
          </cell>
          <cell r="H389">
            <v>253.91</v>
          </cell>
          <cell r="I389" t="str">
            <v>330-6330-10</v>
          </cell>
          <cell r="J389">
            <v>160</v>
          </cell>
          <cell r="K389" t="str">
            <v>340-6010-10</v>
          </cell>
          <cell r="L389">
            <v>-21853.66</v>
          </cell>
          <cell r="M389" t="str">
            <v>320-6700-10</v>
          </cell>
          <cell r="N389">
            <v>86.65</v>
          </cell>
          <cell r="O389" t="str">
            <v>330-6220-10</v>
          </cell>
          <cell r="P389">
            <v>283</v>
          </cell>
          <cell r="Q389" t="str">
            <v>310-6901-10</v>
          </cell>
          <cell r="R389">
            <v>0</v>
          </cell>
          <cell r="S389" t="str">
            <v>330-6170-10</v>
          </cell>
          <cell r="T389">
            <v>929.21</v>
          </cell>
          <cell r="U389" t="str">
            <v>330-6905-10</v>
          </cell>
          <cell r="V389">
            <v>-632</v>
          </cell>
          <cell r="W389" t="str">
            <v>300-6120-10</v>
          </cell>
          <cell r="X389">
            <v>-220.25</v>
          </cell>
        </row>
        <row r="390">
          <cell r="A390" t="str">
            <v>390-6010-10</v>
          </cell>
          <cell r="B390">
            <v>4050.93</v>
          </cell>
          <cell r="C390" t="str">
            <v>320-6310-10</v>
          </cell>
          <cell r="D390">
            <v>331.44</v>
          </cell>
          <cell r="E390" t="str">
            <v>330-6462-10</v>
          </cell>
          <cell r="F390">
            <v>102.6</v>
          </cell>
          <cell r="G390" t="str">
            <v>330-6210-10</v>
          </cell>
          <cell r="H390">
            <v>116.19</v>
          </cell>
          <cell r="I390" t="str">
            <v>330-6342-10</v>
          </cell>
          <cell r="J390">
            <v>6828.65</v>
          </cell>
          <cell r="K390" t="str">
            <v>340-6070-10</v>
          </cell>
          <cell r="L390">
            <v>0</v>
          </cell>
          <cell r="M390" t="str">
            <v>330-6010-10</v>
          </cell>
          <cell r="N390">
            <v>13023.6</v>
          </cell>
          <cell r="O390" t="str">
            <v>330-6320-10</v>
          </cell>
          <cell r="P390">
            <v>14.99</v>
          </cell>
          <cell r="Q390" t="str">
            <v>310-6905-10</v>
          </cell>
          <cell r="R390">
            <v>-2325.92</v>
          </cell>
          <cell r="S390" t="str">
            <v>330-6180-10</v>
          </cell>
          <cell r="T390">
            <v>237.38</v>
          </cell>
          <cell r="U390" t="str">
            <v>390-6010-10</v>
          </cell>
          <cell r="V390">
            <v>4708.7</v>
          </cell>
          <cell r="W390" t="str">
            <v>300-6170-10</v>
          </cell>
          <cell r="X390">
            <v>691.12</v>
          </cell>
        </row>
        <row r="391">
          <cell r="A391" t="str">
            <v>390-6030-10</v>
          </cell>
          <cell r="B391">
            <v>1728.09</v>
          </cell>
          <cell r="C391" t="str">
            <v>320-6700-10</v>
          </cell>
          <cell r="D391">
            <v>92.41</v>
          </cell>
          <cell r="E391" t="str">
            <v>330-6463-10</v>
          </cell>
          <cell r="F391">
            <v>851.57</v>
          </cell>
          <cell r="G391" t="str">
            <v>330-6220-10</v>
          </cell>
          <cell r="H391">
            <v>282</v>
          </cell>
          <cell r="I391" t="str">
            <v>330-6463-10</v>
          </cell>
          <cell r="J391">
            <v>1055.3399999999999</v>
          </cell>
          <cell r="K391" t="str">
            <v>340-6170-10</v>
          </cell>
          <cell r="L391">
            <v>-1730.06</v>
          </cell>
          <cell r="M391" t="str">
            <v>330-6050-10</v>
          </cell>
          <cell r="N391">
            <v>795</v>
          </cell>
          <cell r="O391" t="str">
            <v>330-6463-10</v>
          </cell>
          <cell r="P391">
            <v>261</v>
          </cell>
          <cell r="Q391" t="str">
            <v>320-6010-10</v>
          </cell>
          <cell r="R391">
            <v>14268.05</v>
          </cell>
          <cell r="S391" t="str">
            <v>330-6190-10</v>
          </cell>
          <cell r="T391">
            <v>122.96</v>
          </cell>
          <cell r="U391" t="str">
            <v>390-6030-10</v>
          </cell>
          <cell r="V391">
            <v>3513.07</v>
          </cell>
          <cell r="W391" t="str">
            <v>300-6180-10</v>
          </cell>
          <cell r="X391">
            <v>160.91999999999999</v>
          </cell>
        </row>
        <row r="392">
          <cell r="A392" t="str">
            <v>390-6122-10</v>
          </cell>
          <cell r="B392">
            <v>208.81</v>
          </cell>
          <cell r="C392" t="str">
            <v>330-6010-10</v>
          </cell>
          <cell r="D392">
            <v>4932.1099999999997</v>
          </cell>
          <cell r="E392" t="str">
            <v>330-6700-10</v>
          </cell>
          <cell r="F392">
            <v>211.21</v>
          </cell>
          <cell r="G392" t="str">
            <v>330-6342-10</v>
          </cell>
          <cell r="H392">
            <v>739.64</v>
          </cell>
          <cell r="I392" t="str">
            <v>330-6660-10</v>
          </cell>
          <cell r="J392">
            <v>2365.1999999999998</v>
          </cell>
          <cell r="K392" t="str">
            <v>340-6180-10</v>
          </cell>
          <cell r="L392">
            <v>-425.5</v>
          </cell>
          <cell r="M392" t="str">
            <v>330-6070-10</v>
          </cell>
          <cell r="N392">
            <v>-270.31</v>
          </cell>
          <cell r="O392" t="str">
            <v>330-6660-10</v>
          </cell>
          <cell r="P392">
            <v>1195</v>
          </cell>
          <cell r="Q392" t="str">
            <v>320-6070-10</v>
          </cell>
          <cell r="R392">
            <v>7830.58</v>
          </cell>
          <cell r="S392" t="str">
            <v>330-6200-10</v>
          </cell>
          <cell r="T392">
            <v>325.83999999999997</v>
          </cell>
          <cell r="U392" t="str">
            <v>390-6170-10</v>
          </cell>
          <cell r="V392">
            <v>351.3</v>
          </cell>
          <cell r="W392" t="str">
            <v>300-6190-10</v>
          </cell>
          <cell r="X392">
            <v>27.14</v>
          </cell>
        </row>
        <row r="393">
          <cell r="A393" t="str">
            <v>390-6170-10</v>
          </cell>
          <cell r="B393">
            <v>324.43</v>
          </cell>
          <cell r="C393" t="str">
            <v>330-6050-10</v>
          </cell>
          <cell r="D393">
            <v>1547.1</v>
          </cell>
          <cell r="E393" t="str">
            <v>330-6905-10</v>
          </cell>
          <cell r="F393">
            <v>-1140</v>
          </cell>
          <cell r="G393" t="str">
            <v>330-6462-10</v>
          </cell>
          <cell r="H393">
            <v>273.60000000000002</v>
          </cell>
          <cell r="I393" t="str">
            <v>330-6700-10</v>
          </cell>
          <cell r="J393">
            <v>97.96</v>
          </cell>
          <cell r="K393" t="str">
            <v>340-6190-10</v>
          </cell>
          <cell r="L393">
            <v>-221.38</v>
          </cell>
          <cell r="M393" t="str">
            <v>330-6170-10</v>
          </cell>
          <cell r="N393">
            <v>973.46</v>
          </cell>
          <cell r="O393" t="str">
            <v>330-6700-10</v>
          </cell>
          <cell r="P393">
            <v>108.49</v>
          </cell>
          <cell r="Q393" t="str">
            <v>320-6170-10</v>
          </cell>
          <cell r="R393">
            <v>1748.15</v>
          </cell>
          <cell r="S393" t="str">
            <v>330-6210-10</v>
          </cell>
          <cell r="T393">
            <v>147.04</v>
          </cell>
          <cell r="U393" t="str">
            <v>390-6180-10</v>
          </cell>
          <cell r="V393">
            <v>160.34</v>
          </cell>
          <cell r="W393" t="str">
            <v>300-6200-10</v>
          </cell>
          <cell r="X393">
            <v>174.23</v>
          </cell>
        </row>
        <row r="394">
          <cell r="A394" t="str">
            <v>390-6180-10</v>
          </cell>
          <cell r="B394">
            <v>116.77</v>
          </cell>
          <cell r="C394" t="str">
            <v>330-6170-10</v>
          </cell>
          <cell r="D394">
            <v>358.59</v>
          </cell>
          <cell r="E394" t="str">
            <v>340-6010-10</v>
          </cell>
          <cell r="F394">
            <v>7733.13</v>
          </cell>
          <cell r="G394" t="str">
            <v>330-6463-10</v>
          </cell>
          <cell r="H394">
            <v>261</v>
          </cell>
          <cell r="I394" t="str">
            <v>330-6905-10</v>
          </cell>
          <cell r="J394">
            <v>-380</v>
          </cell>
          <cell r="K394" t="str">
            <v>340-6200-10</v>
          </cell>
          <cell r="L394">
            <v>-1037.54</v>
          </cell>
          <cell r="M394" t="str">
            <v>330-6180-10</v>
          </cell>
          <cell r="N394">
            <v>248.69</v>
          </cell>
          <cell r="O394" t="str">
            <v>330-6905-10</v>
          </cell>
          <cell r="P394">
            <v>-1827.31</v>
          </cell>
          <cell r="Q394" t="str">
            <v>320-6180-10</v>
          </cell>
          <cell r="R394">
            <v>430.91</v>
          </cell>
          <cell r="S394" t="str">
            <v>330-6220-10</v>
          </cell>
          <cell r="T394">
            <v>262</v>
          </cell>
          <cell r="U394" t="str">
            <v>390-6220-10</v>
          </cell>
          <cell r="V394">
            <v>936</v>
          </cell>
          <cell r="W394" t="str">
            <v>300-6210-10</v>
          </cell>
          <cell r="X394">
            <v>81.790000000000006</v>
          </cell>
        </row>
        <row r="395">
          <cell r="A395" t="str">
            <v>390-6190-10</v>
          </cell>
          <cell r="B395">
            <v>60.48</v>
          </cell>
          <cell r="C395" t="str">
            <v>330-6180-10</v>
          </cell>
          <cell r="D395">
            <v>96.18</v>
          </cell>
          <cell r="E395" t="str">
            <v>340-6170-10</v>
          </cell>
          <cell r="F395">
            <v>612.30999999999995</v>
          </cell>
          <cell r="G395" t="str">
            <v>330-6660-10</v>
          </cell>
          <cell r="H395">
            <v>1290.5999999999999</v>
          </cell>
          <cell r="I395" t="str">
            <v>340-6010-10</v>
          </cell>
          <cell r="J395">
            <v>7060.68</v>
          </cell>
          <cell r="K395" t="str">
            <v>340-6210-10</v>
          </cell>
          <cell r="L395">
            <v>-468.51</v>
          </cell>
          <cell r="M395" t="str">
            <v>330-6190-10</v>
          </cell>
          <cell r="N395">
            <v>128.81</v>
          </cell>
          <cell r="O395" t="str">
            <v>340-6220-10</v>
          </cell>
          <cell r="P395">
            <v>-4343</v>
          </cell>
          <cell r="Q395" t="str">
            <v>320-6190-10</v>
          </cell>
          <cell r="R395">
            <v>206.99</v>
          </cell>
          <cell r="S395" t="str">
            <v>330-6463-10</v>
          </cell>
          <cell r="T395">
            <v>261</v>
          </cell>
          <cell r="U395" t="str">
            <v>390-6901-10</v>
          </cell>
          <cell r="V395">
            <v>-6421.15</v>
          </cell>
          <cell r="W395" t="str">
            <v>300-6220-10</v>
          </cell>
          <cell r="X395">
            <v>360</v>
          </cell>
        </row>
        <row r="396">
          <cell r="A396" t="str">
            <v>390-6200-10</v>
          </cell>
          <cell r="B396">
            <v>285.52</v>
          </cell>
          <cell r="C396" t="str">
            <v>330-6190-10</v>
          </cell>
          <cell r="D396">
            <v>49.82</v>
          </cell>
          <cell r="E396" t="str">
            <v>340-6180-10</v>
          </cell>
          <cell r="F396">
            <v>150.79</v>
          </cell>
          <cell r="G396" t="str">
            <v>330-6700-10</v>
          </cell>
          <cell r="H396">
            <v>107.57</v>
          </cell>
          <cell r="I396" t="str">
            <v>340-6170-10</v>
          </cell>
          <cell r="J396">
            <v>559.05999999999995</v>
          </cell>
          <cell r="K396" t="str">
            <v>390-6010-10</v>
          </cell>
          <cell r="L396">
            <v>6669.29</v>
          </cell>
          <cell r="M396" t="str">
            <v>330-6200-10</v>
          </cell>
          <cell r="N396">
            <v>601.96</v>
          </cell>
          <cell r="O396" t="str">
            <v>390-6010-10</v>
          </cell>
          <cell r="P396">
            <v>2354.35</v>
          </cell>
          <cell r="Q396" t="str">
            <v>320-6220-10</v>
          </cell>
          <cell r="R396">
            <v>1146</v>
          </cell>
          <cell r="S396" t="str">
            <v>330-6660-10</v>
          </cell>
          <cell r="T396">
            <v>2190</v>
          </cell>
          <cell r="U396" t="str">
            <v>410-6610-10</v>
          </cell>
          <cell r="V396">
            <v>125</v>
          </cell>
          <cell r="W396" t="str">
            <v>300-6700-10</v>
          </cell>
          <cell r="X396">
            <v>109.92</v>
          </cell>
        </row>
        <row r="397">
          <cell r="A397" t="str">
            <v>390-6210-10</v>
          </cell>
          <cell r="B397">
            <v>128.25</v>
          </cell>
          <cell r="C397" t="str">
            <v>330-6200-10</v>
          </cell>
          <cell r="D397">
            <v>230.82</v>
          </cell>
          <cell r="E397" t="str">
            <v>340-6190-10</v>
          </cell>
          <cell r="F397">
            <v>78.11</v>
          </cell>
          <cell r="G397" t="str">
            <v>330-6905-10</v>
          </cell>
          <cell r="H397">
            <v>-380</v>
          </cell>
          <cell r="I397" t="str">
            <v>340-6180-10</v>
          </cell>
          <cell r="J397">
            <v>137.68</v>
          </cell>
          <cell r="K397" t="str">
            <v>390-6030-10</v>
          </cell>
          <cell r="L397">
            <v>3988.43</v>
          </cell>
          <cell r="M397" t="str">
            <v>330-6210-10</v>
          </cell>
          <cell r="N397">
            <v>273.14999999999998</v>
          </cell>
          <cell r="O397" t="str">
            <v>390-6030-10</v>
          </cell>
          <cell r="P397">
            <v>1417.04</v>
          </cell>
          <cell r="Q397" t="str">
            <v>320-6500-10</v>
          </cell>
          <cell r="R397">
            <v>752.43</v>
          </cell>
          <cell r="S397" t="str">
            <v>330-6700-10</v>
          </cell>
          <cell r="T397">
            <v>527.48</v>
          </cell>
          <cell r="U397" t="str">
            <v>410-6650-10</v>
          </cell>
          <cell r="V397">
            <v>47.61</v>
          </cell>
          <cell r="W397" t="str">
            <v>300-6901-10</v>
          </cell>
          <cell r="X397">
            <v>-738</v>
          </cell>
        </row>
        <row r="398">
          <cell r="A398" t="str">
            <v>390-6220-10</v>
          </cell>
          <cell r="B398">
            <v>469</v>
          </cell>
          <cell r="C398" t="str">
            <v>330-6210-10</v>
          </cell>
          <cell r="D398">
            <v>105.62</v>
          </cell>
          <cell r="E398" t="str">
            <v>340-6200-10</v>
          </cell>
          <cell r="F398">
            <v>367.47</v>
          </cell>
          <cell r="G398" t="str">
            <v>340-6010-10</v>
          </cell>
          <cell r="H398">
            <v>335.91</v>
          </cell>
          <cell r="I398" t="str">
            <v>340-6190-10</v>
          </cell>
          <cell r="J398">
            <v>71.319999999999993</v>
          </cell>
          <cell r="K398" t="str">
            <v>390-6170-10</v>
          </cell>
          <cell r="L398">
            <v>486.25</v>
          </cell>
          <cell r="M398" t="str">
            <v>330-6220-10</v>
          </cell>
          <cell r="N398">
            <v>226</v>
          </cell>
          <cell r="O398" t="str">
            <v>390-6170-10</v>
          </cell>
          <cell r="P398">
            <v>351.3</v>
          </cell>
          <cell r="Q398" t="str">
            <v>320-6700-10</v>
          </cell>
          <cell r="R398">
            <v>95.04</v>
          </cell>
          <cell r="S398" t="str">
            <v>330-6905-10</v>
          </cell>
          <cell r="T398">
            <v>-632</v>
          </cell>
          <cell r="U398" t="str">
            <v>410-6900-10</v>
          </cell>
          <cell r="V398">
            <v>1807.99</v>
          </cell>
          <cell r="W398" t="str">
            <v>300-6903-10</v>
          </cell>
          <cell r="X398">
            <v>0</v>
          </cell>
        </row>
        <row r="399">
          <cell r="A399" t="str">
            <v>410-6310-10</v>
          </cell>
          <cell r="B399">
            <v>168.06</v>
          </cell>
          <cell r="C399" t="str">
            <v>330-6220-10</v>
          </cell>
          <cell r="D399">
            <v>127</v>
          </cell>
          <cell r="E399" t="str">
            <v>340-6210-10</v>
          </cell>
          <cell r="F399">
            <v>165.62</v>
          </cell>
          <cell r="G399" t="str">
            <v>340-6170-10</v>
          </cell>
          <cell r="H399">
            <v>26.68</v>
          </cell>
          <cell r="I399" t="str">
            <v>340-6200-10</v>
          </cell>
          <cell r="J399">
            <v>335.51</v>
          </cell>
          <cell r="K399" t="str">
            <v>390-6180-10</v>
          </cell>
          <cell r="L399">
            <v>207.82</v>
          </cell>
          <cell r="M399" t="str">
            <v>330-6320-10</v>
          </cell>
          <cell r="N399">
            <v>200</v>
          </cell>
          <cell r="O399" t="str">
            <v>390-6180-10</v>
          </cell>
          <cell r="P399">
            <v>73.540000000000006</v>
          </cell>
          <cell r="Q399" t="str">
            <v>330-6010-10</v>
          </cell>
          <cell r="R399">
            <v>12551.07</v>
          </cell>
          <cell r="S399" t="str">
            <v>390-6010-10</v>
          </cell>
          <cell r="T399">
            <v>4494.67</v>
          </cell>
          <cell r="U399" t="str">
            <v>410-6901-10</v>
          </cell>
          <cell r="V399">
            <v>-489.42</v>
          </cell>
          <cell r="W399" t="str">
            <v>310-6020-10</v>
          </cell>
          <cell r="X399">
            <v>13239.36</v>
          </cell>
        </row>
        <row r="400">
          <cell r="A400" t="str">
            <v>410-6330-10</v>
          </cell>
          <cell r="B400">
            <v>40</v>
          </cell>
          <cell r="C400" t="str">
            <v>330-6463-10</v>
          </cell>
          <cell r="D400">
            <v>621.58000000000004</v>
          </cell>
          <cell r="E400" t="str">
            <v>390-6010-10</v>
          </cell>
          <cell r="F400">
            <v>3716.83</v>
          </cell>
          <cell r="G400" t="str">
            <v>340-6180-10</v>
          </cell>
          <cell r="H400">
            <v>6.23</v>
          </cell>
          <cell r="I400" t="str">
            <v>340-6210-10</v>
          </cell>
          <cell r="J400">
            <v>151.22</v>
          </cell>
          <cell r="K400" t="str">
            <v>390-6190-10</v>
          </cell>
          <cell r="L400">
            <v>107.66</v>
          </cell>
          <cell r="M400" t="str">
            <v>330-6463-10</v>
          </cell>
          <cell r="N400">
            <v>261</v>
          </cell>
          <cell r="O400" t="str">
            <v>390-6190-10</v>
          </cell>
          <cell r="P400">
            <v>38.1</v>
          </cell>
          <cell r="Q400" t="str">
            <v>330-6050-10</v>
          </cell>
          <cell r="R400">
            <v>795</v>
          </cell>
          <cell r="S400" t="str">
            <v>390-6030-10</v>
          </cell>
          <cell r="T400">
            <v>1417.04</v>
          </cell>
          <cell r="U400" t="str">
            <v>420-6020-10</v>
          </cell>
          <cell r="V400">
            <v>27154.880000000001</v>
          </cell>
          <cell r="W400" t="str">
            <v>310-6070-10</v>
          </cell>
          <cell r="X400">
            <v>1909.75</v>
          </cell>
        </row>
        <row r="401">
          <cell r="A401" t="str">
            <v>410-6700-10</v>
          </cell>
          <cell r="B401">
            <v>26.95</v>
          </cell>
          <cell r="C401" t="str">
            <v>330-6660-10</v>
          </cell>
          <cell r="D401">
            <v>1290.5999999999999</v>
          </cell>
          <cell r="E401" t="str">
            <v>390-6030-10</v>
          </cell>
          <cell r="F401">
            <v>2586.38</v>
          </cell>
          <cell r="G401" t="str">
            <v>340-6190-10</v>
          </cell>
          <cell r="H401">
            <v>3.71</v>
          </cell>
          <cell r="I401" t="str">
            <v>390-6010-10</v>
          </cell>
          <cell r="J401">
            <v>4601.42</v>
          </cell>
          <cell r="K401" t="str">
            <v>390-6200-10</v>
          </cell>
          <cell r="L401">
            <v>137.02000000000001</v>
          </cell>
          <cell r="M401" t="str">
            <v>330-6660-10</v>
          </cell>
          <cell r="N401">
            <v>1195</v>
          </cell>
          <cell r="O401" t="str">
            <v>390-6220-10</v>
          </cell>
          <cell r="P401">
            <v>667</v>
          </cell>
          <cell r="Q401" t="str">
            <v>330-6070-10</v>
          </cell>
          <cell r="R401">
            <v>202.22</v>
          </cell>
          <cell r="S401" t="str">
            <v>390-6170-10</v>
          </cell>
          <cell r="T401">
            <v>335.33</v>
          </cell>
          <cell r="U401" t="str">
            <v>420-6050-10</v>
          </cell>
          <cell r="V401">
            <v>2629.58</v>
          </cell>
          <cell r="W401" t="str">
            <v>310-6120-10</v>
          </cell>
          <cell r="X401">
            <v>498.52</v>
          </cell>
        </row>
        <row r="402">
          <cell r="A402" t="str">
            <v>410-6900-10</v>
          </cell>
          <cell r="B402">
            <v>7534.12</v>
          </cell>
          <cell r="C402" t="str">
            <v>330-6700-10</v>
          </cell>
          <cell r="D402">
            <v>215.55</v>
          </cell>
          <cell r="E402" t="str">
            <v>390-6170-10</v>
          </cell>
          <cell r="F402">
            <v>355.63</v>
          </cell>
          <cell r="G402" t="str">
            <v>340-6200-10</v>
          </cell>
          <cell r="H402">
            <v>15.5</v>
          </cell>
          <cell r="I402" t="str">
            <v>390-6030-10</v>
          </cell>
          <cell r="J402">
            <v>-1442.35</v>
          </cell>
          <cell r="K402" t="str">
            <v>390-6210-10</v>
          </cell>
          <cell r="L402">
            <v>24.07</v>
          </cell>
          <cell r="M402" t="str">
            <v>330-6700-10</v>
          </cell>
          <cell r="N402">
            <v>93.64</v>
          </cell>
          <cell r="O402" t="str">
            <v>410-6310-10</v>
          </cell>
          <cell r="P402">
            <v>171.14</v>
          </cell>
          <cell r="Q402" t="str">
            <v>330-6170-10</v>
          </cell>
          <cell r="R402">
            <v>973.45</v>
          </cell>
          <cell r="S402" t="str">
            <v>390-6180-10</v>
          </cell>
          <cell r="T402">
            <v>115.29</v>
          </cell>
          <cell r="U402" t="str">
            <v>420-6070-10</v>
          </cell>
          <cell r="V402">
            <v>120.92</v>
          </cell>
          <cell r="W402" t="str">
            <v>310-6145-10</v>
          </cell>
          <cell r="X402">
            <v>220.33</v>
          </cell>
        </row>
        <row r="403">
          <cell r="A403" t="str">
            <v>420-6020-10</v>
          </cell>
          <cell r="B403">
            <v>20488.28</v>
          </cell>
          <cell r="C403" t="str">
            <v>330-6730-10</v>
          </cell>
          <cell r="D403">
            <v>551.78</v>
          </cell>
          <cell r="E403" t="str">
            <v>390-6180-10</v>
          </cell>
          <cell r="F403">
            <v>122.91</v>
          </cell>
          <cell r="G403" t="str">
            <v>340-6210-10</v>
          </cell>
          <cell r="H403">
            <v>7.43</v>
          </cell>
          <cell r="I403" t="str">
            <v>390-6122-10</v>
          </cell>
          <cell r="J403">
            <v>-57.61</v>
          </cell>
          <cell r="K403" t="str">
            <v>390-6220-10</v>
          </cell>
          <cell r="L403">
            <v>965</v>
          </cell>
          <cell r="M403" t="str">
            <v>330-6905-10</v>
          </cell>
          <cell r="N403">
            <v>-632</v>
          </cell>
          <cell r="O403" t="str">
            <v>410-6770-10</v>
          </cell>
          <cell r="P403">
            <v>63.98</v>
          </cell>
          <cell r="Q403" t="str">
            <v>330-6180-10</v>
          </cell>
          <cell r="R403">
            <v>248.69</v>
          </cell>
          <cell r="S403" t="str">
            <v>390-6190-10</v>
          </cell>
          <cell r="T403">
            <v>-9.94</v>
          </cell>
          <cell r="U403" t="str">
            <v>420-6120-10</v>
          </cell>
          <cell r="V403">
            <v>1184.02</v>
          </cell>
          <cell r="W403" t="str">
            <v>310-6170-10</v>
          </cell>
          <cell r="X403">
            <v>1190.6400000000001</v>
          </cell>
        </row>
        <row r="404">
          <cell r="A404" t="str">
            <v>420-6050-10</v>
          </cell>
          <cell r="B404">
            <v>4231.51</v>
          </cell>
          <cell r="C404" t="str">
            <v>330-6905-10</v>
          </cell>
          <cell r="D404">
            <v>380</v>
          </cell>
          <cell r="E404" t="str">
            <v>390-6190-10</v>
          </cell>
          <cell r="F404">
            <v>63.67</v>
          </cell>
          <cell r="G404" t="str">
            <v>390-6010-10</v>
          </cell>
          <cell r="H404">
            <v>4671.6000000000004</v>
          </cell>
          <cell r="I404" t="str">
            <v>390-6170-10</v>
          </cell>
          <cell r="J404">
            <v>359.52</v>
          </cell>
          <cell r="K404" t="str">
            <v>410-6310-10</v>
          </cell>
          <cell r="L404">
            <v>69.25</v>
          </cell>
          <cell r="M404" t="str">
            <v>390-6010-10</v>
          </cell>
          <cell r="N404">
            <v>4066.61</v>
          </cell>
          <cell r="O404" t="str">
            <v>410-6900-10</v>
          </cell>
          <cell r="P404">
            <v>1488.95</v>
          </cell>
          <cell r="Q404" t="str">
            <v>330-6190-10</v>
          </cell>
          <cell r="R404">
            <v>128.81</v>
          </cell>
          <cell r="S404" t="str">
            <v>390-6220-10</v>
          </cell>
          <cell r="T404">
            <v>616</v>
          </cell>
          <cell r="U404" t="str">
            <v>420-6122-10</v>
          </cell>
          <cell r="V404">
            <v>531.29</v>
          </cell>
          <cell r="W404" t="str">
            <v>310-6180-10</v>
          </cell>
          <cell r="X404">
            <v>309.39999999999998</v>
          </cell>
        </row>
        <row r="405">
          <cell r="A405" t="str">
            <v>420-6070-10</v>
          </cell>
          <cell r="B405">
            <v>1784.2</v>
          </cell>
          <cell r="C405" t="str">
            <v>340-6010-10</v>
          </cell>
          <cell r="D405">
            <v>6724.46</v>
          </cell>
          <cell r="E405" t="str">
            <v>390-6200-10</v>
          </cell>
          <cell r="F405">
            <v>301.79000000000002</v>
          </cell>
          <cell r="G405" t="str">
            <v>390-6030-10</v>
          </cell>
          <cell r="H405">
            <v>4786.8100000000004</v>
          </cell>
          <cell r="I405" t="str">
            <v>390-6180-10</v>
          </cell>
          <cell r="J405">
            <v>60.47</v>
          </cell>
          <cell r="K405" t="str">
            <v>410-6320-10</v>
          </cell>
          <cell r="L405">
            <v>32.35</v>
          </cell>
          <cell r="M405" t="str">
            <v>390-6030-10</v>
          </cell>
          <cell r="N405">
            <v>1918.9</v>
          </cell>
          <cell r="O405" t="str">
            <v>420-6020-10</v>
          </cell>
          <cell r="P405">
            <v>13036.48</v>
          </cell>
          <cell r="Q405" t="str">
            <v>330-6200-10</v>
          </cell>
          <cell r="R405">
            <v>332.98</v>
          </cell>
          <cell r="S405" t="str">
            <v>410-6310-10</v>
          </cell>
          <cell r="T405">
            <v>274.47000000000003</v>
          </cell>
          <cell r="U405" t="str">
            <v>420-6170-10</v>
          </cell>
          <cell r="V405">
            <v>2021.32</v>
          </cell>
          <cell r="W405" t="str">
            <v>310-6190-10</v>
          </cell>
          <cell r="X405">
            <v>161.62</v>
          </cell>
        </row>
        <row r="406">
          <cell r="A406" t="str">
            <v>420-6120-10</v>
          </cell>
          <cell r="B406">
            <v>51.89</v>
          </cell>
          <cell r="C406" t="str">
            <v>340-6170-10</v>
          </cell>
          <cell r="D406">
            <v>532.44000000000005</v>
          </cell>
          <cell r="E406" t="str">
            <v>390-6210-10</v>
          </cell>
          <cell r="F406">
            <v>135</v>
          </cell>
          <cell r="G406" t="str">
            <v>390-6122-10</v>
          </cell>
          <cell r="H406">
            <v>172.82</v>
          </cell>
          <cell r="I406" t="str">
            <v>390-6190-10</v>
          </cell>
          <cell r="J406">
            <v>31.32</v>
          </cell>
          <cell r="K406" t="str">
            <v>410-6900-10</v>
          </cell>
          <cell r="L406">
            <v>3495.3</v>
          </cell>
          <cell r="M406" t="str">
            <v>390-6170-10</v>
          </cell>
          <cell r="N406">
            <v>351.3</v>
          </cell>
          <cell r="O406" t="str">
            <v>420-6040-10</v>
          </cell>
          <cell r="P406">
            <v>15667.37</v>
          </cell>
          <cell r="Q406" t="str">
            <v>330-6210-10</v>
          </cell>
          <cell r="R406">
            <v>154.05000000000001</v>
          </cell>
          <cell r="S406" t="str">
            <v>410-6600-10</v>
          </cell>
          <cell r="T406">
            <v>194.66</v>
          </cell>
          <cell r="U406" t="str">
            <v>420-6180-10</v>
          </cell>
          <cell r="V406">
            <v>565.30999999999995</v>
          </cell>
          <cell r="W406" t="str">
            <v>310-6200-10</v>
          </cell>
          <cell r="X406">
            <v>321.52</v>
          </cell>
        </row>
        <row r="407">
          <cell r="A407" t="str">
            <v>420-6140-10</v>
          </cell>
          <cell r="B407">
            <v>107.93</v>
          </cell>
          <cell r="C407" t="str">
            <v>340-6180-10</v>
          </cell>
          <cell r="D407">
            <v>131.12</v>
          </cell>
          <cell r="E407" t="str">
            <v>390-6220-10</v>
          </cell>
          <cell r="F407">
            <v>808</v>
          </cell>
          <cell r="G407" t="str">
            <v>390-6170-10</v>
          </cell>
          <cell r="H407">
            <v>340.16</v>
          </cell>
          <cell r="I407" t="str">
            <v>390-6200-10</v>
          </cell>
          <cell r="J407">
            <v>143.16999999999999</v>
          </cell>
          <cell r="K407" t="str">
            <v>420-6020-10</v>
          </cell>
          <cell r="L407">
            <v>32615.24</v>
          </cell>
          <cell r="M407" t="str">
            <v>390-6180-10</v>
          </cell>
          <cell r="N407">
            <v>116.72</v>
          </cell>
          <cell r="O407" t="str">
            <v>420-6070-10</v>
          </cell>
          <cell r="P407">
            <v>4600.01</v>
          </cell>
          <cell r="Q407" t="str">
            <v>330-6220-10</v>
          </cell>
          <cell r="R407">
            <v>262</v>
          </cell>
          <cell r="S407" t="str">
            <v>410-6680-10</v>
          </cell>
          <cell r="T407">
            <v>5.78</v>
          </cell>
          <cell r="U407" t="str">
            <v>420-6190-10</v>
          </cell>
          <cell r="V407">
            <v>292.79000000000002</v>
          </cell>
          <cell r="W407" t="str">
            <v>310-6210-10</v>
          </cell>
          <cell r="X407">
            <v>153.27000000000001</v>
          </cell>
        </row>
        <row r="408">
          <cell r="A408" t="str">
            <v>420-6170-10</v>
          </cell>
          <cell r="B408">
            <v>1545.57</v>
          </cell>
          <cell r="C408" t="str">
            <v>340-6190-10</v>
          </cell>
          <cell r="D408">
            <v>67.92</v>
          </cell>
          <cell r="E408" t="str">
            <v>390-6901-10</v>
          </cell>
          <cell r="F408">
            <v>-22154</v>
          </cell>
          <cell r="G408" t="str">
            <v>390-6180-10</v>
          </cell>
          <cell r="H408">
            <v>187.82</v>
          </cell>
          <cell r="I408" t="str">
            <v>390-6210-10</v>
          </cell>
          <cell r="J408">
            <v>66.42</v>
          </cell>
          <cell r="K408" t="str">
            <v>420-6070-10</v>
          </cell>
          <cell r="L408">
            <v>322.35000000000002</v>
          </cell>
          <cell r="M408" t="str">
            <v>390-6190-10</v>
          </cell>
          <cell r="N408">
            <v>60.44</v>
          </cell>
          <cell r="O408" t="str">
            <v>420-6170-10</v>
          </cell>
          <cell r="P408">
            <v>1926.3</v>
          </cell>
          <cell r="Q408" t="str">
            <v>330-6463-10</v>
          </cell>
          <cell r="R408">
            <v>261</v>
          </cell>
          <cell r="S408" t="str">
            <v>410-6900-10</v>
          </cell>
          <cell r="T408">
            <v>1008.57</v>
          </cell>
          <cell r="U408" t="str">
            <v>420-6200-10</v>
          </cell>
          <cell r="V408">
            <v>111.41</v>
          </cell>
          <cell r="W408" t="str">
            <v>310-6220-10</v>
          </cell>
          <cell r="X408">
            <v>455</v>
          </cell>
        </row>
        <row r="409">
          <cell r="A409" t="str">
            <v>420-6180-10</v>
          </cell>
          <cell r="B409">
            <v>438.44</v>
          </cell>
          <cell r="C409" t="str">
            <v>340-6200-10</v>
          </cell>
          <cell r="D409">
            <v>319.54000000000002</v>
          </cell>
          <cell r="E409" t="str">
            <v>410-6310-10</v>
          </cell>
          <cell r="F409">
            <v>152.41999999999999</v>
          </cell>
          <cell r="G409" t="str">
            <v>390-6190-10</v>
          </cell>
          <cell r="H409">
            <v>97.28</v>
          </cell>
          <cell r="I409" t="str">
            <v>390-6220-10</v>
          </cell>
          <cell r="J409">
            <v>792</v>
          </cell>
          <cell r="K409" t="str">
            <v>420-6120-10</v>
          </cell>
          <cell r="L409">
            <v>-407.57</v>
          </cell>
          <cell r="M409" t="str">
            <v>390-6220-10</v>
          </cell>
          <cell r="N409">
            <v>532</v>
          </cell>
          <cell r="O409" t="str">
            <v>420-6180-10</v>
          </cell>
          <cell r="P409">
            <v>649.42999999999995</v>
          </cell>
          <cell r="Q409" t="str">
            <v>330-6660-10</v>
          </cell>
          <cell r="R409">
            <v>1195</v>
          </cell>
          <cell r="S409" t="str">
            <v>420-6020-10</v>
          </cell>
          <cell r="T409">
            <v>28544.560000000001</v>
          </cell>
          <cell r="U409" t="str">
            <v>420-6210-10</v>
          </cell>
          <cell r="V409">
            <v>86.17</v>
          </cell>
          <cell r="W409" t="str">
            <v>310-6310-10</v>
          </cell>
          <cell r="X409">
            <v>513.09</v>
          </cell>
        </row>
        <row r="410">
          <cell r="A410" t="str">
            <v>420-6190-10</v>
          </cell>
          <cell r="B410">
            <v>227.06</v>
          </cell>
          <cell r="C410" t="str">
            <v>340-6210-10</v>
          </cell>
          <cell r="D410">
            <v>144.02000000000001</v>
          </cell>
          <cell r="E410" t="str">
            <v>410-6340-10</v>
          </cell>
          <cell r="F410">
            <v>48.6</v>
          </cell>
          <cell r="G410" t="str">
            <v>390-6200-10</v>
          </cell>
          <cell r="H410">
            <v>464.55</v>
          </cell>
          <cell r="I410" t="str">
            <v>390-6901-10</v>
          </cell>
          <cell r="J410">
            <v>-11077</v>
          </cell>
          <cell r="K410" t="str">
            <v>420-6122-10</v>
          </cell>
          <cell r="L410">
            <v>434.37</v>
          </cell>
          <cell r="M410" t="str">
            <v>390-6901-10</v>
          </cell>
          <cell r="N410">
            <v>-22328</v>
          </cell>
          <cell r="O410" t="str">
            <v>420-6190-10</v>
          </cell>
          <cell r="P410">
            <v>336.34</v>
          </cell>
          <cell r="Q410" t="str">
            <v>330-6700-10</v>
          </cell>
          <cell r="R410">
            <v>112.82</v>
          </cell>
          <cell r="S410" t="str">
            <v>420-6040-10</v>
          </cell>
          <cell r="T410">
            <v>-349.58</v>
          </cell>
          <cell r="U410" t="str">
            <v>420-6220-10</v>
          </cell>
          <cell r="V410">
            <v>2347</v>
          </cell>
          <cell r="W410" t="str">
            <v>310-6342-10</v>
          </cell>
          <cell r="X410">
            <v>2460.15</v>
          </cell>
        </row>
        <row r="411">
          <cell r="A411" t="str">
            <v>420-6200-10</v>
          </cell>
          <cell r="B411">
            <v>1042.93</v>
          </cell>
          <cell r="C411" t="str">
            <v>390-6010-10</v>
          </cell>
          <cell r="D411">
            <v>4176.22</v>
          </cell>
          <cell r="E411" t="str">
            <v>410-6650-10</v>
          </cell>
          <cell r="F411">
            <v>8.92</v>
          </cell>
          <cell r="G411" t="str">
            <v>390-6210-10</v>
          </cell>
          <cell r="H411">
            <v>206.31</v>
          </cell>
          <cell r="I411" t="str">
            <v>410-6320-10</v>
          </cell>
          <cell r="J411">
            <v>43.19</v>
          </cell>
          <cell r="K411" t="str">
            <v>420-6170-10</v>
          </cell>
          <cell r="L411">
            <v>1921.6</v>
          </cell>
          <cell r="M411" t="str">
            <v>410-6600-10</v>
          </cell>
          <cell r="N411">
            <v>29.02</v>
          </cell>
          <cell r="O411" t="str">
            <v>420-6200-10</v>
          </cell>
          <cell r="P411">
            <v>1531.27</v>
          </cell>
          <cell r="Q411" t="str">
            <v>330-6905-10</v>
          </cell>
          <cell r="R411">
            <v>-632</v>
          </cell>
          <cell r="S411" t="str">
            <v>420-6050-10</v>
          </cell>
          <cell r="T411">
            <v>705.25</v>
          </cell>
          <cell r="U411" t="str">
            <v>420-6600-10</v>
          </cell>
          <cell r="V411">
            <v>31.1</v>
          </cell>
          <cell r="W411" t="str">
            <v>310-6901-10</v>
          </cell>
          <cell r="X411">
            <v>-7847.29</v>
          </cell>
        </row>
        <row r="412">
          <cell r="A412" t="str">
            <v>420-6210-10</v>
          </cell>
          <cell r="B412">
            <v>481.54</v>
          </cell>
          <cell r="C412" t="str">
            <v>390-6030-10</v>
          </cell>
          <cell r="D412">
            <v>1180.8599999999999</v>
          </cell>
          <cell r="E412" t="str">
            <v>410-6680-10</v>
          </cell>
          <cell r="F412">
            <v>3.36</v>
          </cell>
          <cell r="G412" t="str">
            <v>390-6220-10</v>
          </cell>
          <cell r="H412">
            <v>665</v>
          </cell>
          <cell r="I412" t="str">
            <v>410-6600-10</v>
          </cell>
          <cell r="J412">
            <v>13.75</v>
          </cell>
          <cell r="K412" t="str">
            <v>420-6180-10</v>
          </cell>
          <cell r="L412">
            <v>642.84</v>
          </cell>
          <cell r="M412" t="str">
            <v>410-6900-10</v>
          </cell>
          <cell r="N412">
            <v>2632.16</v>
          </cell>
          <cell r="O412" t="str">
            <v>420-6210-10</v>
          </cell>
          <cell r="P412">
            <v>728.23</v>
          </cell>
          <cell r="Q412" t="str">
            <v>390-6010-10</v>
          </cell>
          <cell r="R412">
            <v>4922.74</v>
          </cell>
          <cell r="S412" t="str">
            <v>420-6070-10</v>
          </cell>
          <cell r="T412">
            <v>1526.63</v>
          </cell>
          <cell r="U412" t="str">
            <v>420-6670-10</v>
          </cell>
          <cell r="V412">
            <v>2009</v>
          </cell>
          <cell r="W412" t="str">
            <v>310-6905-10</v>
          </cell>
          <cell r="X412">
            <v>-2325.92</v>
          </cell>
        </row>
        <row r="413">
          <cell r="A413" t="str">
            <v>420-6220-10</v>
          </cell>
          <cell r="B413">
            <v>1175</v>
          </cell>
          <cell r="C413" t="str">
            <v>390-6170-10</v>
          </cell>
          <cell r="D413">
            <v>309.24</v>
          </cell>
          <cell r="E413" t="str">
            <v>410-6900-10</v>
          </cell>
          <cell r="F413">
            <v>3337.38</v>
          </cell>
          <cell r="G413" t="str">
            <v>390-6901-10</v>
          </cell>
          <cell r="H413">
            <v>-11077</v>
          </cell>
          <cell r="I413" t="str">
            <v>410-6900-10</v>
          </cell>
          <cell r="J413">
            <v>2851.56</v>
          </cell>
          <cell r="K413" t="str">
            <v>420-6190-10</v>
          </cell>
          <cell r="L413">
            <v>332.93</v>
          </cell>
          <cell r="M413" t="str">
            <v>410-6901-10</v>
          </cell>
          <cell r="N413">
            <v>-2190.48</v>
          </cell>
          <cell r="O413" t="str">
            <v>420-6220-10</v>
          </cell>
          <cell r="P413">
            <v>1673</v>
          </cell>
          <cell r="Q413" t="str">
            <v>390-6030-10</v>
          </cell>
          <cell r="R413">
            <v>2715.98</v>
          </cell>
          <cell r="S413" t="str">
            <v>420-6120-10</v>
          </cell>
          <cell r="T413">
            <v>794.89</v>
          </cell>
          <cell r="U413" t="str">
            <v>420-6903-10</v>
          </cell>
          <cell r="V413">
            <v>-1011.04</v>
          </cell>
          <cell r="W413" t="str">
            <v>320-6010-10</v>
          </cell>
          <cell r="X413">
            <v>19330.599999999999</v>
          </cell>
        </row>
        <row r="414">
          <cell r="A414" t="str">
            <v>420-6670-10</v>
          </cell>
          <cell r="B414">
            <v>1339.33</v>
          </cell>
          <cell r="C414" t="str">
            <v>390-6180-10</v>
          </cell>
          <cell r="D414">
            <v>104.46</v>
          </cell>
          <cell r="E414" t="str">
            <v>410-6901-10</v>
          </cell>
          <cell r="F414">
            <v>-1920.24</v>
          </cell>
          <cell r="G414" t="str">
            <v>410-6310-10</v>
          </cell>
          <cell r="H414">
            <v>964.56</v>
          </cell>
          <cell r="I414" t="str">
            <v>410-6901-10</v>
          </cell>
          <cell r="J414">
            <v>-1069.92</v>
          </cell>
          <cell r="K414" t="str">
            <v>420-6200-10</v>
          </cell>
          <cell r="L414">
            <v>1510.45</v>
          </cell>
          <cell r="M414" t="str">
            <v>420-6020-10</v>
          </cell>
          <cell r="N414">
            <v>25517.68</v>
          </cell>
          <cell r="O414" t="str">
            <v>420-6670-10</v>
          </cell>
          <cell r="P414">
            <v>2009</v>
          </cell>
          <cell r="Q414" t="str">
            <v>390-6170-10</v>
          </cell>
          <cell r="R414">
            <v>351.29</v>
          </cell>
          <cell r="S414" t="str">
            <v>420-6122-10</v>
          </cell>
          <cell r="T414">
            <v>184.69</v>
          </cell>
          <cell r="U414" t="str">
            <v>440-6020-10</v>
          </cell>
          <cell r="V414">
            <v>13680.67</v>
          </cell>
          <cell r="W414" t="str">
            <v>320-6070-10</v>
          </cell>
          <cell r="X414">
            <v>3721.31</v>
          </cell>
        </row>
        <row r="415">
          <cell r="A415" t="str">
            <v>440-6020-10</v>
          </cell>
          <cell r="B415">
            <v>13466.42</v>
          </cell>
          <cell r="C415" t="str">
            <v>390-6190-10</v>
          </cell>
          <cell r="D415">
            <v>54.11</v>
          </cell>
          <cell r="E415" t="str">
            <v>420-6020-10</v>
          </cell>
          <cell r="F415">
            <v>22992.27</v>
          </cell>
          <cell r="G415" t="str">
            <v>410-6330-10</v>
          </cell>
          <cell r="H415">
            <v>160</v>
          </cell>
          <cell r="I415" t="str">
            <v>420-6020-10</v>
          </cell>
          <cell r="J415">
            <v>25365.21</v>
          </cell>
          <cell r="K415" t="str">
            <v>420-6210-10</v>
          </cell>
          <cell r="L415">
            <v>720.14</v>
          </cell>
          <cell r="M415" t="str">
            <v>420-6040-10</v>
          </cell>
          <cell r="N415">
            <v>2327.3200000000002</v>
          </cell>
          <cell r="O415" t="str">
            <v>440-6020-10</v>
          </cell>
          <cell r="P415">
            <v>12842.71</v>
          </cell>
          <cell r="Q415" t="str">
            <v>390-6180-10</v>
          </cell>
          <cell r="R415">
            <v>148.94999999999999</v>
          </cell>
          <cell r="S415" t="str">
            <v>420-6170-10</v>
          </cell>
          <cell r="T415">
            <v>2111.1</v>
          </cell>
          <cell r="U415" t="str">
            <v>440-6050-10</v>
          </cell>
          <cell r="V415">
            <v>5233.84</v>
          </cell>
          <cell r="W415" t="str">
            <v>320-6170-10</v>
          </cell>
          <cell r="X415">
            <v>1918.69</v>
          </cell>
        </row>
        <row r="416">
          <cell r="A416" t="str">
            <v>440-6050-10</v>
          </cell>
          <cell r="B416">
            <v>1852.88</v>
          </cell>
          <cell r="C416" t="str">
            <v>390-6200-10</v>
          </cell>
          <cell r="D416">
            <v>254.51</v>
          </cell>
          <cell r="E416" t="str">
            <v>420-6050-10</v>
          </cell>
          <cell r="F416">
            <v>5405.25</v>
          </cell>
          <cell r="G416" t="str">
            <v>410-6600-10</v>
          </cell>
          <cell r="H416">
            <v>73.290000000000006</v>
          </cell>
          <cell r="I416" t="str">
            <v>420-6040-10</v>
          </cell>
          <cell r="J416">
            <v>516.96</v>
          </cell>
          <cell r="K416" t="str">
            <v>420-6220-10</v>
          </cell>
          <cell r="L416">
            <v>2419</v>
          </cell>
          <cell r="M416" t="str">
            <v>420-6070-10</v>
          </cell>
          <cell r="N416">
            <v>3058.61</v>
          </cell>
          <cell r="O416" t="str">
            <v>440-6050-10</v>
          </cell>
          <cell r="P416">
            <v>3118.41</v>
          </cell>
          <cell r="Q416" t="str">
            <v>390-6190-10</v>
          </cell>
          <cell r="R416">
            <v>64.97</v>
          </cell>
          <cell r="S416" t="str">
            <v>420-6180-10</v>
          </cell>
          <cell r="T416">
            <v>598.64</v>
          </cell>
          <cell r="U416" t="str">
            <v>440-6070-10</v>
          </cell>
          <cell r="V416">
            <v>1655.84</v>
          </cell>
          <cell r="W416" t="str">
            <v>320-6180-10</v>
          </cell>
          <cell r="X416">
            <v>449.51</v>
          </cell>
        </row>
        <row r="417">
          <cell r="A417" t="str">
            <v>440-6070-10</v>
          </cell>
          <cell r="B417">
            <v>520.09</v>
          </cell>
          <cell r="C417" t="str">
            <v>390-6210-10</v>
          </cell>
          <cell r="D417">
            <v>114.74</v>
          </cell>
          <cell r="E417" t="str">
            <v>420-6070-10</v>
          </cell>
          <cell r="F417">
            <v>773.87</v>
          </cell>
          <cell r="G417" t="str">
            <v>410-6620-10</v>
          </cell>
          <cell r="H417">
            <v>11.02</v>
          </cell>
          <cell r="I417" t="str">
            <v>420-6050-10</v>
          </cell>
          <cell r="J417">
            <v>2921.76</v>
          </cell>
          <cell r="K417" t="str">
            <v>420-6620-10</v>
          </cell>
          <cell r="L417">
            <v>24.27</v>
          </cell>
          <cell r="M417" t="str">
            <v>420-6120-10</v>
          </cell>
          <cell r="N417">
            <v>1463.82</v>
          </cell>
          <cell r="O417" t="str">
            <v>440-6070-10</v>
          </cell>
          <cell r="P417">
            <v>2090.46</v>
          </cell>
          <cell r="Q417" t="str">
            <v>390-6220-10</v>
          </cell>
          <cell r="R417">
            <v>618</v>
          </cell>
          <cell r="S417" t="str">
            <v>420-6190-10</v>
          </cell>
          <cell r="T417">
            <v>310.05</v>
          </cell>
          <cell r="U417" t="str">
            <v>440-6120-10</v>
          </cell>
          <cell r="V417">
            <v>-480.99</v>
          </cell>
          <cell r="W417" t="str">
            <v>320-6190-10</v>
          </cell>
          <cell r="X417">
            <v>137.87</v>
          </cell>
        </row>
        <row r="418">
          <cell r="A418" t="str">
            <v>440-6120-10</v>
          </cell>
          <cell r="B418">
            <v>303.3</v>
          </cell>
          <cell r="C418" t="str">
            <v>390-6220-10</v>
          </cell>
          <cell r="D418">
            <v>298</v>
          </cell>
          <cell r="E418" t="str">
            <v>420-6120-10</v>
          </cell>
          <cell r="F418">
            <v>259.44</v>
          </cell>
          <cell r="G418" t="str">
            <v>410-6900-10</v>
          </cell>
          <cell r="H418">
            <v>3649.4</v>
          </cell>
          <cell r="I418" t="str">
            <v>420-6070-10</v>
          </cell>
          <cell r="J418">
            <v>1150.3599999999999</v>
          </cell>
          <cell r="K418" t="str">
            <v>420-6670-10</v>
          </cell>
          <cell r="L418">
            <v>4018</v>
          </cell>
          <cell r="M418" t="str">
            <v>420-6122-10</v>
          </cell>
          <cell r="N418">
            <v>155.66</v>
          </cell>
          <cell r="O418" t="str">
            <v>440-6120-10</v>
          </cell>
          <cell r="P418">
            <v>49.9</v>
          </cell>
          <cell r="Q418" t="str">
            <v>410-6610-10</v>
          </cell>
          <cell r="R418">
            <v>754.95</v>
          </cell>
          <cell r="S418" t="str">
            <v>420-6200-10</v>
          </cell>
          <cell r="T418">
            <v>891.04</v>
          </cell>
          <cell r="U418" t="str">
            <v>440-6122-10</v>
          </cell>
          <cell r="V418">
            <v>249.26</v>
          </cell>
          <cell r="W418" t="str">
            <v>320-6200-10</v>
          </cell>
          <cell r="X418">
            <v>476.13</v>
          </cell>
        </row>
        <row r="419">
          <cell r="A419" t="str">
            <v>440-6170-10</v>
          </cell>
          <cell r="B419">
            <v>1007.86</v>
          </cell>
          <cell r="C419" t="str">
            <v>410-6650-10</v>
          </cell>
          <cell r="D419">
            <v>10.36</v>
          </cell>
          <cell r="E419" t="str">
            <v>420-6122-10</v>
          </cell>
          <cell r="F419">
            <v>279.45</v>
          </cell>
          <cell r="G419" t="str">
            <v>410-6901-10</v>
          </cell>
          <cell r="H419">
            <v>-1135.93</v>
          </cell>
          <cell r="I419" t="str">
            <v>420-6120-10</v>
          </cell>
          <cell r="J419">
            <v>623.55999999999995</v>
          </cell>
          <cell r="K419" t="str">
            <v>440-6020-10</v>
          </cell>
          <cell r="L419">
            <v>14095.49</v>
          </cell>
          <cell r="M419" t="str">
            <v>420-6170-10</v>
          </cell>
          <cell r="N419">
            <v>1837</v>
          </cell>
          <cell r="O419" t="str">
            <v>440-6170-10</v>
          </cell>
          <cell r="P419">
            <v>1057.95</v>
          </cell>
          <cell r="Q419" t="str">
            <v>410-6680-10</v>
          </cell>
          <cell r="R419">
            <v>2.2799999999999998</v>
          </cell>
          <cell r="S419" t="str">
            <v>420-6210-10</v>
          </cell>
          <cell r="T419">
            <v>40.200000000000003</v>
          </cell>
          <cell r="U419" t="str">
            <v>440-6170-10</v>
          </cell>
          <cell r="V419">
            <v>1093.93</v>
          </cell>
          <cell r="W419" t="str">
            <v>320-6210-10</v>
          </cell>
          <cell r="X419">
            <v>222.66</v>
          </cell>
        </row>
        <row r="420">
          <cell r="A420" t="str">
            <v>440-6180-10</v>
          </cell>
          <cell r="B420">
            <v>278.85000000000002</v>
          </cell>
          <cell r="C420" t="str">
            <v>410-6900-10</v>
          </cell>
          <cell r="D420">
            <v>6608.2</v>
          </cell>
          <cell r="E420" t="str">
            <v>420-6145-10</v>
          </cell>
          <cell r="F420">
            <v>279.45</v>
          </cell>
          <cell r="G420" t="str">
            <v>420-6020-10</v>
          </cell>
          <cell r="H420">
            <v>20333.91</v>
          </cell>
          <cell r="I420" t="str">
            <v>420-6122-10</v>
          </cell>
          <cell r="J420">
            <v>217.92</v>
          </cell>
          <cell r="K420" t="str">
            <v>440-6050-10</v>
          </cell>
          <cell r="L420">
            <v>2129.0700000000002</v>
          </cell>
          <cell r="M420" t="str">
            <v>420-6180-10</v>
          </cell>
          <cell r="N420">
            <v>634.20000000000005</v>
          </cell>
          <cell r="O420" t="str">
            <v>440-6180-10</v>
          </cell>
          <cell r="P420">
            <v>292.17</v>
          </cell>
          <cell r="Q420" t="str">
            <v>410-6900-10</v>
          </cell>
          <cell r="R420">
            <v>1067.45</v>
          </cell>
          <cell r="S420" t="str">
            <v>420-6220-10</v>
          </cell>
          <cell r="T420">
            <v>1544</v>
          </cell>
          <cell r="U420" t="str">
            <v>440-6180-10</v>
          </cell>
          <cell r="V420">
            <v>299.41000000000003</v>
          </cell>
          <cell r="W420" t="str">
            <v>320-6220-10</v>
          </cell>
          <cell r="X420">
            <v>729</v>
          </cell>
        </row>
        <row r="421">
          <cell r="A421" t="str">
            <v>440-6190-10</v>
          </cell>
          <cell r="B421">
            <v>144.44</v>
          </cell>
          <cell r="C421" t="str">
            <v>420-6020-10</v>
          </cell>
          <cell r="D421">
            <v>18027.2</v>
          </cell>
          <cell r="E421" t="str">
            <v>420-6170-10</v>
          </cell>
          <cell r="F421">
            <v>1695.69</v>
          </cell>
          <cell r="G421" t="str">
            <v>420-6050-10</v>
          </cell>
          <cell r="H421">
            <v>6573.95</v>
          </cell>
          <cell r="I421" t="str">
            <v>420-6170-10</v>
          </cell>
          <cell r="J421">
            <v>1547.4</v>
          </cell>
          <cell r="K421" t="str">
            <v>440-6070-10</v>
          </cell>
          <cell r="L421">
            <v>47.29</v>
          </cell>
          <cell r="M421" t="str">
            <v>420-6190-10</v>
          </cell>
          <cell r="N421">
            <v>328.46</v>
          </cell>
          <cell r="O421" t="str">
            <v>440-6190-10</v>
          </cell>
          <cell r="P421">
            <v>151.33000000000001</v>
          </cell>
          <cell r="Q421" t="str">
            <v>420-6020-10</v>
          </cell>
          <cell r="R421">
            <v>25307.64</v>
          </cell>
          <cell r="S421" t="str">
            <v>420-6620-10</v>
          </cell>
          <cell r="T421">
            <v>241.47</v>
          </cell>
          <cell r="U421" t="str">
            <v>440-6190-10</v>
          </cell>
          <cell r="V421">
            <v>155.09</v>
          </cell>
          <cell r="W421" t="str">
            <v>320-6700-10</v>
          </cell>
          <cell r="X421">
            <v>60.61</v>
          </cell>
        </row>
        <row r="422">
          <cell r="A422" t="str">
            <v>440-6200-10</v>
          </cell>
          <cell r="B422">
            <v>665.9</v>
          </cell>
          <cell r="C422" t="str">
            <v>420-6050-10</v>
          </cell>
          <cell r="D422">
            <v>5843.52</v>
          </cell>
          <cell r="E422" t="str">
            <v>420-6180-10</v>
          </cell>
          <cell r="F422">
            <v>479.42</v>
          </cell>
          <cell r="G422" t="str">
            <v>420-6070-10</v>
          </cell>
          <cell r="H422">
            <v>354.91</v>
          </cell>
          <cell r="I422" t="str">
            <v>420-6180-10</v>
          </cell>
          <cell r="J422">
            <v>543.54</v>
          </cell>
          <cell r="K422" t="str">
            <v>440-6120-10</v>
          </cell>
          <cell r="L422">
            <v>842.69</v>
          </cell>
          <cell r="M422" t="str">
            <v>420-6200-10</v>
          </cell>
          <cell r="N422">
            <v>1492.59</v>
          </cell>
          <cell r="O422" t="str">
            <v>440-6200-10</v>
          </cell>
          <cell r="P422">
            <v>697.68</v>
          </cell>
          <cell r="Q422" t="str">
            <v>420-6040-10</v>
          </cell>
          <cell r="R422">
            <v>1841.6</v>
          </cell>
          <cell r="S422" t="str">
            <v>420-6670-10</v>
          </cell>
          <cell r="T422">
            <v>2009</v>
          </cell>
          <cell r="U422" t="str">
            <v>440-6200-10</v>
          </cell>
          <cell r="V422">
            <v>-12.84</v>
          </cell>
          <cell r="W422" t="str">
            <v>330-6010-10</v>
          </cell>
          <cell r="X422">
            <v>12604.82</v>
          </cell>
        </row>
        <row r="423">
          <cell r="A423" t="str">
            <v>440-6210-10</v>
          </cell>
          <cell r="B423">
            <v>306.27999999999997</v>
          </cell>
          <cell r="C423" t="str">
            <v>420-6070-10</v>
          </cell>
          <cell r="D423">
            <v>1719.7</v>
          </cell>
          <cell r="E423" t="str">
            <v>420-6190-10</v>
          </cell>
          <cell r="F423">
            <v>248.3</v>
          </cell>
          <cell r="G423" t="str">
            <v>420-6120-10</v>
          </cell>
          <cell r="H423">
            <v>2809.19</v>
          </cell>
          <cell r="I423" t="str">
            <v>420-6190-10</v>
          </cell>
          <cell r="J423">
            <v>281.51</v>
          </cell>
          <cell r="K423" t="str">
            <v>440-6170-10</v>
          </cell>
          <cell r="L423">
            <v>1058.18</v>
          </cell>
          <cell r="M423" t="str">
            <v>420-6210-10</v>
          </cell>
          <cell r="N423">
            <v>711.88</v>
          </cell>
          <cell r="O423" t="str">
            <v>440-6210-10</v>
          </cell>
          <cell r="P423">
            <v>297.69</v>
          </cell>
          <cell r="Q423" t="str">
            <v>420-6070-10</v>
          </cell>
          <cell r="R423">
            <v>1559.93</v>
          </cell>
          <cell r="S423" t="str">
            <v>440-6020-10</v>
          </cell>
          <cell r="T423">
            <v>13994.67</v>
          </cell>
          <cell r="U423" t="str">
            <v>440-6220-10</v>
          </cell>
          <cell r="V423">
            <v>1795</v>
          </cell>
          <cell r="W423" t="str">
            <v>330-6050-10</v>
          </cell>
          <cell r="X423">
            <v>1790</v>
          </cell>
        </row>
        <row r="424">
          <cell r="A424" t="str">
            <v>440-6220-10</v>
          </cell>
          <cell r="B424">
            <v>899</v>
          </cell>
          <cell r="C424" t="str">
            <v>420-6120-10</v>
          </cell>
          <cell r="D424">
            <v>1341.67</v>
          </cell>
          <cell r="E424" t="str">
            <v>420-6200-10</v>
          </cell>
          <cell r="F424">
            <v>1140.28</v>
          </cell>
          <cell r="G424" t="str">
            <v>420-6122-10</v>
          </cell>
          <cell r="H424">
            <v>313.56</v>
          </cell>
          <cell r="I424" t="str">
            <v>420-6200-10</v>
          </cell>
          <cell r="J424">
            <v>1275.1400000000001</v>
          </cell>
          <cell r="K424" t="str">
            <v>440-6180-10</v>
          </cell>
          <cell r="L424">
            <v>292.20999999999998</v>
          </cell>
          <cell r="M424" t="str">
            <v>420-6220-10</v>
          </cell>
          <cell r="N424">
            <v>1333</v>
          </cell>
          <cell r="O424" t="str">
            <v>440-6220-10</v>
          </cell>
          <cell r="P424">
            <v>1280</v>
          </cell>
          <cell r="Q424" t="str">
            <v>420-6120-10</v>
          </cell>
          <cell r="R424">
            <v>700.11</v>
          </cell>
          <cell r="S424" t="str">
            <v>440-6050-10</v>
          </cell>
          <cell r="T424">
            <v>4748.22</v>
          </cell>
          <cell r="U424" t="str">
            <v>440-6330-10</v>
          </cell>
          <cell r="V424">
            <v>159.29</v>
          </cell>
          <cell r="W424" t="str">
            <v>330-6070-10</v>
          </cell>
          <cell r="X424">
            <v>728.17</v>
          </cell>
        </row>
        <row r="425">
          <cell r="A425" t="str">
            <v>440-6650-10</v>
          </cell>
          <cell r="B425">
            <v>672.84</v>
          </cell>
          <cell r="C425" t="str">
            <v>420-6122-10</v>
          </cell>
          <cell r="D425">
            <v>133.43</v>
          </cell>
          <cell r="E425" t="str">
            <v>420-6210-10</v>
          </cell>
          <cell r="F425">
            <v>526.55999999999995</v>
          </cell>
          <cell r="G425" t="str">
            <v>420-6145-10</v>
          </cell>
          <cell r="H425">
            <v>-64.489999999999995</v>
          </cell>
          <cell r="I425" t="str">
            <v>420-6210-10</v>
          </cell>
          <cell r="J425">
            <v>612.26</v>
          </cell>
          <cell r="K425" t="str">
            <v>440-6190-10</v>
          </cell>
          <cell r="L425">
            <v>151.35</v>
          </cell>
          <cell r="M425" t="str">
            <v>420-6310-10</v>
          </cell>
          <cell r="N425">
            <v>420.06</v>
          </cell>
          <cell r="O425" t="str">
            <v>440-6650-10</v>
          </cell>
          <cell r="P425">
            <v>672.84</v>
          </cell>
          <cell r="Q425" t="str">
            <v>420-6122-10</v>
          </cell>
          <cell r="R425">
            <v>124.73</v>
          </cell>
          <cell r="S425" t="str">
            <v>440-6070-10</v>
          </cell>
          <cell r="T425">
            <v>1121.6600000000001</v>
          </cell>
          <cell r="U425" t="str">
            <v>440-6650-10</v>
          </cell>
          <cell r="V425">
            <v>647.20000000000005</v>
          </cell>
          <cell r="W425" t="str">
            <v>330-6170-10</v>
          </cell>
          <cell r="X425">
            <v>1072.8900000000001</v>
          </cell>
        </row>
        <row r="426">
          <cell r="A426" t="str">
            <v>440-6770-10</v>
          </cell>
          <cell r="B426">
            <v>3525.12</v>
          </cell>
          <cell r="C426" t="str">
            <v>420-6170-10</v>
          </cell>
          <cell r="D426">
            <v>1459.4</v>
          </cell>
          <cell r="E426" t="str">
            <v>420-6220-10</v>
          </cell>
          <cell r="F426">
            <v>2026</v>
          </cell>
          <cell r="G426" t="str">
            <v>420-6170-10</v>
          </cell>
          <cell r="H426">
            <v>1644.42</v>
          </cell>
          <cell r="I426" t="str">
            <v>420-6220-10</v>
          </cell>
          <cell r="J426">
            <v>1985</v>
          </cell>
          <cell r="K426" t="str">
            <v>440-6200-10</v>
          </cell>
          <cell r="L426">
            <v>697.81</v>
          </cell>
          <cell r="M426" t="str">
            <v>440-6020-10</v>
          </cell>
          <cell r="N426">
            <v>9926.3700000000008</v>
          </cell>
          <cell r="O426" t="str">
            <v>440-6700-10</v>
          </cell>
          <cell r="P426">
            <v>38.5</v>
          </cell>
          <cell r="Q426" t="str">
            <v>420-6170-10</v>
          </cell>
          <cell r="R426">
            <v>1897.58</v>
          </cell>
          <cell r="S426" t="str">
            <v>440-6120-10</v>
          </cell>
          <cell r="T426">
            <v>1881.03</v>
          </cell>
          <cell r="U426" t="str">
            <v>440-6700-10</v>
          </cell>
          <cell r="V426">
            <v>34.14</v>
          </cell>
          <cell r="W426" t="str">
            <v>330-6180-10</v>
          </cell>
          <cell r="X426">
            <v>259.99</v>
          </cell>
        </row>
        <row r="427">
          <cell r="A427" t="str">
            <v>440-6790-10</v>
          </cell>
          <cell r="B427">
            <v>269.10000000000002</v>
          </cell>
          <cell r="C427" t="str">
            <v>420-6180-10</v>
          </cell>
          <cell r="D427">
            <v>413.85</v>
          </cell>
          <cell r="E427" t="str">
            <v>420-6670-10</v>
          </cell>
          <cell r="F427">
            <v>2009</v>
          </cell>
          <cell r="G427" t="str">
            <v>420-6180-10</v>
          </cell>
          <cell r="H427">
            <v>463.1</v>
          </cell>
          <cell r="I427" t="str">
            <v>420-6620-10</v>
          </cell>
          <cell r="J427">
            <v>249.73</v>
          </cell>
          <cell r="K427" t="str">
            <v>440-6210-10</v>
          </cell>
          <cell r="L427">
            <v>320.94</v>
          </cell>
          <cell r="M427" t="str">
            <v>440-6030-10</v>
          </cell>
          <cell r="N427">
            <v>1011.04</v>
          </cell>
          <cell r="O427" t="str">
            <v>440-6770-10</v>
          </cell>
          <cell r="P427">
            <v>2316.13</v>
          </cell>
          <cell r="Q427" t="str">
            <v>420-6180-10</v>
          </cell>
          <cell r="R427">
            <v>575.91999999999996</v>
          </cell>
          <cell r="S427" t="str">
            <v>440-6170-10</v>
          </cell>
          <cell r="T427">
            <v>1211.1300000000001</v>
          </cell>
          <cell r="U427" t="str">
            <v>440-6770-10</v>
          </cell>
          <cell r="V427">
            <v>2454.0300000000002</v>
          </cell>
          <cell r="W427" t="str">
            <v>330-6190-10</v>
          </cell>
          <cell r="X427">
            <v>135.82</v>
          </cell>
        </row>
        <row r="428">
          <cell r="A428" t="str">
            <v>440-6810-10</v>
          </cell>
          <cell r="B428">
            <v>40375</v>
          </cell>
          <cell r="C428" t="str">
            <v>420-6190-10</v>
          </cell>
          <cell r="D428">
            <v>214.33</v>
          </cell>
          <cell r="E428" t="str">
            <v>440-6020-10</v>
          </cell>
          <cell r="F428">
            <v>13254.88</v>
          </cell>
          <cell r="G428" t="str">
            <v>420-6190-10</v>
          </cell>
          <cell r="H428">
            <v>239.84</v>
          </cell>
          <cell r="I428" t="str">
            <v>420-6670-10</v>
          </cell>
          <cell r="J428">
            <v>2684</v>
          </cell>
          <cell r="K428" t="str">
            <v>440-6220-10</v>
          </cell>
          <cell r="L428">
            <v>1850</v>
          </cell>
          <cell r="M428" t="str">
            <v>440-6050-10</v>
          </cell>
          <cell r="N428">
            <v>2794.01</v>
          </cell>
          <cell r="O428" t="str">
            <v>440-6790-10</v>
          </cell>
          <cell r="P428">
            <v>254.9</v>
          </cell>
          <cell r="Q428" t="str">
            <v>420-6190-10</v>
          </cell>
          <cell r="R428">
            <v>298.27999999999997</v>
          </cell>
          <cell r="S428" t="str">
            <v>440-6180-10</v>
          </cell>
          <cell r="T428">
            <v>336.29</v>
          </cell>
          <cell r="U428" t="str">
            <v>440-6790-10</v>
          </cell>
          <cell r="V428">
            <v>124.1</v>
          </cell>
          <cell r="W428" t="str">
            <v>330-6200-10</v>
          </cell>
          <cell r="X428">
            <v>327.26</v>
          </cell>
        </row>
        <row r="429">
          <cell r="A429" t="str">
            <v>450-6020-10</v>
          </cell>
          <cell r="B429">
            <v>4852.3599999999997</v>
          </cell>
          <cell r="C429" t="str">
            <v>420-6200-10</v>
          </cell>
          <cell r="D429">
            <v>983.83</v>
          </cell>
          <cell r="E429" t="str">
            <v>440-6050-10</v>
          </cell>
          <cell r="F429">
            <v>4505.78</v>
          </cell>
          <cell r="G429" t="str">
            <v>420-6200-10</v>
          </cell>
          <cell r="H429">
            <v>1102.1500000000001</v>
          </cell>
          <cell r="I429" t="str">
            <v>440-6020-10</v>
          </cell>
          <cell r="J429">
            <v>13876.43</v>
          </cell>
          <cell r="K429" t="str">
            <v>440-6490-10</v>
          </cell>
          <cell r="L429">
            <v>259.2</v>
          </cell>
          <cell r="M429" t="str">
            <v>440-6070-10</v>
          </cell>
          <cell r="N429">
            <v>5068.29</v>
          </cell>
          <cell r="O429" t="str">
            <v>440-6810-10</v>
          </cell>
          <cell r="P429">
            <v>40375</v>
          </cell>
          <cell r="Q429" t="str">
            <v>420-6200-10</v>
          </cell>
          <cell r="R429">
            <v>1363.3</v>
          </cell>
          <cell r="S429" t="str">
            <v>440-6190-10</v>
          </cell>
          <cell r="T429">
            <v>174.18</v>
          </cell>
          <cell r="U429" t="str">
            <v>440-6810-10</v>
          </cell>
          <cell r="V429">
            <v>40375</v>
          </cell>
          <cell r="W429" t="str">
            <v>330-6210-10</v>
          </cell>
          <cell r="X429">
            <v>101.72</v>
          </cell>
        </row>
        <row r="430">
          <cell r="A430" t="str">
            <v>450-6050-10</v>
          </cell>
          <cell r="B430">
            <v>35557.14</v>
          </cell>
          <cell r="C430" t="str">
            <v>420-6210-10</v>
          </cell>
          <cell r="D430">
            <v>454.53</v>
          </cell>
          <cell r="E430" t="str">
            <v>440-6070-10</v>
          </cell>
          <cell r="F430">
            <v>1510</v>
          </cell>
          <cell r="G430" t="str">
            <v>420-6210-10</v>
          </cell>
          <cell r="H430">
            <v>508.62</v>
          </cell>
          <cell r="I430" t="str">
            <v>440-6050-10</v>
          </cell>
          <cell r="J430">
            <v>11458.59</v>
          </cell>
          <cell r="K430" t="str">
            <v>440-6650-10</v>
          </cell>
          <cell r="L430">
            <v>640.79999999999995</v>
          </cell>
          <cell r="M430" t="str">
            <v>440-6120-10</v>
          </cell>
          <cell r="N430">
            <v>-177.41</v>
          </cell>
          <cell r="O430" t="str">
            <v>440-6903-10</v>
          </cell>
          <cell r="P430">
            <v>1011.04</v>
          </cell>
          <cell r="Q430" t="str">
            <v>420-6210-10</v>
          </cell>
          <cell r="R430">
            <v>608.6</v>
          </cell>
          <cell r="S430" t="str">
            <v>440-6200-10</v>
          </cell>
          <cell r="T430">
            <v>200.63</v>
          </cell>
          <cell r="U430" t="str">
            <v>450-6020-10</v>
          </cell>
          <cell r="V430">
            <v>5190.3599999999997</v>
          </cell>
          <cell r="W430" t="str">
            <v>330-6220-10</v>
          </cell>
          <cell r="X430">
            <v>167</v>
          </cell>
        </row>
        <row r="431">
          <cell r="A431" t="str">
            <v>450-6070-10</v>
          </cell>
          <cell r="B431">
            <v>24.32</v>
          </cell>
          <cell r="C431" t="str">
            <v>420-6220-10</v>
          </cell>
          <cell r="D431">
            <v>748</v>
          </cell>
          <cell r="E431" t="str">
            <v>440-6120-10</v>
          </cell>
          <cell r="F431">
            <v>729.5</v>
          </cell>
          <cell r="G431" t="str">
            <v>420-6220-10</v>
          </cell>
          <cell r="H431">
            <v>1666</v>
          </cell>
          <cell r="I431" t="str">
            <v>440-6070-10</v>
          </cell>
          <cell r="J431">
            <v>389.07</v>
          </cell>
          <cell r="K431" t="str">
            <v>440-6700-10</v>
          </cell>
          <cell r="L431">
            <v>74.959999999999994</v>
          </cell>
          <cell r="M431" t="str">
            <v>440-6122-10</v>
          </cell>
          <cell r="N431">
            <v>221.76</v>
          </cell>
          <cell r="O431" t="str">
            <v>450-6020-10</v>
          </cell>
          <cell r="P431">
            <v>2449.9</v>
          </cell>
          <cell r="Q431" t="str">
            <v>420-6220-10</v>
          </cell>
          <cell r="R431">
            <v>1549</v>
          </cell>
          <cell r="S431" t="str">
            <v>440-6210-10</v>
          </cell>
          <cell r="T431">
            <v>-23.34</v>
          </cell>
          <cell r="U431" t="str">
            <v>450-6050-10</v>
          </cell>
          <cell r="V431">
            <v>36283.17</v>
          </cell>
          <cell r="W431" t="str">
            <v>330-6320-10</v>
          </cell>
          <cell r="X431">
            <v>80</v>
          </cell>
        </row>
        <row r="432">
          <cell r="A432" t="str">
            <v>450-6170-10</v>
          </cell>
          <cell r="B432">
            <v>346.92</v>
          </cell>
          <cell r="C432" t="str">
            <v>420-6670-10</v>
          </cell>
          <cell r="D432">
            <v>3348.33</v>
          </cell>
          <cell r="E432" t="str">
            <v>440-6122-10</v>
          </cell>
          <cell r="F432">
            <v>234.23</v>
          </cell>
          <cell r="G432" t="str">
            <v>420-6670-10</v>
          </cell>
          <cell r="H432">
            <v>2009</v>
          </cell>
          <cell r="I432" t="str">
            <v>440-6170-10</v>
          </cell>
          <cell r="J432">
            <v>1006.32</v>
          </cell>
          <cell r="K432" t="str">
            <v>440-6770-10</v>
          </cell>
          <cell r="L432">
            <v>2279.71</v>
          </cell>
          <cell r="M432" t="str">
            <v>440-6170-10</v>
          </cell>
          <cell r="N432">
            <v>1063.3800000000001</v>
          </cell>
          <cell r="O432" t="str">
            <v>450-6050-10</v>
          </cell>
          <cell r="P432">
            <v>36096.769999999997</v>
          </cell>
          <cell r="Q432" t="str">
            <v>420-6620-10</v>
          </cell>
          <cell r="R432">
            <v>42.25</v>
          </cell>
          <cell r="S432" t="str">
            <v>440-6220-10</v>
          </cell>
          <cell r="T432">
            <v>1181</v>
          </cell>
          <cell r="U432" t="str">
            <v>450-6070-10</v>
          </cell>
          <cell r="V432">
            <v>211.58</v>
          </cell>
          <cell r="W432" t="str">
            <v>330-6463-10</v>
          </cell>
          <cell r="X432">
            <v>261</v>
          </cell>
        </row>
        <row r="433">
          <cell r="A433" t="str">
            <v>450-6180-10</v>
          </cell>
          <cell r="B433">
            <v>96.39</v>
          </cell>
          <cell r="C433" t="str">
            <v>440-6020-10</v>
          </cell>
          <cell r="D433">
            <v>11459.9</v>
          </cell>
          <cell r="E433" t="str">
            <v>440-6170-10</v>
          </cell>
          <cell r="F433">
            <v>1112.3</v>
          </cell>
          <cell r="G433" t="str">
            <v>440-6020-10</v>
          </cell>
          <cell r="H433">
            <v>14648.35</v>
          </cell>
          <cell r="I433" t="str">
            <v>440-6180-10</v>
          </cell>
          <cell r="J433">
            <v>278.18</v>
          </cell>
          <cell r="K433" t="str">
            <v>440-6790-10</v>
          </cell>
          <cell r="L433">
            <v>294.85000000000002</v>
          </cell>
          <cell r="M433" t="str">
            <v>440-6180-10</v>
          </cell>
          <cell r="N433">
            <v>293.25</v>
          </cell>
          <cell r="O433" t="str">
            <v>450-6070-10</v>
          </cell>
          <cell r="P433">
            <v>2917.98</v>
          </cell>
          <cell r="Q433" t="str">
            <v>420-6670-10</v>
          </cell>
          <cell r="R433">
            <v>2009</v>
          </cell>
          <cell r="S433" t="str">
            <v>440-6650-10</v>
          </cell>
          <cell r="T433">
            <v>679.56</v>
          </cell>
          <cell r="U433" t="str">
            <v>450-6120-10</v>
          </cell>
          <cell r="V433">
            <v>-107.44</v>
          </cell>
          <cell r="W433" t="str">
            <v>330-6660-10</v>
          </cell>
          <cell r="X433">
            <v>2190</v>
          </cell>
        </row>
        <row r="434">
          <cell r="A434" t="str">
            <v>450-6190-10</v>
          </cell>
          <cell r="B434">
            <v>49.93</v>
          </cell>
          <cell r="C434" t="str">
            <v>440-6050-10</v>
          </cell>
          <cell r="D434">
            <v>3108.04</v>
          </cell>
          <cell r="E434" t="str">
            <v>440-6180-10</v>
          </cell>
          <cell r="F434">
            <v>306.7</v>
          </cell>
          <cell r="G434" t="str">
            <v>440-6070-10</v>
          </cell>
          <cell r="H434">
            <v>393.64</v>
          </cell>
          <cell r="I434" t="str">
            <v>440-6190-10</v>
          </cell>
          <cell r="J434">
            <v>144.08000000000001</v>
          </cell>
          <cell r="K434" t="str">
            <v>440-6810-10</v>
          </cell>
          <cell r="L434">
            <v>40375</v>
          </cell>
          <cell r="M434" t="str">
            <v>440-6190-10</v>
          </cell>
          <cell r="N434">
            <v>151.9</v>
          </cell>
          <cell r="O434" t="str">
            <v>450-6170-10</v>
          </cell>
          <cell r="P434">
            <v>388.88</v>
          </cell>
          <cell r="Q434" t="str">
            <v>440-6020-10</v>
          </cell>
          <cell r="R434">
            <v>13444.79</v>
          </cell>
          <cell r="S434" t="str">
            <v>440-6700-10</v>
          </cell>
          <cell r="T434">
            <v>39</v>
          </cell>
          <cell r="U434" t="str">
            <v>450-6170-10</v>
          </cell>
          <cell r="V434">
            <v>381.75</v>
          </cell>
          <cell r="W434" t="str">
            <v>330-6700-10</v>
          </cell>
          <cell r="X434">
            <v>73.3</v>
          </cell>
        </row>
        <row r="435">
          <cell r="A435" t="str">
            <v>450-6200-10</v>
          </cell>
          <cell r="B435">
            <v>230.73</v>
          </cell>
          <cell r="C435" t="str">
            <v>440-6070-10</v>
          </cell>
          <cell r="D435">
            <v>1995.84</v>
          </cell>
          <cell r="E435" t="str">
            <v>440-6190-10</v>
          </cell>
          <cell r="F435">
            <v>158.85</v>
          </cell>
          <cell r="G435" t="str">
            <v>440-6122-10</v>
          </cell>
          <cell r="H435">
            <v>-54.05</v>
          </cell>
          <cell r="I435" t="str">
            <v>440-6200-10</v>
          </cell>
          <cell r="J435">
            <v>664.15</v>
          </cell>
          <cell r="K435" t="str">
            <v>450-6020-10</v>
          </cell>
          <cell r="L435">
            <v>4612.07</v>
          </cell>
          <cell r="M435" t="str">
            <v>440-6200-10</v>
          </cell>
          <cell r="N435">
            <v>700.45</v>
          </cell>
          <cell r="O435" t="str">
            <v>450-6180-10</v>
          </cell>
          <cell r="P435">
            <v>104.67</v>
          </cell>
          <cell r="Q435" t="str">
            <v>440-6050-10</v>
          </cell>
          <cell r="R435">
            <v>3048.72</v>
          </cell>
          <cell r="S435" t="str">
            <v>440-6770-10</v>
          </cell>
          <cell r="T435">
            <v>2275.2399999999998</v>
          </cell>
          <cell r="U435" t="str">
            <v>450-6180-10</v>
          </cell>
          <cell r="V435">
            <v>103.24</v>
          </cell>
          <cell r="W435" t="str">
            <v>330-6905-10</v>
          </cell>
          <cell r="X435">
            <v>-632</v>
          </cell>
        </row>
        <row r="436">
          <cell r="A436" t="str">
            <v>450-6210-10</v>
          </cell>
          <cell r="B436">
            <v>105.88</v>
          </cell>
          <cell r="C436" t="str">
            <v>440-6122-10</v>
          </cell>
          <cell r="D436">
            <v>214.96</v>
          </cell>
          <cell r="E436" t="str">
            <v>440-6200-10</v>
          </cell>
          <cell r="F436">
            <v>732.59</v>
          </cell>
          <cell r="G436" t="str">
            <v>440-6170-10</v>
          </cell>
          <cell r="H436">
            <v>1058.42</v>
          </cell>
          <cell r="I436" t="str">
            <v>440-6210-10</v>
          </cell>
          <cell r="J436">
            <v>305.52</v>
          </cell>
          <cell r="K436" t="str">
            <v>450-6050-10</v>
          </cell>
          <cell r="L436">
            <v>43394.3</v>
          </cell>
          <cell r="M436" t="str">
            <v>440-6210-10</v>
          </cell>
          <cell r="N436">
            <v>322.08</v>
          </cell>
          <cell r="O436" t="str">
            <v>450-6190-10</v>
          </cell>
          <cell r="P436">
            <v>54.21</v>
          </cell>
          <cell r="Q436" t="str">
            <v>440-6070-10</v>
          </cell>
          <cell r="R436">
            <v>929.67</v>
          </cell>
          <cell r="S436" t="str">
            <v>440-6790-10</v>
          </cell>
          <cell r="T436">
            <v>195.5</v>
          </cell>
          <cell r="U436" t="str">
            <v>450-6190-10</v>
          </cell>
          <cell r="V436">
            <v>53.48</v>
          </cell>
          <cell r="W436" t="str">
            <v>390-6010-10</v>
          </cell>
          <cell r="X436">
            <v>4922.74</v>
          </cell>
        </row>
        <row r="437">
          <cell r="A437" t="str">
            <v>450-6220-10</v>
          </cell>
          <cell r="B437">
            <v>197</v>
          </cell>
          <cell r="C437" t="str">
            <v>440-6170-10</v>
          </cell>
          <cell r="D437">
            <v>966.6</v>
          </cell>
          <cell r="E437" t="str">
            <v>440-6210-10</v>
          </cell>
          <cell r="F437">
            <v>336.85</v>
          </cell>
          <cell r="G437" t="str">
            <v>440-6180-10</v>
          </cell>
          <cell r="H437">
            <v>292.26</v>
          </cell>
          <cell r="I437" t="str">
            <v>440-6220-10</v>
          </cell>
          <cell r="J437">
            <v>1518</v>
          </cell>
          <cell r="K437" t="str">
            <v>450-6070-10</v>
          </cell>
          <cell r="L437">
            <v>388.66</v>
          </cell>
          <cell r="M437" t="str">
            <v>440-6220-10</v>
          </cell>
          <cell r="N437">
            <v>1019</v>
          </cell>
          <cell r="O437" t="str">
            <v>450-6200-10</v>
          </cell>
          <cell r="P437">
            <v>251.05</v>
          </cell>
          <cell r="Q437" t="str">
            <v>440-6120-10</v>
          </cell>
          <cell r="R437">
            <v>-8.32</v>
          </cell>
          <cell r="S437" t="str">
            <v>440-6810-10</v>
          </cell>
          <cell r="T437">
            <v>40375</v>
          </cell>
          <cell r="U437" t="str">
            <v>450-6220-10</v>
          </cell>
          <cell r="V437">
            <v>393</v>
          </cell>
          <cell r="W437" t="str">
            <v>390-6030-10</v>
          </cell>
          <cell r="X437">
            <v>-856.13</v>
          </cell>
        </row>
        <row r="438">
          <cell r="A438" t="str">
            <v>450-6342-10</v>
          </cell>
          <cell r="B438">
            <v>1397.13</v>
          </cell>
          <cell r="C438" t="str">
            <v>440-6180-10</v>
          </cell>
          <cell r="D438">
            <v>266.58</v>
          </cell>
          <cell r="E438" t="str">
            <v>440-6220-10</v>
          </cell>
          <cell r="F438">
            <v>1550</v>
          </cell>
          <cell r="G438" t="str">
            <v>440-6190-10</v>
          </cell>
          <cell r="H438">
            <v>151.38999999999999</v>
          </cell>
          <cell r="I438" t="str">
            <v>440-6650-10</v>
          </cell>
          <cell r="J438">
            <v>640.79999999999995</v>
          </cell>
          <cell r="K438" t="str">
            <v>450-6120-10</v>
          </cell>
          <cell r="L438">
            <v>135.85</v>
          </cell>
          <cell r="M438" t="str">
            <v>440-6330-10</v>
          </cell>
          <cell r="N438">
            <v>152.99</v>
          </cell>
          <cell r="O438" t="str">
            <v>450-6210-10</v>
          </cell>
          <cell r="P438">
            <v>100.3</v>
          </cell>
          <cell r="Q438" t="str">
            <v>440-6122-10</v>
          </cell>
          <cell r="R438">
            <v>429.93</v>
          </cell>
          <cell r="S438" t="str">
            <v>450-6020-10</v>
          </cell>
          <cell r="T438">
            <v>5465.11</v>
          </cell>
          <cell r="U438" t="str">
            <v>450-6320-10</v>
          </cell>
          <cell r="V438">
            <v>638.36</v>
          </cell>
          <cell r="W438" t="str">
            <v>390-6170-10</v>
          </cell>
          <cell r="X438">
            <v>387.55</v>
          </cell>
        </row>
        <row r="439">
          <cell r="A439" t="str">
            <v>450-6680-10</v>
          </cell>
          <cell r="B439">
            <v>31824.9</v>
          </cell>
          <cell r="C439" t="str">
            <v>440-6190-10</v>
          </cell>
          <cell r="D439">
            <v>138.08000000000001</v>
          </cell>
          <cell r="E439" t="str">
            <v>440-6460-10</v>
          </cell>
          <cell r="F439">
            <v>100</v>
          </cell>
          <cell r="G439" t="str">
            <v>440-6200-10</v>
          </cell>
          <cell r="H439">
            <v>697.93</v>
          </cell>
          <cell r="I439" t="str">
            <v>440-6700-10</v>
          </cell>
          <cell r="J439">
            <v>74.959999999999994</v>
          </cell>
          <cell r="K439" t="str">
            <v>450-6170-10</v>
          </cell>
          <cell r="L439">
            <v>366.44</v>
          </cell>
          <cell r="M439" t="str">
            <v>440-6650-10</v>
          </cell>
          <cell r="N439">
            <v>704.88</v>
          </cell>
          <cell r="O439" t="str">
            <v>450-6220-10</v>
          </cell>
          <cell r="P439">
            <v>280</v>
          </cell>
          <cell r="Q439" t="str">
            <v>440-6170-10</v>
          </cell>
          <cell r="R439">
            <v>1060.6600000000001</v>
          </cell>
          <cell r="S439" t="str">
            <v>450-6050-10</v>
          </cell>
          <cell r="T439">
            <v>36384.019999999997</v>
          </cell>
          <cell r="U439" t="str">
            <v>450-6342-10</v>
          </cell>
          <cell r="V439">
            <v>3148.9</v>
          </cell>
          <cell r="W439" t="str">
            <v>390-6180-10</v>
          </cell>
          <cell r="X439">
            <v>79.3</v>
          </cell>
        </row>
        <row r="440">
          <cell r="A440" t="str">
            <v>450-6690-10</v>
          </cell>
          <cell r="B440">
            <v>13112.91</v>
          </cell>
          <cell r="C440" t="str">
            <v>440-6200-10</v>
          </cell>
          <cell r="D440">
            <v>636.72</v>
          </cell>
          <cell r="E440" t="str">
            <v>440-6650-10</v>
          </cell>
          <cell r="F440">
            <v>608.75</v>
          </cell>
          <cell r="G440" t="str">
            <v>440-6210-10</v>
          </cell>
          <cell r="H440">
            <v>321</v>
          </cell>
          <cell r="I440" t="str">
            <v>440-6760-10</v>
          </cell>
          <cell r="J440">
            <v>1745.25</v>
          </cell>
          <cell r="K440" t="str">
            <v>450-6180-10</v>
          </cell>
          <cell r="L440">
            <v>100.16</v>
          </cell>
          <cell r="M440" t="str">
            <v>440-6700-10</v>
          </cell>
          <cell r="N440">
            <v>35.590000000000003</v>
          </cell>
          <cell r="O440" t="str">
            <v>450-6342-10</v>
          </cell>
          <cell r="P440">
            <v>3140.91</v>
          </cell>
          <cell r="Q440" t="str">
            <v>440-6180-10</v>
          </cell>
          <cell r="R440">
            <v>292.70999999999998</v>
          </cell>
          <cell r="S440" t="str">
            <v>450-6070-10</v>
          </cell>
          <cell r="T440">
            <v>124.8</v>
          </cell>
          <cell r="U440" t="str">
            <v>450-6680-10</v>
          </cell>
          <cell r="V440">
            <v>26124.68</v>
          </cell>
          <cell r="W440" t="str">
            <v>390-6190-10</v>
          </cell>
          <cell r="X440">
            <v>22.05</v>
          </cell>
        </row>
        <row r="441">
          <cell r="A441" t="str">
            <v>460-6010-10</v>
          </cell>
          <cell r="B441">
            <v>7433.53</v>
          </cell>
          <cell r="C441" t="str">
            <v>440-6210-10</v>
          </cell>
          <cell r="D441">
            <v>292.77999999999997</v>
          </cell>
          <cell r="E441" t="str">
            <v>440-6700-10</v>
          </cell>
          <cell r="F441">
            <v>74.92</v>
          </cell>
          <cell r="G441" t="str">
            <v>440-6220-10</v>
          </cell>
          <cell r="H441">
            <v>1275</v>
          </cell>
          <cell r="I441" t="str">
            <v>440-6770-10</v>
          </cell>
          <cell r="J441">
            <v>2351.25</v>
          </cell>
          <cell r="K441" t="str">
            <v>450-6190-10</v>
          </cell>
          <cell r="L441">
            <v>51.87</v>
          </cell>
          <cell r="M441" t="str">
            <v>440-6770-10</v>
          </cell>
          <cell r="N441">
            <v>2267.46</v>
          </cell>
          <cell r="O441" t="str">
            <v>450-6680-10</v>
          </cell>
          <cell r="P441">
            <v>27109.68</v>
          </cell>
          <cell r="Q441" t="str">
            <v>440-6190-10</v>
          </cell>
          <cell r="R441">
            <v>151.61000000000001</v>
          </cell>
          <cell r="S441" t="str">
            <v>450-6120-10</v>
          </cell>
          <cell r="T441">
            <v>571.58000000000004</v>
          </cell>
          <cell r="U441" t="str">
            <v>450-6690-10</v>
          </cell>
          <cell r="V441">
            <v>4679.1000000000004</v>
          </cell>
          <cell r="W441" t="str">
            <v>390-6200-10</v>
          </cell>
          <cell r="X441">
            <v>100.62</v>
          </cell>
        </row>
        <row r="442">
          <cell r="A442" t="str">
            <v>460-6120-10</v>
          </cell>
          <cell r="B442">
            <v>191.41</v>
          </cell>
          <cell r="C442" t="str">
            <v>440-6220-10</v>
          </cell>
          <cell r="D442">
            <v>572</v>
          </cell>
          <cell r="E442" t="str">
            <v>440-6770-10</v>
          </cell>
          <cell r="F442">
            <v>2259.31</v>
          </cell>
          <cell r="G442" t="str">
            <v>440-6650-10</v>
          </cell>
          <cell r="H442">
            <v>736.92</v>
          </cell>
          <cell r="I442" t="str">
            <v>440-6790-10</v>
          </cell>
          <cell r="J442">
            <v>193.75</v>
          </cell>
          <cell r="K442" t="str">
            <v>450-6200-10</v>
          </cell>
          <cell r="L442">
            <v>239.6</v>
          </cell>
          <cell r="M442" t="str">
            <v>440-6790-10</v>
          </cell>
          <cell r="N442">
            <v>322.8</v>
          </cell>
          <cell r="O442" t="str">
            <v>450-6690-10</v>
          </cell>
          <cell r="P442">
            <v>4650.4799999999996</v>
          </cell>
          <cell r="Q442" t="str">
            <v>440-6200-10</v>
          </cell>
          <cell r="R442">
            <v>523.53</v>
          </cell>
          <cell r="S442" t="str">
            <v>450-6170-10</v>
          </cell>
          <cell r="T442">
            <v>441.67</v>
          </cell>
          <cell r="U442" t="str">
            <v>450-6901-10</v>
          </cell>
          <cell r="V442">
            <v>0</v>
          </cell>
          <cell r="W442" t="str">
            <v>390-6210-10</v>
          </cell>
          <cell r="X442">
            <v>47.54</v>
          </cell>
        </row>
        <row r="443">
          <cell r="A443" t="str">
            <v>460-6145-10</v>
          </cell>
          <cell r="B443">
            <v>381.25</v>
          </cell>
          <cell r="C443" t="str">
            <v>440-6310-10</v>
          </cell>
          <cell r="D443">
            <v>37.799999999999997</v>
          </cell>
          <cell r="E443" t="str">
            <v>440-6790-10</v>
          </cell>
          <cell r="F443">
            <v>144.25</v>
          </cell>
          <cell r="G443" t="str">
            <v>440-6700-10</v>
          </cell>
          <cell r="H443">
            <v>75.33</v>
          </cell>
          <cell r="I443" t="str">
            <v>440-6810-10</v>
          </cell>
          <cell r="J443">
            <v>40375</v>
          </cell>
          <cell r="K443" t="str">
            <v>450-6210-10</v>
          </cell>
          <cell r="L443">
            <v>110.01</v>
          </cell>
          <cell r="M443" t="str">
            <v>440-6810-10</v>
          </cell>
          <cell r="N443">
            <v>40375</v>
          </cell>
          <cell r="O443" t="str">
            <v>450-6901-10</v>
          </cell>
          <cell r="P443">
            <v>0</v>
          </cell>
          <cell r="Q443" t="str">
            <v>440-6210-10</v>
          </cell>
          <cell r="R443">
            <v>164.81</v>
          </cell>
          <cell r="S443" t="str">
            <v>450-6180-10</v>
          </cell>
          <cell r="T443">
            <v>120.14</v>
          </cell>
          <cell r="U443" t="str">
            <v>450-6903-10</v>
          </cell>
          <cell r="V443">
            <v>1011.04</v>
          </cell>
          <cell r="W443" t="str">
            <v>390-6220-10</v>
          </cell>
          <cell r="X443">
            <v>393</v>
          </cell>
        </row>
        <row r="444">
          <cell r="A444" t="str">
            <v>460-6170-10</v>
          </cell>
          <cell r="B444">
            <v>650.21</v>
          </cell>
          <cell r="C444" t="str">
            <v>440-6650-10</v>
          </cell>
          <cell r="D444">
            <v>640.79999999999995</v>
          </cell>
          <cell r="E444" t="str">
            <v>440-6810-10</v>
          </cell>
          <cell r="F444">
            <v>40375</v>
          </cell>
          <cell r="G444" t="str">
            <v>440-6770-10</v>
          </cell>
          <cell r="H444">
            <v>2342.19</v>
          </cell>
          <cell r="I444" t="str">
            <v>450-6020-10</v>
          </cell>
          <cell r="J444">
            <v>4922.3500000000004</v>
          </cell>
          <cell r="K444" t="str">
            <v>450-6220-10</v>
          </cell>
          <cell r="L444">
            <v>405</v>
          </cell>
          <cell r="M444" t="str">
            <v>440-6903-10</v>
          </cell>
          <cell r="N444">
            <v>-1011.04</v>
          </cell>
          <cell r="O444" t="str">
            <v>450-6903-10</v>
          </cell>
          <cell r="P444">
            <v>-1011.04</v>
          </cell>
          <cell r="Q444" t="str">
            <v>440-6220-10</v>
          </cell>
          <cell r="R444">
            <v>1185</v>
          </cell>
          <cell r="S444" t="str">
            <v>450-6190-10</v>
          </cell>
          <cell r="T444">
            <v>62.22</v>
          </cell>
          <cell r="U444" t="str">
            <v>460-6010-10</v>
          </cell>
          <cell r="V444">
            <v>8021.94</v>
          </cell>
          <cell r="W444" t="str">
            <v>390-6901-10</v>
          </cell>
          <cell r="X444">
            <v>-31409.35</v>
          </cell>
        </row>
        <row r="445">
          <cell r="A445" t="str">
            <v>460-6180-10</v>
          </cell>
          <cell r="B445">
            <v>156.11000000000001</v>
          </cell>
          <cell r="C445" t="str">
            <v>440-6700-10</v>
          </cell>
          <cell r="D445">
            <v>112.86</v>
          </cell>
          <cell r="E445" t="str">
            <v>450-6020-10</v>
          </cell>
          <cell r="F445">
            <v>4387.92</v>
          </cell>
          <cell r="G445" t="str">
            <v>440-6790-10</v>
          </cell>
          <cell r="H445">
            <v>257.43</v>
          </cell>
          <cell r="I445" t="str">
            <v>450-6050-10</v>
          </cell>
          <cell r="J445">
            <v>34166.67</v>
          </cell>
          <cell r="K445" t="str">
            <v>450-6342-10</v>
          </cell>
          <cell r="L445">
            <v>12237.11</v>
          </cell>
          <cell r="M445" t="str">
            <v>450-6020-10</v>
          </cell>
          <cell r="N445">
            <v>5221.55</v>
          </cell>
          <cell r="O445" t="str">
            <v>460-6010-10</v>
          </cell>
          <cell r="P445">
            <v>8166.66</v>
          </cell>
          <cell r="Q445" t="str">
            <v>440-6650-10</v>
          </cell>
          <cell r="R445">
            <v>679.44</v>
          </cell>
          <cell r="S445" t="str">
            <v>450-6200-10</v>
          </cell>
          <cell r="T445">
            <v>-0.86</v>
          </cell>
          <cell r="U445" t="str">
            <v>460-6070-10</v>
          </cell>
          <cell r="V445">
            <v>332.62</v>
          </cell>
          <cell r="W445" t="str">
            <v>410-6310-10</v>
          </cell>
          <cell r="X445">
            <v>1152.71</v>
          </cell>
        </row>
        <row r="446">
          <cell r="A446" t="str">
            <v>460-6190-10</v>
          </cell>
          <cell r="B446">
            <v>80.87</v>
          </cell>
          <cell r="C446" t="str">
            <v>440-6770-10</v>
          </cell>
          <cell r="D446">
            <v>2379.11</v>
          </cell>
          <cell r="E446" t="str">
            <v>450-6050-10</v>
          </cell>
          <cell r="F446">
            <v>39491.129999999997</v>
          </cell>
          <cell r="G446" t="str">
            <v>440-6810-10</v>
          </cell>
          <cell r="H446">
            <v>40375</v>
          </cell>
          <cell r="I446" t="str">
            <v>450-6070-10</v>
          </cell>
          <cell r="J446">
            <v>194.8</v>
          </cell>
          <cell r="K446" t="str">
            <v>450-6680-10</v>
          </cell>
          <cell r="L446">
            <v>26119.42</v>
          </cell>
          <cell r="M446" t="str">
            <v>450-6050-10</v>
          </cell>
          <cell r="N446">
            <v>36287.870000000003</v>
          </cell>
          <cell r="O446" t="str">
            <v>460-6070-10</v>
          </cell>
          <cell r="P446">
            <v>430.45</v>
          </cell>
          <cell r="Q446" t="str">
            <v>440-6700-10</v>
          </cell>
          <cell r="R446">
            <v>38.24</v>
          </cell>
          <cell r="S446" t="str">
            <v>450-6220-10</v>
          </cell>
          <cell r="T446">
            <v>258</v>
          </cell>
          <cell r="U446" t="str">
            <v>460-6120-10</v>
          </cell>
          <cell r="V446">
            <v>242.55</v>
          </cell>
          <cell r="W446" t="str">
            <v>410-6680-10</v>
          </cell>
          <cell r="X446">
            <v>2.2799999999999998</v>
          </cell>
        </row>
        <row r="447">
          <cell r="A447" t="str">
            <v>460-6200-10</v>
          </cell>
          <cell r="B447">
            <v>382.3</v>
          </cell>
          <cell r="C447" t="str">
            <v>440-6790-10</v>
          </cell>
          <cell r="D447">
            <v>128.69999999999999</v>
          </cell>
          <cell r="E447" t="str">
            <v>450-6070-10</v>
          </cell>
          <cell r="F447">
            <v>1264.46</v>
          </cell>
          <cell r="G447" t="str">
            <v>450-6020-10</v>
          </cell>
          <cell r="H447">
            <v>5610.58</v>
          </cell>
          <cell r="I447" t="str">
            <v>450-6120-10</v>
          </cell>
          <cell r="J447">
            <v>-16.77</v>
          </cell>
          <cell r="K447" t="str">
            <v>450-6690-10</v>
          </cell>
          <cell r="L447">
            <v>9847.5300000000007</v>
          </cell>
          <cell r="M447" t="str">
            <v>450-6070-10</v>
          </cell>
          <cell r="N447">
            <v>389.21</v>
          </cell>
          <cell r="O447" t="str">
            <v>460-6170-10</v>
          </cell>
          <cell r="P447">
            <v>702.11</v>
          </cell>
          <cell r="Q447" t="str">
            <v>440-6770-10</v>
          </cell>
          <cell r="R447">
            <v>2478.06</v>
          </cell>
          <cell r="S447" t="str">
            <v>450-6342-10</v>
          </cell>
          <cell r="T447">
            <v>3151.79</v>
          </cell>
          <cell r="U447" t="str">
            <v>460-6170-10</v>
          </cell>
          <cell r="V447">
            <v>702.11</v>
          </cell>
          <cell r="W447" t="str">
            <v>410-6900-10</v>
          </cell>
          <cell r="X447">
            <v>833.37</v>
          </cell>
        </row>
        <row r="448">
          <cell r="A448" t="str">
            <v>460-6210-10</v>
          </cell>
          <cell r="B448">
            <v>171.49</v>
          </cell>
          <cell r="C448" t="str">
            <v>440-6810-10</v>
          </cell>
          <cell r="D448">
            <v>40375</v>
          </cell>
          <cell r="E448" t="str">
            <v>450-6170-10</v>
          </cell>
          <cell r="F448">
            <v>410.49</v>
          </cell>
          <cell r="G448" t="str">
            <v>450-6050-10</v>
          </cell>
          <cell r="H448">
            <v>37385.440000000002</v>
          </cell>
          <cell r="I448" t="str">
            <v>450-6170-10</v>
          </cell>
          <cell r="J448">
            <v>368.93</v>
          </cell>
          <cell r="K448" t="str">
            <v>450-6901-10</v>
          </cell>
          <cell r="L448">
            <v>0</v>
          </cell>
          <cell r="M448" t="str">
            <v>450-6120-10</v>
          </cell>
          <cell r="N448">
            <v>-60.38</v>
          </cell>
          <cell r="O448" t="str">
            <v>460-6180-10</v>
          </cell>
          <cell r="P448">
            <v>167.64</v>
          </cell>
          <cell r="Q448" t="str">
            <v>440-6790-10</v>
          </cell>
          <cell r="R448">
            <v>204.7</v>
          </cell>
          <cell r="S448" t="str">
            <v>450-6680-10</v>
          </cell>
          <cell r="T448">
            <v>27470.68</v>
          </cell>
          <cell r="U448" t="str">
            <v>460-6180-10</v>
          </cell>
          <cell r="V448">
            <v>167.64</v>
          </cell>
          <cell r="W448" t="str">
            <v>410-6901-10</v>
          </cell>
          <cell r="X448">
            <v>-3003.3</v>
          </cell>
        </row>
        <row r="449">
          <cell r="A449" t="str">
            <v>460-6220-10</v>
          </cell>
          <cell r="B449">
            <v>262</v>
          </cell>
          <cell r="C449" t="str">
            <v>450-6020-10</v>
          </cell>
          <cell r="D449">
            <v>4709.8599999999997</v>
          </cell>
          <cell r="E449" t="str">
            <v>450-6180-10</v>
          </cell>
          <cell r="F449">
            <v>110.22</v>
          </cell>
          <cell r="G449" t="str">
            <v>450-6070-10</v>
          </cell>
          <cell r="H449">
            <v>-291.8</v>
          </cell>
          <cell r="I449" t="str">
            <v>450-6180-10</v>
          </cell>
          <cell r="J449">
            <v>99.46</v>
          </cell>
          <cell r="K449" t="str">
            <v>460-6010-10</v>
          </cell>
          <cell r="L449">
            <v>7724.74</v>
          </cell>
          <cell r="M449" t="str">
            <v>450-6170-10</v>
          </cell>
          <cell r="N449">
            <v>406.59</v>
          </cell>
          <cell r="O449" t="str">
            <v>460-6190-10</v>
          </cell>
          <cell r="P449">
            <v>86.83</v>
          </cell>
          <cell r="Q449" t="str">
            <v>440-6810-10</v>
          </cell>
          <cell r="R449">
            <v>40375</v>
          </cell>
          <cell r="S449" t="str">
            <v>450-6690-10</v>
          </cell>
          <cell r="T449">
            <v>15177.06</v>
          </cell>
          <cell r="U449" t="str">
            <v>460-6220-10</v>
          </cell>
          <cell r="V449">
            <v>523</v>
          </cell>
          <cell r="W449" t="str">
            <v>420-6020-10</v>
          </cell>
          <cell r="X449">
            <v>26845.16</v>
          </cell>
        </row>
        <row r="450">
          <cell r="A450" t="str">
            <v>510-6220-10</v>
          </cell>
          <cell r="B450">
            <v>15102.29</v>
          </cell>
          <cell r="C450" t="str">
            <v>450-6050-10</v>
          </cell>
          <cell r="D450">
            <v>34166.67</v>
          </cell>
          <cell r="E450" t="str">
            <v>450-6190-10</v>
          </cell>
          <cell r="F450">
            <v>57.09</v>
          </cell>
          <cell r="G450" t="str">
            <v>450-6120-10</v>
          </cell>
          <cell r="H450">
            <v>50.31</v>
          </cell>
          <cell r="I450" t="str">
            <v>450-6190-10</v>
          </cell>
          <cell r="J450">
            <v>51.52</v>
          </cell>
          <cell r="K450" t="str">
            <v>460-6070-10</v>
          </cell>
          <cell r="L450">
            <v>195.66</v>
          </cell>
          <cell r="M450" t="str">
            <v>450-6180-10</v>
          </cell>
          <cell r="N450">
            <v>108.23</v>
          </cell>
          <cell r="O450" t="str">
            <v>460-6220-10</v>
          </cell>
          <cell r="P450">
            <v>372</v>
          </cell>
          <cell r="Q450" t="str">
            <v>450-6020-10</v>
          </cell>
          <cell r="R450">
            <v>5890.67</v>
          </cell>
          <cell r="S450" t="str">
            <v>450-6901-10</v>
          </cell>
          <cell r="T450">
            <v>0</v>
          </cell>
          <cell r="U450" t="str">
            <v>460-6590-10</v>
          </cell>
          <cell r="V450">
            <v>398</v>
          </cell>
          <cell r="W450" t="str">
            <v>420-6030-10</v>
          </cell>
          <cell r="X450">
            <v>68.760000000000005</v>
          </cell>
        </row>
        <row r="451">
          <cell r="A451" t="str">
            <v>510-6230-10</v>
          </cell>
          <cell r="B451">
            <v>16305.47</v>
          </cell>
          <cell r="C451" t="str">
            <v>450-6120-10</v>
          </cell>
          <cell r="D451">
            <v>226.4</v>
          </cell>
          <cell r="E451" t="str">
            <v>450-6200-10</v>
          </cell>
          <cell r="F451">
            <v>264.47000000000003</v>
          </cell>
          <cell r="G451" t="str">
            <v>450-6170-10</v>
          </cell>
          <cell r="H451">
            <v>389</v>
          </cell>
          <cell r="I451" t="str">
            <v>450-6200-10</v>
          </cell>
          <cell r="J451">
            <v>238.46</v>
          </cell>
          <cell r="K451" t="str">
            <v>460-6120-10</v>
          </cell>
          <cell r="L451">
            <v>390.78</v>
          </cell>
          <cell r="M451" t="str">
            <v>450-6190-10</v>
          </cell>
          <cell r="N451">
            <v>56.06</v>
          </cell>
          <cell r="O451" t="str">
            <v>460-6700-10</v>
          </cell>
          <cell r="P451">
            <v>279.2</v>
          </cell>
          <cell r="Q451" t="str">
            <v>450-6050-10</v>
          </cell>
          <cell r="R451">
            <v>35606.42</v>
          </cell>
          <cell r="S451" t="str">
            <v>450-6903-10</v>
          </cell>
          <cell r="T451">
            <v>0</v>
          </cell>
          <cell r="U451" t="str">
            <v>460-6600-10</v>
          </cell>
          <cell r="V451">
            <v>66.73</v>
          </cell>
          <cell r="W451" t="str">
            <v>420-6070-10</v>
          </cell>
          <cell r="X451">
            <v>2851.42</v>
          </cell>
        </row>
        <row r="452">
          <cell r="A452" t="str">
            <v>520-6010-10</v>
          </cell>
          <cell r="B452">
            <v>7271.2</v>
          </cell>
          <cell r="C452" t="str">
            <v>450-6170-10</v>
          </cell>
          <cell r="D452">
            <v>359</v>
          </cell>
          <cell r="E452" t="str">
            <v>450-6210-10</v>
          </cell>
          <cell r="F452">
            <v>121.06</v>
          </cell>
          <cell r="G452" t="str">
            <v>450-6180-10</v>
          </cell>
          <cell r="H452">
            <v>104.69</v>
          </cell>
          <cell r="I452" t="str">
            <v>450-6210-10</v>
          </cell>
          <cell r="J452">
            <v>109.24</v>
          </cell>
          <cell r="K452" t="str">
            <v>460-6170-10</v>
          </cell>
          <cell r="L452">
            <v>737.95</v>
          </cell>
          <cell r="M452" t="str">
            <v>450-6200-10</v>
          </cell>
          <cell r="N452">
            <v>260.08999999999997</v>
          </cell>
          <cell r="O452" t="str">
            <v>510-6220-10</v>
          </cell>
          <cell r="P452">
            <v>29092.01</v>
          </cell>
          <cell r="Q452" t="str">
            <v>450-6070-10</v>
          </cell>
          <cell r="R452">
            <v>-486.33</v>
          </cell>
          <cell r="S452" t="str">
            <v>460-6010-10</v>
          </cell>
          <cell r="T452">
            <v>8284.39</v>
          </cell>
          <cell r="U452" t="str">
            <v>460-6620-10</v>
          </cell>
          <cell r="V452">
            <v>26.69</v>
          </cell>
          <cell r="W452" t="str">
            <v>420-6120-10</v>
          </cell>
          <cell r="X452">
            <v>293.54000000000002</v>
          </cell>
        </row>
        <row r="453">
          <cell r="A453" t="str">
            <v>520-6070-10</v>
          </cell>
          <cell r="B453">
            <v>69.92</v>
          </cell>
          <cell r="C453" t="str">
            <v>450-6180-10</v>
          </cell>
          <cell r="D453">
            <v>96.26</v>
          </cell>
          <cell r="E453" t="str">
            <v>450-6220-10</v>
          </cell>
          <cell r="F453">
            <v>339</v>
          </cell>
          <cell r="G453" t="str">
            <v>450-6190-10</v>
          </cell>
          <cell r="H453">
            <v>54.22</v>
          </cell>
          <cell r="I453" t="str">
            <v>450-6220-10</v>
          </cell>
          <cell r="J453">
            <v>332</v>
          </cell>
          <cell r="K453" t="str">
            <v>460-6180-10</v>
          </cell>
          <cell r="L453">
            <v>152.19</v>
          </cell>
          <cell r="M453" t="str">
            <v>450-6210-10</v>
          </cell>
          <cell r="N453">
            <v>118.87</v>
          </cell>
          <cell r="O453" t="str">
            <v>520-6010-10</v>
          </cell>
          <cell r="P453">
            <v>5266.09</v>
          </cell>
          <cell r="Q453" t="str">
            <v>450-6170-10</v>
          </cell>
          <cell r="R453">
            <v>392.42</v>
          </cell>
          <cell r="S453" t="str">
            <v>460-6070-10</v>
          </cell>
          <cell r="T453">
            <v>-78.05</v>
          </cell>
          <cell r="U453" t="str">
            <v>460-6700-10</v>
          </cell>
          <cell r="V453">
            <v>141.81</v>
          </cell>
          <cell r="W453" t="str">
            <v>420-6122-10</v>
          </cell>
          <cell r="X453">
            <v>-128.04</v>
          </cell>
        </row>
        <row r="454">
          <cell r="A454" t="str">
            <v>520-6170-10</v>
          </cell>
          <cell r="B454">
            <v>585.76</v>
          </cell>
          <cell r="C454" t="str">
            <v>450-6190-10</v>
          </cell>
          <cell r="D454">
            <v>49.86</v>
          </cell>
          <cell r="E454" t="str">
            <v>450-6342-10</v>
          </cell>
          <cell r="F454">
            <v>4898.76</v>
          </cell>
          <cell r="G454" t="str">
            <v>450-6200-10</v>
          </cell>
          <cell r="H454">
            <v>251.13</v>
          </cell>
          <cell r="I454" t="str">
            <v>450-6342-10</v>
          </cell>
          <cell r="J454">
            <v>2670.07</v>
          </cell>
          <cell r="K454" t="str">
            <v>460-6190-10</v>
          </cell>
          <cell r="L454">
            <v>84.29</v>
          </cell>
          <cell r="M454" t="str">
            <v>450-6220-10</v>
          </cell>
          <cell r="N454">
            <v>223</v>
          </cell>
          <cell r="O454" t="str">
            <v>520-6040-10</v>
          </cell>
          <cell r="P454">
            <v>2624.72</v>
          </cell>
          <cell r="Q454" t="str">
            <v>450-6180-10</v>
          </cell>
          <cell r="R454">
            <v>105.38</v>
          </cell>
          <cell r="S454" t="str">
            <v>460-6170-10</v>
          </cell>
          <cell r="T454">
            <v>670.19</v>
          </cell>
          <cell r="U454" t="str">
            <v>510-6220-10</v>
          </cell>
          <cell r="V454">
            <v>40170</v>
          </cell>
          <cell r="W454" t="str">
            <v>420-6145-10</v>
          </cell>
          <cell r="X454">
            <v>220.33</v>
          </cell>
        </row>
        <row r="455">
          <cell r="A455" t="str">
            <v>520-6180-10</v>
          </cell>
          <cell r="B455">
            <v>143.16</v>
          </cell>
          <cell r="C455" t="str">
            <v>450-6200-10</v>
          </cell>
          <cell r="D455">
            <v>231.02</v>
          </cell>
          <cell r="E455" t="str">
            <v>450-6680-10</v>
          </cell>
          <cell r="F455">
            <v>15038.42</v>
          </cell>
          <cell r="G455" t="str">
            <v>450-6210-10</v>
          </cell>
          <cell r="H455">
            <v>114.99</v>
          </cell>
          <cell r="I455" t="str">
            <v>450-6680-10</v>
          </cell>
          <cell r="J455">
            <v>25782.42</v>
          </cell>
          <cell r="K455" t="str">
            <v>460-6200-10</v>
          </cell>
          <cell r="L455">
            <v>-151.93</v>
          </cell>
          <cell r="M455" t="str">
            <v>450-6342-10</v>
          </cell>
          <cell r="N455">
            <v>3229.31</v>
          </cell>
          <cell r="O455" t="str">
            <v>520-6170-10</v>
          </cell>
          <cell r="P455">
            <v>633.6</v>
          </cell>
          <cell r="Q455" t="str">
            <v>450-6190-10</v>
          </cell>
          <cell r="R455">
            <v>54.59</v>
          </cell>
          <cell r="S455" t="str">
            <v>460-6180-10</v>
          </cell>
          <cell r="T455">
            <v>160.02000000000001</v>
          </cell>
          <cell r="U455" t="str">
            <v>520-6010-10</v>
          </cell>
          <cell r="V455">
            <v>9504.83</v>
          </cell>
          <cell r="W455" t="str">
            <v>420-6170-10</v>
          </cell>
          <cell r="X455">
            <v>2215.7800000000002</v>
          </cell>
        </row>
        <row r="456">
          <cell r="A456" t="str">
            <v>520-6190-10</v>
          </cell>
          <cell r="B456">
            <v>74.150000000000006</v>
          </cell>
          <cell r="C456" t="str">
            <v>450-6210-10</v>
          </cell>
          <cell r="D456">
            <v>105.72</v>
          </cell>
          <cell r="E456" t="str">
            <v>450-6690-10</v>
          </cell>
          <cell r="F456">
            <v>11845.35</v>
          </cell>
          <cell r="G456" t="str">
            <v>450-6220-10</v>
          </cell>
          <cell r="H456">
            <v>279</v>
          </cell>
          <cell r="I456" t="str">
            <v>450-6901-10</v>
          </cell>
          <cell r="J456">
            <v>-516.96</v>
          </cell>
          <cell r="K456" t="str">
            <v>460-6210-10</v>
          </cell>
          <cell r="L456">
            <v>-130.57</v>
          </cell>
          <cell r="M456" t="str">
            <v>450-6680-10</v>
          </cell>
          <cell r="N456">
            <v>28230.68</v>
          </cell>
          <cell r="O456" t="str">
            <v>520-6180-10</v>
          </cell>
          <cell r="P456">
            <v>153.87</v>
          </cell>
          <cell r="Q456" t="str">
            <v>450-6200-10</v>
          </cell>
          <cell r="R456">
            <v>94.58</v>
          </cell>
          <cell r="S456" t="str">
            <v>460-6220-10</v>
          </cell>
          <cell r="T456">
            <v>344</v>
          </cell>
          <cell r="U456" t="str">
            <v>520-6070-10</v>
          </cell>
          <cell r="V456">
            <v>-1614.03</v>
          </cell>
          <cell r="W456" t="str">
            <v>420-6180-10</v>
          </cell>
          <cell r="X456">
            <v>587.91999999999996</v>
          </cell>
        </row>
        <row r="457">
          <cell r="A457" t="str">
            <v>520-6200-10</v>
          </cell>
          <cell r="B457">
            <v>349.4</v>
          </cell>
          <cell r="C457" t="str">
            <v>450-6220-10</v>
          </cell>
          <cell r="D457">
            <v>125</v>
          </cell>
          <cell r="E457" t="str">
            <v>460-6010-10</v>
          </cell>
          <cell r="F457">
            <v>5718.45</v>
          </cell>
          <cell r="G457" t="str">
            <v>450-6342-10</v>
          </cell>
          <cell r="H457">
            <v>2257.85</v>
          </cell>
          <cell r="I457" t="str">
            <v>460-6010-10</v>
          </cell>
          <cell r="J457">
            <v>8737.1200000000008</v>
          </cell>
          <cell r="K457" t="str">
            <v>460-6220-10</v>
          </cell>
          <cell r="L457">
            <v>538</v>
          </cell>
          <cell r="M457" t="str">
            <v>450-6690-10</v>
          </cell>
          <cell r="N457">
            <v>14969.28</v>
          </cell>
          <cell r="O457" t="str">
            <v>520-6190-10</v>
          </cell>
          <cell r="P457">
            <v>79.709999999999994</v>
          </cell>
          <cell r="Q457" t="str">
            <v>450-6210-10</v>
          </cell>
          <cell r="R457">
            <v>-7.97</v>
          </cell>
          <cell r="S457" t="str">
            <v>460-6310-10</v>
          </cell>
          <cell r="T457">
            <v>211.04</v>
          </cell>
          <cell r="U457" t="str">
            <v>520-6170-10</v>
          </cell>
          <cell r="V457">
            <v>633.6</v>
          </cell>
          <cell r="W457" t="str">
            <v>420-6190-10</v>
          </cell>
          <cell r="X457">
            <v>307.17</v>
          </cell>
        </row>
        <row r="458">
          <cell r="A458" t="str">
            <v>520-6210-10</v>
          </cell>
          <cell r="B458">
            <v>157.22999999999999</v>
          </cell>
          <cell r="C458" t="str">
            <v>450-6342-10</v>
          </cell>
          <cell r="D458">
            <v>2995.98</v>
          </cell>
          <cell r="E458" t="str">
            <v>460-6070-10</v>
          </cell>
          <cell r="F458">
            <v>2859.36</v>
          </cell>
          <cell r="G458" t="str">
            <v>450-6680-10</v>
          </cell>
          <cell r="H458">
            <v>28108.42</v>
          </cell>
          <cell r="I458" t="str">
            <v>460-6120-10</v>
          </cell>
          <cell r="J458">
            <v>184.05</v>
          </cell>
          <cell r="K458" t="str">
            <v>460-6700-10</v>
          </cell>
          <cell r="L458">
            <v>92.87</v>
          </cell>
          <cell r="M458" t="str">
            <v>450-6901-10</v>
          </cell>
          <cell r="N458">
            <v>0</v>
          </cell>
          <cell r="O458" t="str">
            <v>520-6220-10</v>
          </cell>
          <cell r="P458">
            <v>386</v>
          </cell>
          <cell r="Q458" t="str">
            <v>450-6220-10</v>
          </cell>
          <cell r="R458">
            <v>259</v>
          </cell>
          <cell r="S458" t="str">
            <v>460-6700-10</v>
          </cell>
          <cell r="T458">
            <v>111.19</v>
          </cell>
          <cell r="U458" t="str">
            <v>520-6180-10</v>
          </cell>
          <cell r="V458">
            <v>153.87</v>
          </cell>
          <cell r="W458" t="str">
            <v>420-6200-10</v>
          </cell>
          <cell r="X458">
            <v>742.31</v>
          </cell>
        </row>
        <row r="459">
          <cell r="A459" t="str">
            <v>520-6220-10</v>
          </cell>
          <cell r="B459">
            <v>271</v>
          </cell>
          <cell r="C459" t="str">
            <v>450-6680-10</v>
          </cell>
          <cell r="D459">
            <v>38897.42</v>
          </cell>
          <cell r="E459" t="str">
            <v>460-6120-10</v>
          </cell>
          <cell r="F459">
            <v>190.89</v>
          </cell>
          <cell r="G459" t="str">
            <v>450-6690-10</v>
          </cell>
          <cell r="H459">
            <v>13061.25</v>
          </cell>
          <cell r="I459" t="str">
            <v>460-6170-10</v>
          </cell>
          <cell r="J459">
            <v>714.37</v>
          </cell>
          <cell r="K459" t="str">
            <v>510-6220-10</v>
          </cell>
          <cell r="L459">
            <v>42057.7</v>
          </cell>
          <cell r="M459" t="str">
            <v>460-6010-10</v>
          </cell>
          <cell r="N459">
            <v>5666.56</v>
          </cell>
          <cell r="O459" t="str">
            <v>520-6240-10</v>
          </cell>
          <cell r="P459">
            <v>151.11000000000001</v>
          </cell>
          <cell r="Q459" t="str">
            <v>450-6342-10</v>
          </cell>
          <cell r="R459">
            <v>3163.18</v>
          </cell>
          <cell r="S459" t="str">
            <v>510-6220-10</v>
          </cell>
          <cell r="T459">
            <v>26425.040000000001</v>
          </cell>
          <cell r="U459" t="str">
            <v>520-6220-10</v>
          </cell>
          <cell r="V459">
            <v>541</v>
          </cell>
          <cell r="W459" t="str">
            <v>420-6210-10</v>
          </cell>
          <cell r="X459">
            <v>352.88</v>
          </cell>
        </row>
        <row r="460">
          <cell r="A460" t="str">
            <v>520-6240-10</v>
          </cell>
          <cell r="B460">
            <v>10.81</v>
          </cell>
          <cell r="C460" t="str">
            <v>460-6010-10</v>
          </cell>
          <cell r="D460">
            <v>6862.45</v>
          </cell>
          <cell r="E460" t="str">
            <v>460-6170-10</v>
          </cell>
          <cell r="F460">
            <v>712.77</v>
          </cell>
          <cell r="G460" t="str">
            <v>460-6010-10</v>
          </cell>
          <cell r="H460">
            <v>8959.31</v>
          </cell>
          <cell r="I460" t="str">
            <v>460-6180-10</v>
          </cell>
          <cell r="J460">
            <v>173.95</v>
          </cell>
          <cell r="K460" t="str">
            <v>510-6230-10</v>
          </cell>
          <cell r="L460">
            <v>8334.16</v>
          </cell>
          <cell r="M460" t="str">
            <v>460-6070-10</v>
          </cell>
          <cell r="N460">
            <v>2930.57</v>
          </cell>
          <cell r="O460" t="str">
            <v>520-6250-10</v>
          </cell>
          <cell r="P460">
            <v>84</v>
          </cell>
          <cell r="Q460" t="str">
            <v>450-6680-10</v>
          </cell>
          <cell r="R460">
            <v>26120.68</v>
          </cell>
          <cell r="S460" t="str">
            <v>510-6230-10</v>
          </cell>
          <cell r="T460">
            <v>8189.49</v>
          </cell>
          <cell r="U460" t="str">
            <v>520-6240-10</v>
          </cell>
          <cell r="V460">
            <v>9.8699999999999992</v>
          </cell>
          <cell r="W460" t="str">
            <v>420-6220-10</v>
          </cell>
          <cell r="X460">
            <v>985</v>
          </cell>
        </row>
        <row r="461">
          <cell r="A461" t="str">
            <v>520-6270-10</v>
          </cell>
          <cell r="B461">
            <v>46.98</v>
          </cell>
          <cell r="C461" t="str">
            <v>460-6122-10</v>
          </cell>
          <cell r="D461">
            <v>762.49</v>
          </cell>
          <cell r="E461" t="str">
            <v>460-6180-10</v>
          </cell>
          <cell r="F461">
            <v>170.98</v>
          </cell>
          <cell r="G461" t="str">
            <v>460-6070-10</v>
          </cell>
          <cell r="H461">
            <v>-571.87</v>
          </cell>
          <cell r="I461" t="str">
            <v>460-6190-10</v>
          </cell>
          <cell r="J461">
            <v>90.1</v>
          </cell>
          <cell r="K461" t="str">
            <v>520-6010-10</v>
          </cell>
          <cell r="L461">
            <v>8771.06</v>
          </cell>
          <cell r="M461" t="str">
            <v>460-6170-10</v>
          </cell>
          <cell r="N461">
            <v>702.11</v>
          </cell>
          <cell r="O461" t="str">
            <v>520-6330-10</v>
          </cell>
          <cell r="P461">
            <v>-7010.95</v>
          </cell>
          <cell r="Q461" t="str">
            <v>450-6690-10</v>
          </cell>
          <cell r="R461">
            <v>4648.05</v>
          </cell>
          <cell r="S461" t="str">
            <v>520-6010-10</v>
          </cell>
          <cell r="T461">
            <v>2690.05</v>
          </cell>
          <cell r="U461" t="str">
            <v>520-6270-10</v>
          </cell>
          <cell r="V461">
            <v>42.92</v>
          </cell>
          <cell r="W461" t="str">
            <v>420-6670-10</v>
          </cell>
          <cell r="X461">
            <v>2009.01</v>
          </cell>
        </row>
        <row r="462">
          <cell r="A462" t="str">
            <v>520-6290-10</v>
          </cell>
          <cell r="B462">
            <v>166.21</v>
          </cell>
          <cell r="C462" t="str">
            <v>460-6170-10</v>
          </cell>
          <cell r="D462">
            <v>619.79999999999995</v>
          </cell>
          <cell r="E462" t="str">
            <v>460-6190-10</v>
          </cell>
          <cell r="F462">
            <v>88.57</v>
          </cell>
          <cell r="G462" t="str">
            <v>460-6170-10</v>
          </cell>
          <cell r="H462">
            <v>681.78</v>
          </cell>
          <cell r="I462" t="str">
            <v>460-6200-10</v>
          </cell>
          <cell r="J462">
            <v>427.6</v>
          </cell>
          <cell r="K462" t="str">
            <v>520-6070-10</v>
          </cell>
          <cell r="L462">
            <v>179.34</v>
          </cell>
          <cell r="M462" t="str">
            <v>460-6180-10</v>
          </cell>
          <cell r="N462">
            <v>167.64</v>
          </cell>
          <cell r="O462" t="str">
            <v>520-6342-10</v>
          </cell>
          <cell r="P462">
            <v>187.5</v>
          </cell>
          <cell r="Q462" t="str">
            <v>450-6901-10</v>
          </cell>
          <cell r="R462">
            <v>0</v>
          </cell>
          <cell r="S462" t="str">
            <v>520-6070-10</v>
          </cell>
          <cell r="T462">
            <v>4842.09</v>
          </cell>
          <cell r="U462" t="str">
            <v>520-6330-10</v>
          </cell>
          <cell r="V462">
            <v>364.01</v>
          </cell>
          <cell r="W462" t="str">
            <v>420-6903-10</v>
          </cell>
          <cell r="X462">
            <v>0</v>
          </cell>
        </row>
        <row r="463">
          <cell r="A463" t="str">
            <v>520-6310-10</v>
          </cell>
          <cell r="B463">
            <v>54</v>
          </cell>
          <cell r="C463" t="str">
            <v>460-6180-10</v>
          </cell>
          <cell r="D463">
            <v>148.68</v>
          </cell>
          <cell r="E463" t="str">
            <v>460-6200-10</v>
          </cell>
          <cell r="F463">
            <v>418.72</v>
          </cell>
          <cell r="G463" t="str">
            <v>460-6180-10</v>
          </cell>
          <cell r="H463">
            <v>163.55000000000001</v>
          </cell>
          <cell r="I463" t="str">
            <v>460-6210-10</v>
          </cell>
          <cell r="J463">
            <v>191.05</v>
          </cell>
          <cell r="K463" t="str">
            <v>520-6170-10</v>
          </cell>
          <cell r="L463">
            <v>660.06</v>
          </cell>
          <cell r="M463" t="str">
            <v>460-6190-10</v>
          </cell>
          <cell r="N463">
            <v>86.83</v>
          </cell>
          <cell r="O463" t="str">
            <v>520-6700-10</v>
          </cell>
          <cell r="P463">
            <v>90.82</v>
          </cell>
          <cell r="Q463" t="str">
            <v>450-6903-10</v>
          </cell>
          <cell r="R463">
            <v>0</v>
          </cell>
          <cell r="S463" t="str">
            <v>520-6170-10</v>
          </cell>
          <cell r="T463">
            <v>604.79999999999995</v>
          </cell>
          <cell r="U463" t="str">
            <v>520-6342-10</v>
          </cell>
          <cell r="V463">
            <v>187.5</v>
          </cell>
          <cell r="W463" t="str">
            <v>440-6020-10</v>
          </cell>
          <cell r="X463">
            <v>13261.31</v>
          </cell>
        </row>
        <row r="464">
          <cell r="A464" t="str">
            <v>520-6330-10</v>
          </cell>
          <cell r="B464">
            <v>381.53</v>
          </cell>
          <cell r="C464" t="str">
            <v>460-6190-10</v>
          </cell>
          <cell r="D464">
            <v>77.02</v>
          </cell>
          <cell r="E464" t="str">
            <v>460-6210-10</v>
          </cell>
          <cell r="F464">
            <v>187.82</v>
          </cell>
          <cell r="G464" t="str">
            <v>460-6190-10</v>
          </cell>
          <cell r="H464">
            <v>84.73</v>
          </cell>
          <cell r="I464" t="str">
            <v>460-6220-10</v>
          </cell>
          <cell r="J464">
            <v>442</v>
          </cell>
          <cell r="K464" t="str">
            <v>520-6180-10</v>
          </cell>
          <cell r="L464">
            <v>165.51</v>
          </cell>
          <cell r="M464" t="str">
            <v>460-6220-10</v>
          </cell>
          <cell r="N464">
            <v>297</v>
          </cell>
          <cell r="O464" t="str">
            <v>520-6730-10</v>
          </cell>
          <cell r="P464">
            <v>966.67</v>
          </cell>
          <cell r="Q464" t="str">
            <v>460-6010-10</v>
          </cell>
          <cell r="R464">
            <v>8363.08</v>
          </cell>
          <cell r="S464" t="str">
            <v>520-6180-10</v>
          </cell>
          <cell r="T464">
            <v>146.87</v>
          </cell>
          <cell r="U464" t="str">
            <v>520-6540-10</v>
          </cell>
          <cell r="V464">
            <v>6050</v>
          </cell>
          <cell r="W464" t="str">
            <v>440-6050-10</v>
          </cell>
          <cell r="X464">
            <v>4605.3500000000004</v>
          </cell>
        </row>
        <row r="465">
          <cell r="A465" t="str">
            <v>520-6540-10</v>
          </cell>
          <cell r="B465">
            <v>8100</v>
          </cell>
          <cell r="C465" t="str">
            <v>460-6200-10</v>
          </cell>
          <cell r="D465">
            <v>364.1</v>
          </cell>
          <cell r="E465" t="str">
            <v>460-6220-10</v>
          </cell>
          <cell r="F465">
            <v>451</v>
          </cell>
          <cell r="G465" t="str">
            <v>460-6200-10</v>
          </cell>
          <cell r="H465">
            <v>400.51</v>
          </cell>
          <cell r="I465" t="str">
            <v>460-6590-10</v>
          </cell>
          <cell r="J465">
            <v>364.56</v>
          </cell>
          <cell r="K465" t="str">
            <v>520-6190-10</v>
          </cell>
          <cell r="L465">
            <v>90.54</v>
          </cell>
          <cell r="M465" t="str">
            <v>460-6700-10</v>
          </cell>
          <cell r="N465">
            <v>191.16</v>
          </cell>
          <cell r="O465" t="str">
            <v>520-6901-10</v>
          </cell>
          <cell r="P465">
            <v>0</v>
          </cell>
          <cell r="Q465" t="str">
            <v>460-6070-10</v>
          </cell>
          <cell r="R465">
            <v>234.04</v>
          </cell>
          <cell r="S465" t="str">
            <v>520-6190-10</v>
          </cell>
          <cell r="T465">
            <v>2.0499999999999998</v>
          </cell>
          <cell r="U465" t="str">
            <v>520-6620-10</v>
          </cell>
          <cell r="V465">
            <v>139.77000000000001</v>
          </cell>
          <cell r="W465" t="str">
            <v>440-6070-10</v>
          </cell>
          <cell r="X465">
            <v>2252.69</v>
          </cell>
        </row>
        <row r="466">
          <cell r="A466" t="str">
            <v>520-6590-10</v>
          </cell>
          <cell r="B466">
            <v>93.45</v>
          </cell>
          <cell r="C466" t="str">
            <v>460-6210-10</v>
          </cell>
          <cell r="D466">
            <v>163.32</v>
          </cell>
          <cell r="E466" t="str">
            <v>460-6310-10</v>
          </cell>
          <cell r="F466">
            <v>125.8</v>
          </cell>
          <cell r="G466" t="str">
            <v>460-6210-10</v>
          </cell>
          <cell r="H466">
            <v>179.65</v>
          </cell>
          <cell r="I466" t="str">
            <v>460-6700-10</v>
          </cell>
          <cell r="J466">
            <v>95.53</v>
          </cell>
          <cell r="K466" t="str">
            <v>520-6200-10</v>
          </cell>
          <cell r="L466">
            <v>102.71</v>
          </cell>
          <cell r="M466" t="str">
            <v>510-6220-10</v>
          </cell>
          <cell r="N466">
            <v>23171.82</v>
          </cell>
          <cell r="O466" t="str">
            <v>530-6010-10</v>
          </cell>
          <cell r="P466">
            <v>3063.75</v>
          </cell>
          <cell r="Q466" t="str">
            <v>460-6170-10</v>
          </cell>
          <cell r="R466">
            <v>702.11</v>
          </cell>
          <cell r="S466" t="str">
            <v>520-6220-10</v>
          </cell>
          <cell r="T466">
            <v>356</v>
          </cell>
          <cell r="U466" t="str">
            <v>520-6650-10</v>
          </cell>
          <cell r="V466">
            <v>6.5</v>
          </cell>
          <cell r="W466" t="str">
            <v>440-6120-10</v>
          </cell>
          <cell r="X466">
            <v>298.31</v>
          </cell>
        </row>
        <row r="467">
          <cell r="A467" t="str">
            <v>520-6600-10</v>
          </cell>
          <cell r="B467">
            <v>27.62</v>
          </cell>
          <cell r="C467" t="str">
            <v>460-6220-10</v>
          </cell>
          <cell r="D467">
            <v>167</v>
          </cell>
          <cell r="E467" t="str">
            <v>460-6700-10</v>
          </cell>
          <cell r="F467">
            <v>92.04</v>
          </cell>
          <cell r="G467" t="str">
            <v>460-6220-10</v>
          </cell>
          <cell r="H467">
            <v>371</v>
          </cell>
          <cell r="I467" t="str">
            <v>510-6220-10</v>
          </cell>
          <cell r="J467">
            <v>34510.699999999997</v>
          </cell>
          <cell r="K467" t="str">
            <v>520-6210-10</v>
          </cell>
          <cell r="L467">
            <v>-12.06</v>
          </cell>
          <cell r="M467" t="str">
            <v>510-6230-10</v>
          </cell>
          <cell r="N467">
            <v>8197.4</v>
          </cell>
          <cell r="O467" t="str">
            <v>530-6040-10</v>
          </cell>
          <cell r="P467">
            <v>2624.72</v>
          </cell>
          <cell r="Q467" t="str">
            <v>460-6180-10</v>
          </cell>
          <cell r="R467">
            <v>167.64</v>
          </cell>
          <cell r="S467" t="str">
            <v>520-6240-10</v>
          </cell>
          <cell r="T467">
            <v>5.69</v>
          </cell>
          <cell r="U467" t="str">
            <v>520-6700-10</v>
          </cell>
          <cell r="V467">
            <v>85.24</v>
          </cell>
          <cell r="W467" t="str">
            <v>440-6170-10</v>
          </cell>
          <cell r="X467">
            <v>1195.47</v>
          </cell>
        </row>
        <row r="468">
          <cell r="A468" t="str">
            <v>520-6650-10</v>
          </cell>
          <cell r="B468">
            <v>8.1</v>
          </cell>
          <cell r="C468" t="str">
            <v>460-6700-10</v>
          </cell>
          <cell r="D468">
            <v>90.23</v>
          </cell>
          <cell r="E468" t="str">
            <v>510-6220-10</v>
          </cell>
          <cell r="F468">
            <v>35222.89</v>
          </cell>
          <cell r="G468" t="str">
            <v>460-6310-10</v>
          </cell>
          <cell r="H468">
            <v>62.9</v>
          </cell>
          <cell r="I468" t="str">
            <v>510-6230-10</v>
          </cell>
          <cell r="J468">
            <v>8669.2000000000007</v>
          </cell>
          <cell r="K468" t="str">
            <v>520-6220-10</v>
          </cell>
          <cell r="L468">
            <v>557</v>
          </cell>
          <cell r="M468" t="str">
            <v>520-6010-10</v>
          </cell>
          <cell r="N468">
            <v>3945.41</v>
          </cell>
          <cell r="O468" t="str">
            <v>530-6050-10</v>
          </cell>
          <cell r="P468">
            <v>4595.59</v>
          </cell>
          <cell r="Q468" t="str">
            <v>460-6190-10</v>
          </cell>
          <cell r="R468">
            <v>18.91</v>
          </cell>
          <cell r="S468" t="str">
            <v>520-6250-10</v>
          </cell>
          <cell r="T468">
            <v>18.579999999999998</v>
          </cell>
          <cell r="U468" t="str">
            <v>520-6901-10</v>
          </cell>
          <cell r="V468">
            <v>0</v>
          </cell>
          <cell r="W468" t="str">
            <v>440-6180-10</v>
          </cell>
          <cell r="X468">
            <v>310.45999999999998</v>
          </cell>
        </row>
        <row r="469">
          <cell r="A469" t="str">
            <v>520-6730-10</v>
          </cell>
          <cell r="B469">
            <v>200</v>
          </cell>
          <cell r="C469" t="str">
            <v>510-6220-10</v>
          </cell>
          <cell r="D469">
            <v>30305.599999999999</v>
          </cell>
          <cell r="E469" t="str">
            <v>510-6230-10</v>
          </cell>
          <cell r="F469">
            <v>8222.98</v>
          </cell>
          <cell r="G469" t="str">
            <v>460-6700-10</v>
          </cell>
          <cell r="H469">
            <v>104.68</v>
          </cell>
          <cell r="I469" t="str">
            <v>520-6010-10</v>
          </cell>
          <cell r="J469">
            <v>9523.91</v>
          </cell>
          <cell r="K469" t="str">
            <v>520-6240-10</v>
          </cell>
          <cell r="L469">
            <v>13.79</v>
          </cell>
          <cell r="M469" t="str">
            <v>520-6070-10</v>
          </cell>
          <cell r="N469">
            <v>4055.27</v>
          </cell>
          <cell r="O469" t="str">
            <v>530-6170-10</v>
          </cell>
          <cell r="P469">
            <v>424.68</v>
          </cell>
          <cell r="Q469" t="str">
            <v>460-6220-10</v>
          </cell>
          <cell r="R469">
            <v>345</v>
          </cell>
          <cell r="S469" t="str">
            <v>520-6270-10</v>
          </cell>
          <cell r="T469">
            <v>24.76</v>
          </cell>
          <cell r="U469" t="str">
            <v>530-6010-10</v>
          </cell>
          <cell r="V469">
            <v>7407.7</v>
          </cell>
          <cell r="W469" t="str">
            <v>440-6190-10</v>
          </cell>
          <cell r="X469">
            <v>162.16999999999999</v>
          </cell>
        </row>
        <row r="470">
          <cell r="A470" t="str">
            <v>525-6740-10</v>
          </cell>
          <cell r="B470">
            <v>0</v>
          </cell>
          <cell r="C470" t="str">
            <v>510-6230-10</v>
          </cell>
          <cell r="D470">
            <v>8228.2000000000007</v>
          </cell>
          <cell r="E470" t="str">
            <v>520-6010-10</v>
          </cell>
          <cell r="F470">
            <v>2447.04</v>
          </cell>
          <cell r="G470" t="str">
            <v>510-6220-10</v>
          </cell>
          <cell r="H470">
            <v>28971.42</v>
          </cell>
          <cell r="I470" t="str">
            <v>520-6040-10</v>
          </cell>
          <cell r="J470">
            <v>122.08</v>
          </cell>
          <cell r="K470" t="str">
            <v>520-6250-10</v>
          </cell>
          <cell r="L470">
            <v>167.15</v>
          </cell>
          <cell r="M470" t="str">
            <v>520-6170-10</v>
          </cell>
          <cell r="N470">
            <v>633.6</v>
          </cell>
          <cell r="O470" t="str">
            <v>530-6180-10</v>
          </cell>
          <cell r="P470">
            <v>110.93</v>
          </cell>
          <cell r="Q470" t="str">
            <v>460-6700-10</v>
          </cell>
          <cell r="R470">
            <v>108.42</v>
          </cell>
          <cell r="S470" t="str">
            <v>520-6330-10</v>
          </cell>
          <cell r="T470">
            <v>538.9</v>
          </cell>
          <cell r="U470" t="str">
            <v>530-6050-10</v>
          </cell>
          <cell r="V470">
            <v>4750</v>
          </cell>
          <cell r="W470" t="str">
            <v>440-6200-10</v>
          </cell>
          <cell r="X470">
            <v>319.33999999999997</v>
          </cell>
        </row>
        <row r="471">
          <cell r="A471" t="str">
            <v>530-6220-10</v>
          </cell>
          <cell r="B471">
            <v>354</v>
          </cell>
          <cell r="C471" t="str">
            <v>520-6010-10</v>
          </cell>
          <cell r="D471">
            <v>6991.54</v>
          </cell>
          <cell r="E471" t="str">
            <v>520-6120-10</v>
          </cell>
          <cell r="F471">
            <v>5593.23</v>
          </cell>
          <cell r="G471" t="str">
            <v>510-6230-10</v>
          </cell>
          <cell r="H471">
            <v>8380.2099999999991</v>
          </cell>
          <cell r="I471" t="str">
            <v>520-6170-10</v>
          </cell>
          <cell r="J471">
            <v>648.74</v>
          </cell>
          <cell r="K471" t="str">
            <v>520-6270-10</v>
          </cell>
          <cell r="L471">
            <v>59.94</v>
          </cell>
          <cell r="M471" t="str">
            <v>520-6180-10</v>
          </cell>
          <cell r="N471">
            <v>156.01</v>
          </cell>
          <cell r="O471" t="str">
            <v>530-6190-10</v>
          </cell>
          <cell r="P471">
            <v>57.46</v>
          </cell>
          <cell r="Q471" t="str">
            <v>510-6220-10</v>
          </cell>
          <cell r="R471">
            <v>26935.37</v>
          </cell>
          <cell r="S471" t="str">
            <v>520-6342-10</v>
          </cell>
          <cell r="T471">
            <v>187.5</v>
          </cell>
          <cell r="U471" t="str">
            <v>530-6120-10</v>
          </cell>
          <cell r="V471">
            <v>-46.16</v>
          </cell>
          <cell r="W471" t="str">
            <v>440-6210-10</v>
          </cell>
          <cell r="X471">
            <v>152.28</v>
          </cell>
        </row>
        <row r="472">
          <cell r="A472" t="str">
            <v>530-6230-10</v>
          </cell>
          <cell r="B472">
            <v>2250</v>
          </cell>
          <cell r="C472" t="str">
            <v>520-6170-10</v>
          </cell>
          <cell r="D472">
            <v>558.36</v>
          </cell>
          <cell r="E472" t="str">
            <v>520-6170-10</v>
          </cell>
          <cell r="F472">
            <v>642.11</v>
          </cell>
          <cell r="G472" t="str">
            <v>520-6010-10</v>
          </cell>
          <cell r="H472">
            <v>8739.42</v>
          </cell>
          <cell r="I472" t="str">
            <v>520-6180-10</v>
          </cell>
          <cell r="J472">
            <v>188.11</v>
          </cell>
          <cell r="K472" t="str">
            <v>520-6290-10</v>
          </cell>
          <cell r="L472">
            <v>180.05</v>
          </cell>
          <cell r="M472" t="str">
            <v>520-6190-10</v>
          </cell>
          <cell r="N472">
            <v>80.81</v>
          </cell>
          <cell r="O472" t="str">
            <v>530-6200-10</v>
          </cell>
          <cell r="P472">
            <v>266.91000000000003</v>
          </cell>
          <cell r="Q472" t="str">
            <v>510-6230-10</v>
          </cell>
          <cell r="R472">
            <v>16390.669999999998</v>
          </cell>
          <cell r="S472" t="str">
            <v>520-6590-10</v>
          </cell>
          <cell r="T472">
            <v>149</v>
          </cell>
          <cell r="U472" t="str">
            <v>530-6170-10</v>
          </cell>
          <cell r="V472">
            <v>582.27</v>
          </cell>
          <cell r="W472" t="str">
            <v>440-6220-10</v>
          </cell>
          <cell r="X472">
            <v>754</v>
          </cell>
        </row>
        <row r="473">
          <cell r="A473" t="str">
            <v>530-6650-10</v>
          </cell>
          <cell r="B473">
            <v>7.76</v>
          </cell>
          <cell r="C473" t="str">
            <v>520-6180-10</v>
          </cell>
          <cell r="D473">
            <v>136.34</v>
          </cell>
          <cell r="E473" t="str">
            <v>520-6180-10</v>
          </cell>
          <cell r="F473">
            <v>156.79</v>
          </cell>
          <cell r="G473" t="str">
            <v>520-6120-10</v>
          </cell>
          <cell r="H473">
            <v>-1048.73</v>
          </cell>
          <cell r="I473" t="str">
            <v>520-6190-10</v>
          </cell>
          <cell r="J473">
            <v>97.44</v>
          </cell>
          <cell r="K473" t="str">
            <v>520-6330-10</v>
          </cell>
          <cell r="L473">
            <v>900.03</v>
          </cell>
          <cell r="M473" t="str">
            <v>520-6200-10</v>
          </cell>
          <cell r="N473">
            <v>4.7699999999999996</v>
          </cell>
          <cell r="O473" t="str">
            <v>530-6210-10</v>
          </cell>
          <cell r="P473">
            <v>121.83</v>
          </cell>
          <cell r="Q473" t="str">
            <v>520-6010-10</v>
          </cell>
          <cell r="R473">
            <v>7890.8</v>
          </cell>
          <cell r="S473" t="str">
            <v>520-6620-10</v>
          </cell>
          <cell r="T473">
            <v>305.86</v>
          </cell>
          <cell r="U473" t="str">
            <v>530-6180-10</v>
          </cell>
          <cell r="V473">
            <v>143.55000000000001</v>
          </cell>
          <cell r="W473" t="str">
            <v>440-6650-10</v>
          </cell>
          <cell r="X473">
            <v>695.64</v>
          </cell>
        </row>
        <row r="474">
          <cell r="A474" t="str">
            <v>530-6740-10</v>
          </cell>
          <cell r="B474">
            <v>9679.9599999999991</v>
          </cell>
          <cell r="C474" t="str">
            <v>520-6190-10</v>
          </cell>
          <cell r="D474">
            <v>70.62</v>
          </cell>
          <cell r="E474" t="str">
            <v>520-6190-10</v>
          </cell>
          <cell r="F474">
            <v>81.209999999999994</v>
          </cell>
          <cell r="G474" t="str">
            <v>520-6170-10</v>
          </cell>
          <cell r="H474">
            <v>614.20000000000005</v>
          </cell>
          <cell r="I474" t="str">
            <v>520-6200-10</v>
          </cell>
          <cell r="J474">
            <v>454.83</v>
          </cell>
          <cell r="K474" t="str">
            <v>520-6342-10</v>
          </cell>
          <cell r="L474">
            <v>187.5</v>
          </cell>
          <cell r="M474" t="str">
            <v>520-6210-10</v>
          </cell>
          <cell r="N474">
            <v>2.66</v>
          </cell>
          <cell r="O474" t="str">
            <v>530-6220-10</v>
          </cell>
          <cell r="P474">
            <v>504</v>
          </cell>
          <cell r="Q474" t="str">
            <v>520-6170-10</v>
          </cell>
          <cell r="R474">
            <v>633.6</v>
          </cell>
          <cell r="S474" t="str">
            <v>520-6650-10</v>
          </cell>
          <cell r="T474">
            <v>4.58</v>
          </cell>
          <cell r="U474" t="str">
            <v>530-6190-10</v>
          </cell>
          <cell r="V474">
            <v>74.36</v>
          </cell>
          <cell r="W474" t="str">
            <v>440-6700-10</v>
          </cell>
          <cell r="X474">
            <v>16.63</v>
          </cell>
        </row>
        <row r="475">
          <cell r="A475" t="str">
            <v>610-6020-10</v>
          </cell>
          <cell r="B475">
            <v>7418.4</v>
          </cell>
          <cell r="C475" t="str">
            <v>520-6200-10</v>
          </cell>
          <cell r="D475">
            <v>332.76</v>
          </cell>
          <cell r="E475" t="str">
            <v>520-6200-10</v>
          </cell>
          <cell r="F475">
            <v>382.67</v>
          </cell>
          <cell r="G475" t="str">
            <v>520-6180-10</v>
          </cell>
          <cell r="H475">
            <v>149.97999999999999</v>
          </cell>
          <cell r="I475" t="str">
            <v>520-6210-10</v>
          </cell>
          <cell r="J475">
            <v>210.53</v>
          </cell>
          <cell r="K475" t="str">
            <v>520-6540-10</v>
          </cell>
          <cell r="L475">
            <v>4175</v>
          </cell>
          <cell r="M475" t="str">
            <v>520-6220-10</v>
          </cell>
          <cell r="N475">
            <v>307</v>
          </cell>
          <cell r="O475" t="str">
            <v>530-6610-10</v>
          </cell>
          <cell r="P475">
            <v>330</v>
          </cell>
          <cell r="Q475" t="str">
            <v>520-6180-10</v>
          </cell>
          <cell r="R475">
            <v>153.87</v>
          </cell>
          <cell r="S475" t="str">
            <v>520-6700-10</v>
          </cell>
          <cell r="T475">
            <v>145.38</v>
          </cell>
          <cell r="U475" t="str">
            <v>530-6200-10</v>
          </cell>
          <cell r="V475">
            <v>349.73</v>
          </cell>
          <cell r="W475" t="str">
            <v>440-6770-10</v>
          </cell>
          <cell r="X475">
            <v>2294.12</v>
          </cell>
        </row>
        <row r="476">
          <cell r="A476" t="str">
            <v>610-6050-10</v>
          </cell>
          <cell r="B476">
            <v>14535.53</v>
          </cell>
          <cell r="C476" t="str">
            <v>520-6210-10</v>
          </cell>
          <cell r="D476">
            <v>149.74</v>
          </cell>
          <cell r="E476" t="str">
            <v>520-6210-10</v>
          </cell>
          <cell r="F476">
            <v>172.2</v>
          </cell>
          <cell r="G476" t="str">
            <v>520-6190-10</v>
          </cell>
          <cell r="H476">
            <v>77.69</v>
          </cell>
          <cell r="I476" t="str">
            <v>520-6220-10</v>
          </cell>
          <cell r="J476">
            <v>457</v>
          </cell>
          <cell r="K476" t="str">
            <v>520-6600-10</v>
          </cell>
          <cell r="L476">
            <v>35.369999999999997</v>
          </cell>
          <cell r="M476" t="str">
            <v>520-6240-10</v>
          </cell>
          <cell r="N476">
            <v>12.9</v>
          </cell>
          <cell r="O476" t="str">
            <v>530-6620-10</v>
          </cell>
          <cell r="P476">
            <v>296.02999999999997</v>
          </cell>
          <cell r="Q476" t="str">
            <v>520-6190-10</v>
          </cell>
          <cell r="R476">
            <v>79.7</v>
          </cell>
          <cell r="S476" t="str">
            <v>520-6730-10</v>
          </cell>
          <cell r="T476">
            <v>247</v>
          </cell>
          <cell r="U476" t="str">
            <v>530-6210-10</v>
          </cell>
          <cell r="V476">
            <v>157.66999999999999</v>
          </cell>
          <cell r="W476" t="str">
            <v>440-6790-10</v>
          </cell>
          <cell r="X476">
            <v>235.43</v>
          </cell>
        </row>
        <row r="477">
          <cell r="A477" t="str">
            <v>610-6070-10</v>
          </cell>
          <cell r="B477">
            <v>113.2</v>
          </cell>
          <cell r="C477" t="str">
            <v>520-6220-10</v>
          </cell>
          <cell r="D477">
            <v>172</v>
          </cell>
          <cell r="E477" t="str">
            <v>520-6220-10</v>
          </cell>
          <cell r="F477">
            <v>467</v>
          </cell>
          <cell r="G477" t="str">
            <v>520-6200-10</v>
          </cell>
          <cell r="H477">
            <v>366.04</v>
          </cell>
          <cell r="I477" t="str">
            <v>520-6240-10</v>
          </cell>
          <cell r="J477">
            <v>20.82</v>
          </cell>
          <cell r="K477" t="str">
            <v>520-6620-10</v>
          </cell>
          <cell r="L477">
            <v>127.93</v>
          </cell>
          <cell r="M477" t="str">
            <v>520-6270-10</v>
          </cell>
          <cell r="N477">
            <v>56.07</v>
          </cell>
          <cell r="O477" t="str">
            <v>610-6020-10</v>
          </cell>
          <cell r="P477">
            <v>7519.65</v>
          </cell>
          <cell r="Q477" t="str">
            <v>520-6220-10</v>
          </cell>
          <cell r="R477">
            <v>357</v>
          </cell>
          <cell r="S477" t="str">
            <v>520-6901-10</v>
          </cell>
          <cell r="T477">
            <v>0</v>
          </cell>
          <cell r="U477" t="str">
            <v>530-6220-10</v>
          </cell>
          <cell r="V477">
            <v>707</v>
          </cell>
          <cell r="W477" t="str">
            <v>440-6810-10</v>
          </cell>
          <cell r="X477">
            <v>40375</v>
          </cell>
        </row>
        <row r="478">
          <cell r="A478" t="str">
            <v>610-6122-10</v>
          </cell>
          <cell r="B478">
            <v>188.5</v>
          </cell>
          <cell r="C478" t="str">
            <v>520-6240-10</v>
          </cell>
          <cell r="D478">
            <v>24.53</v>
          </cell>
          <cell r="E478" t="str">
            <v>520-6240-10</v>
          </cell>
          <cell r="F478">
            <v>39.200000000000003</v>
          </cell>
          <cell r="G478" t="str">
            <v>520-6210-10</v>
          </cell>
          <cell r="H478">
            <v>164.72</v>
          </cell>
          <cell r="I478" t="str">
            <v>520-6270-10</v>
          </cell>
          <cell r="J478">
            <v>90.53</v>
          </cell>
          <cell r="K478" t="str">
            <v>520-6650-10</v>
          </cell>
          <cell r="L478">
            <v>9.56</v>
          </cell>
          <cell r="M478" t="str">
            <v>520-6330-10</v>
          </cell>
          <cell r="N478">
            <v>8155.7</v>
          </cell>
          <cell r="O478" t="str">
            <v>610-6050-10</v>
          </cell>
          <cell r="P478">
            <v>21224.43</v>
          </cell>
          <cell r="Q478" t="str">
            <v>520-6240-10</v>
          </cell>
          <cell r="R478">
            <v>26.77</v>
          </cell>
          <cell r="S478" t="str">
            <v>530-6010-10</v>
          </cell>
          <cell r="T478">
            <v>6888.48</v>
          </cell>
          <cell r="U478" t="str">
            <v>530-6230-10</v>
          </cell>
          <cell r="V478">
            <v>956.25</v>
          </cell>
          <cell r="W478" t="str">
            <v>450-6020-10</v>
          </cell>
          <cell r="X478">
            <v>5466.8</v>
          </cell>
        </row>
        <row r="479">
          <cell r="A479" t="str">
            <v>610-6170-10</v>
          </cell>
          <cell r="B479">
            <v>529.75</v>
          </cell>
          <cell r="C479" t="str">
            <v>520-6270-10</v>
          </cell>
          <cell r="D479">
            <v>106.64</v>
          </cell>
          <cell r="E479" t="str">
            <v>520-6270-10</v>
          </cell>
          <cell r="F479">
            <v>170.43</v>
          </cell>
          <cell r="G479" t="str">
            <v>520-6220-10</v>
          </cell>
          <cell r="H479">
            <v>384</v>
          </cell>
          <cell r="I479" t="str">
            <v>520-6290-10</v>
          </cell>
          <cell r="J479">
            <v>194.4</v>
          </cell>
          <cell r="K479" t="str">
            <v>520-6700-10</v>
          </cell>
          <cell r="L479">
            <v>99.13</v>
          </cell>
          <cell r="M479" t="str">
            <v>520-6342-10</v>
          </cell>
          <cell r="N479">
            <v>187.5</v>
          </cell>
          <cell r="O479" t="str">
            <v>610-6070-10</v>
          </cell>
          <cell r="P479">
            <v>661.41</v>
          </cell>
          <cell r="Q479" t="str">
            <v>520-6270-10</v>
          </cell>
          <cell r="R479">
            <v>116.4</v>
          </cell>
          <cell r="S479" t="str">
            <v>530-6120-10</v>
          </cell>
          <cell r="T479">
            <v>138.47</v>
          </cell>
          <cell r="U479" t="str">
            <v>530-6310-10</v>
          </cell>
          <cell r="V479">
            <v>29.99</v>
          </cell>
          <cell r="W479" t="str">
            <v>450-6050-10</v>
          </cell>
          <cell r="X479">
            <v>36351.370000000003</v>
          </cell>
        </row>
        <row r="480">
          <cell r="A480" t="str">
            <v>610-6180-10</v>
          </cell>
          <cell r="B480">
            <v>153.47999999999999</v>
          </cell>
          <cell r="C480" t="str">
            <v>520-6290-10</v>
          </cell>
          <cell r="D480">
            <v>1788.45</v>
          </cell>
          <cell r="E480" t="str">
            <v>520-6330-10</v>
          </cell>
          <cell r="F480">
            <v>49.9</v>
          </cell>
          <cell r="G480" t="str">
            <v>520-6240-10</v>
          </cell>
          <cell r="H480">
            <v>14.62</v>
          </cell>
          <cell r="I480" t="str">
            <v>520-6330-10</v>
          </cell>
          <cell r="J480">
            <v>11039.38</v>
          </cell>
          <cell r="K480" t="str">
            <v>520-6901-10</v>
          </cell>
          <cell r="L480">
            <v>0</v>
          </cell>
          <cell r="M480" t="str">
            <v>520-6590-10</v>
          </cell>
          <cell r="N480">
            <v>1459.5</v>
          </cell>
          <cell r="O480" t="str">
            <v>610-6170-10</v>
          </cell>
          <cell r="P480">
            <v>555.41</v>
          </cell>
          <cell r="Q480" t="str">
            <v>520-6290-10</v>
          </cell>
          <cell r="R480">
            <v>1305.8499999999999</v>
          </cell>
          <cell r="S480" t="str">
            <v>530-6170-10</v>
          </cell>
          <cell r="T480">
            <v>555.80999999999995</v>
          </cell>
          <cell r="U480" t="str">
            <v>530-6610-10</v>
          </cell>
          <cell r="V480">
            <v>-2373.56</v>
          </cell>
          <cell r="W480" t="str">
            <v>450-6070-10</v>
          </cell>
          <cell r="X480">
            <v>411.39</v>
          </cell>
        </row>
        <row r="481">
          <cell r="A481" t="str">
            <v>610-6190-10</v>
          </cell>
          <cell r="B481">
            <v>79.489999999999995</v>
          </cell>
          <cell r="C481" t="str">
            <v>520-6330-10</v>
          </cell>
          <cell r="D481">
            <v>286</v>
          </cell>
          <cell r="E481" t="str">
            <v>520-6540-10</v>
          </cell>
          <cell r="F481">
            <v>700</v>
          </cell>
          <cell r="G481" t="str">
            <v>520-6270-10</v>
          </cell>
          <cell r="H481">
            <v>63.56</v>
          </cell>
          <cell r="I481" t="str">
            <v>520-6500-10</v>
          </cell>
          <cell r="J481">
            <v>244.78</v>
          </cell>
          <cell r="K481" t="str">
            <v>525-6740-10</v>
          </cell>
          <cell r="L481">
            <v>4769</v>
          </cell>
          <cell r="M481" t="str">
            <v>520-6620-10</v>
          </cell>
          <cell r="N481">
            <v>286.19</v>
          </cell>
          <cell r="O481" t="str">
            <v>610-6180-10</v>
          </cell>
          <cell r="P481">
            <v>159.51</v>
          </cell>
          <cell r="Q481" t="str">
            <v>520-6330-10</v>
          </cell>
          <cell r="R481">
            <v>-9733.3700000000008</v>
          </cell>
          <cell r="S481" t="str">
            <v>530-6180-10</v>
          </cell>
          <cell r="T481">
            <v>137.03</v>
          </cell>
          <cell r="U481" t="str">
            <v>530-6620-10</v>
          </cell>
          <cell r="V481">
            <v>144.66999999999999</v>
          </cell>
          <cell r="W481" t="str">
            <v>450-6170-10</v>
          </cell>
          <cell r="X481">
            <v>456.43</v>
          </cell>
        </row>
        <row r="482">
          <cell r="A482" t="str">
            <v>610-6200-10</v>
          </cell>
          <cell r="B482">
            <v>365.07</v>
          </cell>
          <cell r="C482" t="str">
            <v>520-6540-10</v>
          </cell>
          <cell r="D482">
            <v>1559</v>
          </cell>
          <cell r="E482" t="str">
            <v>520-6620-10</v>
          </cell>
          <cell r="F482">
            <v>145.88999999999999</v>
          </cell>
          <cell r="G482" t="str">
            <v>520-6290-10</v>
          </cell>
          <cell r="H482">
            <v>221.13</v>
          </cell>
          <cell r="I482" t="str">
            <v>520-6540-10</v>
          </cell>
          <cell r="J482">
            <v>8732</v>
          </cell>
          <cell r="K482" t="str">
            <v>530-6010-10</v>
          </cell>
          <cell r="L482">
            <v>1342.88</v>
          </cell>
          <cell r="M482" t="str">
            <v>520-6700-10</v>
          </cell>
          <cell r="N482">
            <v>88.78</v>
          </cell>
          <cell r="O482" t="str">
            <v>610-6190-10</v>
          </cell>
          <cell r="P482">
            <v>82.62</v>
          </cell>
          <cell r="Q482" t="str">
            <v>520-6342-10</v>
          </cell>
          <cell r="R482">
            <v>187.5</v>
          </cell>
          <cell r="S482" t="str">
            <v>530-6190-10</v>
          </cell>
          <cell r="T482">
            <v>70.98</v>
          </cell>
          <cell r="U482" t="str">
            <v>530-6700-10</v>
          </cell>
          <cell r="V482">
            <v>138.24</v>
          </cell>
          <cell r="W482" t="str">
            <v>450-6180-10</v>
          </cell>
          <cell r="X482">
            <v>114.63</v>
          </cell>
        </row>
        <row r="483">
          <cell r="A483" t="str">
            <v>610-6210-10</v>
          </cell>
          <cell r="B483">
            <v>168.57</v>
          </cell>
          <cell r="C483" t="str">
            <v>520-6600-10</v>
          </cell>
          <cell r="D483">
            <v>7.38</v>
          </cell>
          <cell r="E483" t="str">
            <v>520-6700-10</v>
          </cell>
          <cell r="F483">
            <v>94.67</v>
          </cell>
          <cell r="G483" t="str">
            <v>520-6330-10</v>
          </cell>
          <cell r="H483">
            <v>183.04</v>
          </cell>
          <cell r="I483" t="str">
            <v>520-6620-10</v>
          </cell>
          <cell r="J483">
            <v>276.82</v>
          </cell>
          <cell r="K483" t="str">
            <v>530-6050-10</v>
          </cell>
          <cell r="L483">
            <v>9728</v>
          </cell>
          <cell r="M483" t="str">
            <v>520-6901-10</v>
          </cell>
          <cell r="N483">
            <v>0</v>
          </cell>
          <cell r="O483" t="str">
            <v>610-6200-10</v>
          </cell>
          <cell r="P483">
            <v>379.07</v>
          </cell>
          <cell r="Q483" t="str">
            <v>520-6490-10</v>
          </cell>
          <cell r="R483">
            <v>328</v>
          </cell>
          <cell r="S483" t="str">
            <v>530-6200-10</v>
          </cell>
          <cell r="T483">
            <v>333.84</v>
          </cell>
          <cell r="U483" t="str">
            <v>610-6020-10</v>
          </cell>
          <cell r="V483">
            <v>6690.57</v>
          </cell>
          <cell r="W483" t="str">
            <v>450-6190-10</v>
          </cell>
          <cell r="X483">
            <v>59.87</v>
          </cell>
        </row>
        <row r="484">
          <cell r="A484" t="str">
            <v>610-6220-10</v>
          </cell>
          <cell r="B484">
            <v>338</v>
          </cell>
          <cell r="C484" t="str">
            <v>520-6620-10</v>
          </cell>
          <cell r="D484">
            <v>548.77</v>
          </cell>
          <cell r="E484" t="str">
            <v>530-6220-10</v>
          </cell>
          <cell r="F484">
            <v>760</v>
          </cell>
          <cell r="G484" t="str">
            <v>520-6540-10</v>
          </cell>
          <cell r="H484">
            <v>669.74</v>
          </cell>
          <cell r="I484" t="str">
            <v>520-6650-10</v>
          </cell>
          <cell r="J484">
            <v>11.64</v>
          </cell>
          <cell r="K484" t="str">
            <v>530-6180-10</v>
          </cell>
          <cell r="L484">
            <v>26.18</v>
          </cell>
          <cell r="M484" t="str">
            <v>530-6010-10</v>
          </cell>
          <cell r="N484">
            <v>0</v>
          </cell>
          <cell r="O484" t="str">
            <v>610-6210-10</v>
          </cell>
          <cell r="P484">
            <v>175.21</v>
          </cell>
          <cell r="Q484" t="str">
            <v>520-6500-10</v>
          </cell>
          <cell r="R484">
            <v>50</v>
          </cell>
          <cell r="S484" t="str">
            <v>530-6210-10</v>
          </cell>
          <cell r="T484">
            <v>150.51</v>
          </cell>
          <cell r="U484" t="str">
            <v>610-6030-10</v>
          </cell>
          <cell r="V484">
            <v>-84.52</v>
          </cell>
          <cell r="W484" t="str">
            <v>450-6200-10</v>
          </cell>
          <cell r="X484">
            <v>119.19</v>
          </cell>
        </row>
        <row r="485">
          <cell r="A485" t="str">
            <v>610-6240-10</v>
          </cell>
          <cell r="B485">
            <v>1492.24</v>
          </cell>
          <cell r="C485" t="str">
            <v>520-6700-10</v>
          </cell>
          <cell r="D485">
            <v>94.11</v>
          </cell>
          <cell r="E485" t="str">
            <v>530-6740-10</v>
          </cell>
          <cell r="F485">
            <v>9710.6</v>
          </cell>
          <cell r="G485" t="str">
            <v>520-6610-10</v>
          </cell>
          <cell r="H485">
            <v>590</v>
          </cell>
          <cell r="I485" t="str">
            <v>520-6700-10</v>
          </cell>
          <cell r="J485">
            <v>124.16</v>
          </cell>
          <cell r="K485" t="str">
            <v>530-6190-10</v>
          </cell>
          <cell r="L485">
            <v>13.55</v>
          </cell>
          <cell r="M485" t="str">
            <v>530-6050-10</v>
          </cell>
          <cell r="N485">
            <v>12882.5</v>
          </cell>
          <cell r="O485" t="str">
            <v>610-6220-10</v>
          </cell>
          <cell r="P485">
            <v>481</v>
          </cell>
          <cell r="Q485" t="str">
            <v>520-6540-10</v>
          </cell>
          <cell r="R485">
            <v>6850</v>
          </cell>
          <cell r="S485" t="str">
            <v>530-6220-10</v>
          </cell>
          <cell r="T485">
            <v>465</v>
          </cell>
          <cell r="U485" t="str">
            <v>610-6050-10</v>
          </cell>
          <cell r="V485">
            <v>4094.76</v>
          </cell>
          <cell r="W485" t="str">
            <v>450-6210-10</v>
          </cell>
          <cell r="X485">
            <v>56.47</v>
          </cell>
        </row>
        <row r="486">
          <cell r="A486" t="str">
            <v>610-6250-10</v>
          </cell>
          <cell r="B486">
            <v>168.91</v>
          </cell>
          <cell r="C486" t="str">
            <v>520-6730-10</v>
          </cell>
          <cell r="D486">
            <v>125</v>
          </cell>
          <cell r="E486" t="str">
            <v>610-6020-10</v>
          </cell>
          <cell r="F486">
            <v>7793.51</v>
          </cell>
          <cell r="G486" t="str">
            <v>520-6700-10</v>
          </cell>
          <cell r="H486">
            <v>105.97</v>
          </cell>
          <cell r="I486" t="str">
            <v>520-6730-10</v>
          </cell>
          <cell r="J486">
            <v>134</v>
          </cell>
          <cell r="K486" t="str">
            <v>530-6200-10</v>
          </cell>
          <cell r="L486">
            <v>59.13</v>
          </cell>
          <cell r="M486" t="str">
            <v>530-6070-10</v>
          </cell>
          <cell r="N486">
            <v>109.87</v>
          </cell>
          <cell r="O486" t="str">
            <v>610-6240-10</v>
          </cell>
          <cell r="P486">
            <v>371.85</v>
          </cell>
          <cell r="Q486" t="str">
            <v>520-6590-10</v>
          </cell>
          <cell r="R486">
            <v>288</v>
          </cell>
          <cell r="S486" t="str">
            <v>530-6230-10</v>
          </cell>
          <cell r="T486">
            <v>100</v>
          </cell>
          <cell r="U486" t="str">
            <v>610-6070-10</v>
          </cell>
          <cell r="V486">
            <v>1848.83</v>
          </cell>
          <cell r="W486" t="str">
            <v>450-6220-10</v>
          </cell>
          <cell r="X486">
            <v>165</v>
          </cell>
        </row>
        <row r="487">
          <cell r="A487" t="str">
            <v>610-6310-10</v>
          </cell>
          <cell r="B487">
            <v>1975.52</v>
          </cell>
          <cell r="C487" t="str">
            <v>530-6220-10</v>
          </cell>
          <cell r="D487">
            <v>225</v>
          </cell>
          <cell r="E487" t="str">
            <v>610-6050-10</v>
          </cell>
          <cell r="F487">
            <v>5347.59</v>
          </cell>
          <cell r="G487" t="str">
            <v>520-6730-10</v>
          </cell>
          <cell r="H487">
            <v>180</v>
          </cell>
          <cell r="I487" t="str">
            <v>520-6901-10</v>
          </cell>
          <cell r="J487">
            <v>-244.16</v>
          </cell>
          <cell r="K487" t="str">
            <v>530-6210-10</v>
          </cell>
          <cell r="L487">
            <v>32.51</v>
          </cell>
          <cell r="M487" t="str">
            <v>530-6180-10</v>
          </cell>
          <cell r="N487">
            <v>2.14</v>
          </cell>
          <cell r="O487" t="str">
            <v>610-6250-10</v>
          </cell>
          <cell r="P487">
            <v>319.32</v>
          </cell>
          <cell r="Q487" t="str">
            <v>520-6620-10</v>
          </cell>
          <cell r="R487">
            <v>146.68</v>
          </cell>
          <cell r="S487" t="str">
            <v>530-6590-10</v>
          </cell>
          <cell r="T487">
            <v>194</v>
          </cell>
          <cell r="U487" t="str">
            <v>610-6170-10</v>
          </cell>
          <cell r="V487">
            <v>574.95000000000005</v>
          </cell>
          <cell r="W487" t="str">
            <v>450-6342-10</v>
          </cell>
          <cell r="X487">
            <v>3156.55</v>
          </cell>
        </row>
        <row r="488">
          <cell r="A488" t="str">
            <v>610-6360-10</v>
          </cell>
          <cell r="B488">
            <v>3748.06</v>
          </cell>
          <cell r="C488" t="str">
            <v>530-6230-10</v>
          </cell>
          <cell r="D488">
            <v>2056.25</v>
          </cell>
          <cell r="E488" t="str">
            <v>610-6070-10</v>
          </cell>
          <cell r="F488">
            <v>798.34</v>
          </cell>
          <cell r="G488" t="str">
            <v>525-6740-10</v>
          </cell>
          <cell r="H488">
            <v>-4769</v>
          </cell>
          <cell r="I488" t="str">
            <v>530-6010-10</v>
          </cell>
          <cell r="J488">
            <v>1281.8399999999999</v>
          </cell>
          <cell r="K488" t="str">
            <v>530-6220-10</v>
          </cell>
          <cell r="L488">
            <v>728</v>
          </cell>
          <cell r="M488" t="str">
            <v>530-6190-10</v>
          </cell>
          <cell r="N488">
            <v>1.1100000000000001</v>
          </cell>
          <cell r="O488" t="str">
            <v>610-6310-10</v>
          </cell>
          <cell r="P488">
            <v>1641.34</v>
          </cell>
          <cell r="Q488" t="str">
            <v>520-6650-10</v>
          </cell>
          <cell r="R488">
            <v>4.87</v>
          </cell>
          <cell r="S488" t="str">
            <v>530-6600-10</v>
          </cell>
          <cell r="T488">
            <v>240.21</v>
          </cell>
          <cell r="U488" t="str">
            <v>610-6180-10</v>
          </cell>
          <cell r="V488">
            <v>164.88</v>
          </cell>
          <cell r="W488" t="str">
            <v>450-6540-10</v>
          </cell>
          <cell r="X488">
            <v>800</v>
          </cell>
        </row>
        <row r="489">
          <cell r="A489" t="str">
            <v>610-6370-10</v>
          </cell>
          <cell r="B489">
            <v>4239.18</v>
          </cell>
          <cell r="C489" t="str">
            <v>530-6500-10</v>
          </cell>
          <cell r="D489">
            <v>1199</v>
          </cell>
          <cell r="E489" t="str">
            <v>610-6170-10</v>
          </cell>
          <cell r="F489">
            <v>580.66</v>
          </cell>
          <cell r="G489" t="str">
            <v>530-6050-10</v>
          </cell>
          <cell r="H489">
            <v>33878</v>
          </cell>
          <cell r="I489" t="str">
            <v>530-6040-10</v>
          </cell>
          <cell r="J489">
            <v>122.08</v>
          </cell>
          <cell r="K489" t="str">
            <v>530-6510-10</v>
          </cell>
          <cell r="L489">
            <v>8500</v>
          </cell>
          <cell r="M489" t="str">
            <v>530-6200-10</v>
          </cell>
          <cell r="N489">
            <v>4.78</v>
          </cell>
          <cell r="O489" t="str">
            <v>610-6330-10</v>
          </cell>
          <cell r="P489">
            <v>19.739999999999998</v>
          </cell>
          <cell r="Q489" t="str">
            <v>520-6700-10</v>
          </cell>
          <cell r="R489">
            <v>98.7</v>
          </cell>
          <cell r="S489" t="str">
            <v>530-6700-10</v>
          </cell>
          <cell r="T489">
            <v>199.9</v>
          </cell>
          <cell r="U489" t="str">
            <v>610-6190-10</v>
          </cell>
          <cell r="V489">
            <v>85.41</v>
          </cell>
          <cell r="W489" t="str">
            <v>450-6680-10</v>
          </cell>
          <cell r="X489">
            <v>30805.66</v>
          </cell>
        </row>
        <row r="490">
          <cell r="A490" t="str">
            <v>610-6460-10</v>
          </cell>
          <cell r="B490">
            <v>2400.69</v>
          </cell>
          <cell r="C490" t="str">
            <v>530-6610-10</v>
          </cell>
          <cell r="D490">
            <v>2713.45</v>
          </cell>
          <cell r="E490" t="str">
            <v>610-6180-10</v>
          </cell>
          <cell r="F490">
            <v>167.53</v>
          </cell>
          <cell r="G490" t="str">
            <v>530-6220-10</v>
          </cell>
          <cell r="H490">
            <v>502</v>
          </cell>
          <cell r="I490" t="str">
            <v>530-6050-10</v>
          </cell>
          <cell r="J490">
            <v>14562.96</v>
          </cell>
          <cell r="K490" t="str">
            <v>530-6610-10</v>
          </cell>
          <cell r="L490">
            <v>382.62</v>
          </cell>
          <cell r="M490" t="str">
            <v>530-6210-10</v>
          </cell>
          <cell r="N490">
            <v>2.67</v>
          </cell>
          <cell r="O490" t="str">
            <v>610-6360-10</v>
          </cell>
          <cell r="P490">
            <v>4862.29</v>
          </cell>
          <cell r="Q490" t="str">
            <v>520-6901-10</v>
          </cell>
          <cell r="R490">
            <v>0</v>
          </cell>
          <cell r="S490" t="str">
            <v>610-6020-10</v>
          </cell>
          <cell r="T490">
            <v>7507.96</v>
          </cell>
          <cell r="U490" t="str">
            <v>610-6200-10</v>
          </cell>
          <cell r="V490">
            <v>41.9</v>
          </cell>
          <cell r="W490" t="str">
            <v>450-6690-10</v>
          </cell>
          <cell r="X490">
            <v>11578.13</v>
          </cell>
        </row>
        <row r="491">
          <cell r="A491" t="str">
            <v>610-6470-10</v>
          </cell>
          <cell r="B491">
            <v>3212.4</v>
          </cell>
          <cell r="C491" t="str">
            <v>530-6620-10</v>
          </cell>
          <cell r="D491">
            <v>20</v>
          </cell>
          <cell r="E491" t="str">
            <v>610-6190-10</v>
          </cell>
          <cell r="F491">
            <v>86.77</v>
          </cell>
          <cell r="G491" t="str">
            <v>530-6230-10</v>
          </cell>
          <cell r="H491">
            <v>956.25</v>
          </cell>
          <cell r="I491" t="str">
            <v>530-6180-10</v>
          </cell>
          <cell r="J491">
            <v>27.37</v>
          </cell>
          <cell r="K491" t="str">
            <v>530-6620-10</v>
          </cell>
          <cell r="L491">
            <v>366.58</v>
          </cell>
          <cell r="M491" t="str">
            <v>530-6220-10</v>
          </cell>
          <cell r="N491">
            <v>401</v>
          </cell>
          <cell r="O491" t="str">
            <v>610-6370-10</v>
          </cell>
          <cell r="P491">
            <v>71.41</v>
          </cell>
          <cell r="Q491" t="str">
            <v>530-6010-10</v>
          </cell>
          <cell r="R491">
            <v>7361.55</v>
          </cell>
          <cell r="S491" t="str">
            <v>610-6030-10</v>
          </cell>
          <cell r="T491">
            <v>293.61</v>
          </cell>
          <cell r="U491" t="str">
            <v>610-6210-10</v>
          </cell>
          <cell r="V491">
            <v>-4.3600000000000003</v>
          </cell>
          <cell r="W491" t="str">
            <v>450-6901-10</v>
          </cell>
          <cell r="X491">
            <v>-60.78</v>
          </cell>
        </row>
        <row r="492">
          <cell r="A492" t="str">
            <v>610-6480-10</v>
          </cell>
          <cell r="B492">
            <v>724.36</v>
          </cell>
          <cell r="C492" t="str">
            <v>530-6650-10</v>
          </cell>
          <cell r="D492">
            <v>3.88</v>
          </cell>
          <cell r="E492" t="str">
            <v>610-6200-10</v>
          </cell>
          <cell r="F492">
            <v>398.12</v>
          </cell>
          <cell r="G492" t="str">
            <v>530-6510-10</v>
          </cell>
          <cell r="H492">
            <v>147.28</v>
          </cell>
          <cell r="I492" t="str">
            <v>530-6190-10</v>
          </cell>
          <cell r="J492">
            <v>14.17</v>
          </cell>
          <cell r="K492" t="str">
            <v>530-6740-10</v>
          </cell>
          <cell r="L492">
            <v>-4769</v>
          </cell>
          <cell r="M492" t="str">
            <v>530-6230-10</v>
          </cell>
          <cell r="N492">
            <v>1956.25</v>
          </cell>
          <cell r="O492" t="str">
            <v>610-6390-10</v>
          </cell>
          <cell r="P492">
            <v>542.05999999999995</v>
          </cell>
          <cell r="Q492" t="str">
            <v>530-6050-10</v>
          </cell>
          <cell r="R492">
            <v>4500</v>
          </cell>
          <cell r="S492" t="str">
            <v>610-6050-10</v>
          </cell>
          <cell r="T492">
            <v>11108.5</v>
          </cell>
          <cell r="U492" t="str">
            <v>610-6220-10</v>
          </cell>
          <cell r="V492">
            <v>676</v>
          </cell>
          <cell r="W492" t="str">
            <v>460-6010-10</v>
          </cell>
          <cell r="X492">
            <v>7170.97</v>
          </cell>
        </row>
        <row r="493">
          <cell r="A493" t="str">
            <v>610-6690-10</v>
          </cell>
          <cell r="B493">
            <v>548.45000000000005</v>
          </cell>
          <cell r="C493" t="str">
            <v>530-6740-10</v>
          </cell>
          <cell r="D493">
            <v>31986.06</v>
          </cell>
          <cell r="E493" t="str">
            <v>610-6210-10</v>
          </cell>
          <cell r="F493">
            <v>184</v>
          </cell>
          <cell r="G493" t="str">
            <v>530-6520-10</v>
          </cell>
          <cell r="H493">
            <v>700</v>
          </cell>
          <cell r="I493" t="str">
            <v>530-6200-10</v>
          </cell>
          <cell r="J493">
            <v>60.83</v>
          </cell>
          <cell r="K493" t="str">
            <v>530-6760-10</v>
          </cell>
          <cell r="L493">
            <v>3500</v>
          </cell>
          <cell r="M493" t="str">
            <v>530-6330-10</v>
          </cell>
          <cell r="N493">
            <v>735.48</v>
          </cell>
          <cell r="O493" t="str">
            <v>610-6460-10</v>
          </cell>
          <cell r="P493">
            <v>459.2</v>
          </cell>
          <cell r="Q493" t="str">
            <v>530-6170-10</v>
          </cell>
          <cell r="R493">
            <v>582.28</v>
          </cell>
          <cell r="S493" t="str">
            <v>610-6070-10</v>
          </cell>
          <cell r="T493">
            <v>2092.92</v>
          </cell>
          <cell r="U493" t="str">
            <v>610-6240-10</v>
          </cell>
          <cell r="V493">
            <v>1207.28</v>
          </cell>
          <cell r="W493" t="str">
            <v>460-6070-10</v>
          </cell>
          <cell r="X493">
            <v>1816.93</v>
          </cell>
        </row>
        <row r="494">
          <cell r="A494" t="str">
            <v>610-6700-10</v>
          </cell>
          <cell r="B494">
            <v>3247.86</v>
          </cell>
          <cell r="C494" t="str">
            <v>610-6020-10</v>
          </cell>
          <cell r="D494">
            <v>6990.09</v>
          </cell>
          <cell r="E494" t="str">
            <v>610-6220-10</v>
          </cell>
          <cell r="F494">
            <v>583</v>
          </cell>
          <cell r="G494" t="str">
            <v>530-6610-10</v>
          </cell>
          <cell r="H494">
            <v>602.62</v>
          </cell>
          <cell r="I494" t="str">
            <v>530-6210-10</v>
          </cell>
          <cell r="J494">
            <v>33.99</v>
          </cell>
          <cell r="K494" t="str">
            <v>610-6020-10</v>
          </cell>
          <cell r="L494">
            <v>8187.75</v>
          </cell>
          <cell r="M494" t="str">
            <v>530-6510-10</v>
          </cell>
          <cell r="N494">
            <v>9649.7800000000007</v>
          </cell>
          <cell r="O494" t="str">
            <v>610-6470-10</v>
          </cell>
          <cell r="P494">
            <v>5139.84</v>
          </cell>
          <cell r="Q494" t="str">
            <v>530-6180-10</v>
          </cell>
          <cell r="R494">
            <v>143.55000000000001</v>
          </cell>
          <cell r="S494" t="str">
            <v>610-6170-10</v>
          </cell>
          <cell r="T494">
            <v>640.77</v>
          </cell>
          <cell r="U494" t="str">
            <v>610-6250-10</v>
          </cell>
          <cell r="V494">
            <v>129.5</v>
          </cell>
          <cell r="W494" t="str">
            <v>460-6170-10</v>
          </cell>
          <cell r="X494">
            <v>771.71</v>
          </cell>
        </row>
        <row r="495">
          <cell r="A495" t="str">
            <v>610-6900-10</v>
          </cell>
          <cell r="B495">
            <v>5019.47</v>
          </cell>
          <cell r="C495" t="str">
            <v>610-6050-10</v>
          </cell>
          <cell r="D495">
            <v>13394.26</v>
          </cell>
          <cell r="E495" t="str">
            <v>610-6225-10</v>
          </cell>
          <cell r="F495">
            <v>239.17</v>
          </cell>
          <cell r="G495" t="str">
            <v>530-6740-10</v>
          </cell>
          <cell r="H495">
            <v>-17997.87</v>
          </cell>
          <cell r="I495" t="str">
            <v>530-6220-10</v>
          </cell>
          <cell r="J495">
            <v>598</v>
          </cell>
          <cell r="K495" t="str">
            <v>610-6030-10</v>
          </cell>
          <cell r="L495">
            <v>-70.7</v>
          </cell>
          <cell r="M495" t="str">
            <v>530-6580-10</v>
          </cell>
          <cell r="N495">
            <v>6005.35</v>
          </cell>
          <cell r="O495" t="str">
            <v>610-6480-10</v>
          </cell>
          <cell r="P495">
            <v>734.99</v>
          </cell>
          <cell r="Q495" t="str">
            <v>530-6190-10</v>
          </cell>
          <cell r="R495">
            <v>74.36</v>
          </cell>
          <cell r="S495" t="str">
            <v>610-6180-10</v>
          </cell>
          <cell r="T495">
            <v>192.96</v>
          </cell>
          <cell r="U495" t="str">
            <v>610-6285-10</v>
          </cell>
          <cell r="V495">
            <v>41.46</v>
          </cell>
          <cell r="W495" t="str">
            <v>460-6180-10</v>
          </cell>
          <cell r="X495">
            <v>175.26</v>
          </cell>
        </row>
        <row r="496">
          <cell r="A496" t="str">
            <v>610-6901-10</v>
          </cell>
          <cell r="B496">
            <v>-4546.08</v>
          </cell>
          <cell r="C496" t="str">
            <v>610-6070-10</v>
          </cell>
          <cell r="D496">
            <v>443.52</v>
          </cell>
          <cell r="E496" t="str">
            <v>610-6240-10</v>
          </cell>
          <cell r="F496">
            <v>1604.06</v>
          </cell>
          <cell r="G496" t="str">
            <v>610-6020-10</v>
          </cell>
          <cell r="H496">
            <v>8146.21</v>
          </cell>
          <cell r="I496" t="str">
            <v>530-6230-10</v>
          </cell>
          <cell r="J496">
            <v>2215.79</v>
          </cell>
          <cell r="K496" t="str">
            <v>610-6050-10</v>
          </cell>
          <cell r="L496">
            <v>18827.98</v>
          </cell>
          <cell r="M496" t="str">
            <v>530-6600-10</v>
          </cell>
          <cell r="N496">
            <v>28.5</v>
          </cell>
          <cell r="O496" t="str">
            <v>610-6690-10</v>
          </cell>
          <cell r="P496">
            <v>555.16</v>
          </cell>
          <cell r="Q496" t="str">
            <v>530-6200-10</v>
          </cell>
          <cell r="R496">
            <v>349.74</v>
          </cell>
          <cell r="S496" t="str">
            <v>610-6190-10</v>
          </cell>
          <cell r="T496">
            <v>99.92</v>
          </cell>
          <cell r="U496" t="str">
            <v>610-6310-10</v>
          </cell>
          <cell r="V496">
            <v>1268</v>
          </cell>
          <cell r="W496" t="str">
            <v>460-6190-10</v>
          </cell>
          <cell r="X496">
            <v>40.25</v>
          </cell>
        </row>
        <row r="497">
          <cell r="A497" t="str">
            <v>610-6902-10</v>
          </cell>
          <cell r="B497">
            <v>-3545.89</v>
          </cell>
          <cell r="C497" t="str">
            <v>610-6170-10</v>
          </cell>
          <cell r="D497">
            <v>504.92</v>
          </cell>
          <cell r="E497" t="str">
            <v>610-6250-10</v>
          </cell>
          <cell r="F497">
            <v>166.3</v>
          </cell>
          <cell r="G497" t="str">
            <v>610-6050-10</v>
          </cell>
          <cell r="H497">
            <v>18201.2</v>
          </cell>
          <cell r="I497" t="str">
            <v>530-6650-10</v>
          </cell>
          <cell r="J497">
            <v>14.16</v>
          </cell>
          <cell r="K497" t="str">
            <v>610-6070-10</v>
          </cell>
          <cell r="L497">
            <v>-84.58</v>
          </cell>
          <cell r="M497" t="str">
            <v>530-6740-10</v>
          </cell>
          <cell r="N497">
            <v>9477</v>
          </cell>
          <cell r="O497" t="str">
            <v>610-6700-10</v>
          </cell>
          <cell r="P497">
            <v>4957.3500000000004</v>
          </cell>
          <cell r="Q497" t="str">
            <v>530-6210-10</v>
          </cell>
          <cell r="R497">
            <v>157.68</v>
          </cell>
          <cell r="S497" t="str">
            <v>610-6200-10</v>
          </cell>
          <cell r="T497">
            <v>184.02</v>
          </cell>
          <cell r="U497" t="str">
            <v>610-6360-10</v>
          </cell>
          <cell r="V497">
            <v>4937.6899999999996</v>
          </cell>
          <cell r="W497" t="str">
            <v>460-6200-10</v>
          </cell>
          <cell r="X497">
            <v>186.77</v>
          </cell>
        </row>
        <row r="498">
          <cell r="A498" t="str">
            <v>610-6905-10</v>
          </cell>
          <cell r="B498">
            <v>-1545</v>
          </cell>
          <cell r="C498" t="str">
            <v>610-6180-10</v>
          </cell>
          <cell r="D498">
            <v>144.94</v>
          </cell>
          <cell r="E498" t="str">
            <v>610-6260-10</v>
          </cell>
          <cell r="F498">
            <v>144.29</v>
          </cell>
          <cell r="G498" t="str">
            <v>610-6070-10</v>
          </cell>
          <cell r="H498">
            <v>-133.06</v>
          </cell>
          <cell r="I498" t="str">
            <v>530-6740-10</v>
          </cell>
          <cell r="J498">
            <v>300</v>
          </cell>
          <cell r="K498" t="str">
            <v>610-6170-10</v>
          </cell>
          <cell r="L498">
            <v>555.41</v>
          </cell>
          <cell r="M498" t="str">
            <v>610-6020-10</v>
          </cell>
          <cell r="N498">
            <v>6998.76</v>
          </cell>
          <cell r="O498" t="str">
            <v>610-6900-10</v>
          </cell>
          <cell r="P498">
            <v>7339.67</v>
          </cell>
          <cell r="Q498" t="str">
            <v>530-6220-10</v>
          </cell>
          <cell r="R498">
            <v>467</v>
          </cell>
          <cell r="S498" t="str">
            <v>610-6210-10</v>
          </cell>
          <cell r="T498">
            <v>52.11</v>
          </cell>
          <cell r="U498" t="str">
            <v>610-6370-10</v>
          </cell>
          <cell r="V498">
            <v>747.25</v>
          </cell>
          <cell r="W498" t="str">
            <v>460-6210-10</v>
          </cell>
          <cell r="X498">
            <v>86.81</v>
          </cell>
        </row>
        <row r="499">
          <cell r="A499" t="str">
            <v>620-6010-10</v>
          </cell>
          <cell r="B499">
            <v>2927.1</v>
          </cell>
          <cell r="C499" t="str">
            <v>610-6190-10</v>
          </cell>
          <cell r="D499">
            <v>75.08</v>
          </cell>
          <cell r="E499" t="str">
            <v>610-6270-10</v>
          </cell>
          <cell r="F499">
            <v>95.22</v>
          </cell>
          <cell r="G499" t="str">
            <v>610-6120-10</v>
          </cell>
          <cell r="H499">
            <v>83.16</v>
          </cell>
          <cell r="I499" t="str">
            <v>610-6020-10</v>
          </cell>
          <cell r="J499">
            <v>6133.3</v>
          </cell>
          <cell r="K499" t="str">
            <v>610-6180-10</v>
          </cell>
          <cell r="L499">
            <v>156.63</v>
          </cell>
          <cell r="M499" t="str">
            <v>610-6030-10</v>
          </cell>
          <cell r="N499">
            <v>777.55</v>
          </cell>
          <cell r="O499" t="str">
            <v>610-6901-10</v>
          </cell>
          <cell r="P499">
            <v>-4435.2</v>
          </cell>
          <cell r="Q499" t="str">
            <v>530-6540-10</v>
          </cell>
          <cell r="R499">
            <v>735</v>
          </cell>
          <cell r="S499" t="str">
            <v>610-6220-10</v>
          </cell>
          <cell r="T499">
            <v>444</v>
          </cell>
          <cell r="U499" t="str">
            <v>610-6460-10</v>
          </cell>
          <cell r="V499">
            <v>1535.6</v>
          </cell>
          <cell r="W499" t="str">
            <v>460-6220-10</v>
          </cell>
          <cell r="X499">
            <v>219</v>
          </cell>
        </row>
        <row r="500">
          <cell r="A500" t="str">
            <v>620-6170-10</v>
          </cell>
          <cell r="B500">
            <v>237.99</v>
          </cell>
          <cell r="C500" t="str">
            <v>610-6200-10</v>
          </cell>
          <cell r="D500">
            <v>344.44</v>
          </cell>
          <cell r="E500" t="str">
            <v>610-6310-10</v>
          </cell>
          <cell r="F500">
            <v>1140.5899999999999</v>
          </cell>
          <cell r="G500" t="str">
            <v>610-6170-10</v>
          </cell>
          <cell r="H500">
            <v>555.41</v>
          </cell>
          <cell r="I500" t="str">
            <v>610-6030-10</v>
          </cell>
          <cell r="J500">
            <v>895.36</v>
          </cell>
          <cell r="K500" t="str">
            <v>610-6190-10</v>
          </cell>
          <cell r="L500">
            <v>81.11</v>
          </cell>
          <cell r="M500" t="str">
            <v>610-6050-10</v>
          </cell>
          <cell r="N500">
            <v>14724.32</v>
          </cell>
          <cell r="O500" t="str">
            <v>610-6902-10</v>
          </cell>
          <cell r="P500">
            <v>-3454.96</v>
          </cell>
          <cell r="Q500" t="str">
            <v>610-6020-10</v>
          </cell>
          <cell r="R500">
            <v>7127.25</v>
          </cell>
          <cell r="S500" t="str">
            <v>610-6240-10</v>
          </cell>
          <cell r="T500">
            <v>1727.74</v>
          </cell>
          <cell r="U500" t="str">
            <v>610-6470-10</v>
          </cell>
          <cell r="V500">
            <v>1766.82</v>
          </cell>
          <cell r="W500" t="str">
            <v>460-6700-10</v>
          </cell>
          <cell r="X500">
            <v>157.24</v>
          </cell>
        </row>
        <row r="501">
          <cell r="A501" t="str">
            <v>620-6180-10</v>
          </cell>
          <cell r="B501">
            <v>57.09</v>
          </cell>
          <cell r="C501" t="str">
            <v>610-6210-10</v>
          </cell>
          <cell r="D501">
            <v>159.19999999999999</v>
          </cell>
          <cell r="E501" t="str">
            <v>610-6360-10</v>
          </cell>
          <cell r="F501">
            <v>5368.97</v>
          </cell>
          <cell r="G501" t="str">
            <v>610-6180-10</v>
          </cell>
          <cell r="H501">
            <v>157.87</v>
          </cell>
          <cell r="I501" t="str">
            <v>610-6050-10</v>
          </cell>
          <cell r="J501">
            <v>11915.88</v>
          </cell>
          <cell r="K501" t="str">
            <v>610-6200-10</v>
          </cell>
          <cell r="L501">
            <v>371.95</v>
          </cell>
          <cell r="M501" t="str">
            <v>610-6070-10</v>
          </cell>
          <cell r="N501">
            <v>1264.8</v>
          </cell>
          <cell r="O501" t="str">
            <v>610-6903-10</v>
          </cell>
          <cell r="P501">
            <v>0</v>
          </cell>
          <cell r="Q501" t="str">
            <v>610-6050-10</v>
          </cell>
          <cell r="R501">
            <v>20059.830000000002</v>
          </cell>
          <cell r="S501" t="str">
            <v>610-6250-10</v>
          </cell>
          <cell r="T501">
            <v>90.94</v>
          </cell>
          <cell r="U501" t="str">
            <v>610-6480-10</v>
          </cell>
          <cell r="V501">
            <v>741.76</v>
          </cell>
          <cell r="W501" t="str">
            <v>510-6220-10</v>
          </cell>
          <cell r="X501">
            <v>16860.87</v>
          </cell>
        </row>
        <row r="502">
          <cell r="A502" t="str">
            <v>620-6190-10</v>
          </cell>
          <cell r="B502">
            <v>29.56</v>
          </cell>
          <cell r="C502" t="str">
            <v>610-6220-10</v>
          </cell>
          <cell r="D502">
            <v>215</v>
          </cell>
          <cell r="E502" t="str">
            <v>610-6370-10</v>
          </cell>
          <cell r="F502">
            <v>4627.29</v>
          </cell>
          <cell r="G502" t="str">
            <v>610-6190-10</v>
          </cell>
          <cell r="H502">
            <v>81.760000000000005</v>
          </cell>
          <cell r="I502" t="str">
            <v>610-6070-10</v>
          </cell>
          <cell r="J502">
            <v>816.9</v>
          </cell>
          <cell r="K502" t="str">
            <v>610-6210-10</v>
          </cell>
          <cell r="L502">
            <v>172.02</v>
          </cell>
          <cell r="M502" t="str">
            <v>610-6170-10</v>
          </cell>
          <cell r="N502">
            <v>555.41</v>
          </cell>
          <cell r="O502" t="str">
            <v>610-6904-10</v>
          </cell>
          <cell r="P502">
            <v>0</v>
          </cell>
          <cell r="Q502" t="str">
            <v>610-6070-10</v>
          </cell>
          <cell r="R502">
            <v>1118.33</v>
          </cell>
          <cell r="S502" t="str">
            <v>610-6310-10</v>
          </cell>
          <cell r="T502">
            <v>1482.14</v>
          </cell>
          <cell r="U502" t="str">
            <v>610-6650-10</v>
          </cell>
          <cell r="V502">
            <v>44.78</v>
          </cell>
          <cell r="W502" t="str">
            <v>510-6230-10</v>
          </cell>
          <cell r="X502">
            <v>8189.49</v>
          </cell>
        </row>
        <row r="503">
          <cell r="A503" t="str">
            <v>620-6200-10</v>
          </cell>
          <cell r="B503">
            <v>139.38</v>
          </cell>
          <cell r="C503" t="str">
            <v>610-6225-10</v>
          </cell>
          <cell r="D503">
            <v>393.08</v>
          </cell>
          <cell r="E503" t="str">
            <v>610-6460-10</v>
          </cell>
          <cell r="F503">
            <v>3835.37</v>
          </cell>
          <cell r="G503" t="str">
            <v>610-6200-10</v>
          </cell>
          <cell r="H503">
            <v>375.13</v>
          </cell>
          <cell r="I503" t="str">
            <v>610-6120-10</v>
          </cell>
          <cell r="J503">
            <v>-27.72</v>
          </cell>
          <cell r="K503" t="str">
            <v>610-6220-10</v>
          </cell>
          <cell r="L503">
            <v>696</v>
          </cell>
          <cell r="M503" t="str">
            <v>610-6180-10</v>
          </cell>
          <cell r="N503">
            <v>176.29</v>
          </cell>
          <cell r="O503" t="str">
            <v>610-6905-10</v>
          </cell>
          <cell r="P503">
            <v>-3026</v>
          </cell>
          <cell r="Q503" t="str">
            <v>610-6170-10</v>
          </cell>
          <cell r="R503">
            <v>555.41</v>
          </cell>
          <cell r="S503" t="str">
            <v>610-6360-10</v>
          </cell>
          <cell r="T503">
            <v>4703.62</v>
          </cell>
          <cell r="U503" t="str">
            <v>610-6690-10</v>
          </cell>
          <cell r="V503">
            <v>589.29</v>
          </cell>
          <cell r="W503" t="str">
            <v>520-6010-10</v>
          </cell>
          <cell r="X503">
            <v>6276.77</v>
          </cell>
        </row>
        <row r="504">
          <cell r="A504" t="str">
            <v>620-6210-10</v>
          </cell>
          <cell r="B504">
            <v>62.68</v>
          </cell>
          <cell r="C504" t="str">
            <v>610-6240-10</v>
          </cell>
          <cell r="D504">
            <v>107.75</v>
          </cell>
          <cell r="E504" t="str">
            <v>610-6470-10</v>
          </cell>
          <cell r="F504">
            <v>1766.82</v>
          </cell>
          <cell r="G504" t="str">
            <v>610-6210-10</v>
          </cell>
          <cell r="H504">
            <v>173.39</v>
          </cell>
          <cell r="I504" t="str">
            <v>610-6145-10</v>
          </cell>
          <cell r="J504">
            <v>899.28</v>
          </cell>
          <cell r="K504" t="str">
            <v>610-6240-10</v>
          </cell>
          <cell r="L504">
            <v>660.2</v>
          </cell>
          <cell r="M504" t="str">
            <v>610-6190-10</v>
          </cell>
          <cell r="N504">
            <v>91.31</v>
          </cell>
          <cell r="O504" t="str">
            <v>620-6010-10</v>
          </cell>
          <cell r="P504">
            <v>3199.36</v>
          </cell>
          <cell r="Q504" t="str">
            <v>610-6180-10</v>
          </cell>
          <cell r="R504">
            <v>160.78</v>
          </cell>
          <cell r="S504" t="str">
            <v>610-6390-10</v>
          </cell>
          <cell r="T504">
            <v>781.13</v>
          </cell>
          <cell r="U504" t="str">
            <v>610-6700-10</v>
          </cell>
          <cell r="V504">
            <v>2907.49</v>
          </cell>
          <cell r="W504" t="str">
            <v>520-6070-10</v>
          </cell>
          <cell r="X504">
            <v>1972.7</v>
          </cell>
        </row>
        <row r="505">
          <cell r="A505" t="str">
            <v>630-6020-10</v>
          </cell>
          <cell r="B505">
            <v>1066.98</v>
          </cell>
          <cell r="C505" t="str">
            <v>610-6250-10</v>
          </cell>
          <cell r="D505">
            <v>23.06</v>
          </cell>
          <cell r="E505" t="str">
            <v>610-6480-10</v>
          </cell>
          <cell r="F505">
            <v>725.32</v>
          </cell>
          <cell r="G505" t="str">
            <v>610-6220-10</v>
          </cell>
          <cell r="H505">
            <v>479</v>
          </cell>
          <cell r="I505" t="str">
            <v>610-6170-10</v>
          </cell>
          <cell r="J505">
            <v>530.16999999999996</v>
          </cell>
          <cell r="K505" t="str">
            <v>610-6250-10</v>
          </cell>
          <cell r="L505">
            <v>414.54</v>
          </cell>
          <cell r="M505" t="str">
            <v>610-6200-10</v>
          </cell>
          <cell r="N505">
            <v>421.4</v>
          </cell>
          <cell r="O505" t="str">
            <v>620-6170-10</v>
          </cell>
          <cell r="P505">
            <v>257.62</v>
          </cell>
          <cell r="Q505" t="str">
            <v>610-6190-10</v>
          </cell>
          <cell r="R505">
            <v>83.28</v>
          </cell>
          <cell r="S505" t="str">
            <v>610-6460-10</v>
          </cell>
          <cell r="T505">
            <v>3917.49</v>
          </cell>
          <cell r="U505" t="str">
            <v>610-6900-10</v>
          </cell>
          <cell r="V505">
            <v>9091.27</v>
          </cell>
          <cell r="W505" t="str">
            <v>520-6170-10</v>
          </cell>
          <cell r="X505">
            <v>696.88</v>
          </cell>
        </row>
        <row r="506">
          <cell r="A506" t="str">
            <v>630-6122-10</v>
          </cell>
          <cell r="B506">
            <v>33.26</v>
          </cell>
          <cell r="C506" t="str">
            <v>610-6310-10</v>
          </cell>
          <cell r="D506">
            <v>991.86</v>
          </cell>
          <cell r="E506" t="str">
            <v>610-6690-10</v>
          </cell>
          <cell r="F506">
            <v>489.87</v>
          </cell>
          <cell r="G506" t="str">
            <v>610-6240-10</v>
          </cell>
          <cell r="H506">
            <v>1396.36</v>
          </cell>
          <cell r="I506" t="str">
            <v>610-6180-10</v>
          </cell>
          <cell r="J506">
            <v>169.97</v>
          </cell>
          <cell r="K506" t="str">
            <v>610-6310-10</v>
          </cell>
          <cell r="L506">
            <v>4612.1000000000004</v>
          </cell>
          <cell r="M506" t="str">
            <v>610-6210-10</v>
          </cell>
          <cell r="N506">
            <v>193.65</v>
          </cell>
          <cell r="O506" t="str">
            <v>620-6180-10</v>
          </cell>
          <cell r="P506">
            <v>62.39</v>
          </cell>
          <cell r="Q506" t="str">
            <v>610-6200-10</v>
          </cell>
          <cell r="R506">
            <v>382.07</v>
          </cell>
          <cell r="S506" t="str">
            <v>610-6470-10</v>
          </cell>
          <cell r="T506">
            <v>3293.4</v>
          </cell>
          <cell r="U506" t="str">
            <v>610-6901-10</v>
          </cell>
          <cell r="V506">
            <v>-4545.6000000000004</v>
          </cell>
          <cell r="W506" t="str">
            <v>520-6180-10</v>
          </cell>
          <cell r="X506">
            <v>160.86000000000001</v>
          </cell>
        </row>
        <row r="507">
          <cell r="A507" t="str">
            <v>630-6170-10</v>
          </cell>
          <cell r="B507">
            <v>76.95</v>
          </cell>
          <cell r="C507" t="str">
            <v>610-6360-10</v>
          </cell>
          <cell r="D507">
            <v>6495.77</v>
          </cell>
          <cell r="E507" t="str">
            <v>610-6700-10</v>
          </cell>
          <cell r="F507">
            <v>3485.55</v>
          </cell>
          <cell r="G507" t="str">
            <v>610-6250-10</v>
          </cell>
          <cell r="H507">
            <v>343.4</v>
          </cell>
          <cell r="I507" t="str">
            <v>610-6190-10</v>
          </cell>
          <cell r="J507">
            <v>88.05</v>
          </cell>
          <cell r="K507" t="str">
            <v>610-6360-10</v>
          </cell>
          <cell r="L507">
            <v>4755.5200000000004</v>
          </cell>
          <cell r="M507" t="str">
            <v>610-6220-10</v>
          </cell>
          <cell r="N507">
            <v>383</v>
          </cell>
          <cell r="O507" t="str">
            <v>620-6190-10</v>
          </cell>
          <cell r="P507">
            <v>32.32</v>
          </cell>
          <cell r="Q507" t="str">
            <v>610-6210-10</v>
          </cell>
          <cell r="R507">
            <v>101.59</v>
          </cell>
          <cell r="S507" t="str">
            <v>610-6480-10</v>
          </cell>
          <cell r="T507">
            <v>1339.57</v>
          </cell>
          <cell r="U507" t="str">
            <v>610-6902-10</v>
          </cell>
          <cell r="V507">
            <v>-3168.15</v>
          </cell>
          <cell r="W507" t="str">
            <v>520-6190-10</v>
          </cell>
          <cell r="X507">
            <v>36.94</v>
          </cell>
        </row>
        <row r="508">
          <cell r="A508" t="str">
            <v>630-6180-10</v>
          </cell>
          <cell r="B508">
            <v>21.87</v>
          </cell>
          <cell r="C508" t="str">
            <v>610-6370-10</v>
          </cell>
          <cell r="D508">
            <v>1756.77</v>
          </cell>
          <cell r="E508" t="str">
            <v>610-6900-10</v>
          </cell>
          <cell r="F508">
            <v>4836.22</v>
          </cell>
          <cell r="G508" t="str">
            <v>610-6310-10</v>
          </cell>
          <cell r="H508">
            <v>2757.79</v>
          </cell>
          <cell r="I508" t="str">
            <v>610-6200-10</v>
          </cell>
          <cell r="J508">
            <v>406.75</v>
          </cell>
          <cell r="K508" t="str">
            <v>610-6390-10</v>
          </cell>
          <cell r="L508">
            <v>446.97</v>
          </cell>
          <cell r="M508" t="str">
            <v>610-6240-10</v>
          </cell>
          <cell r="N508">
            <v>244.88</v>
          </cell>
          <cell r="O508" t="str">
            <v>620-6700-10</v>
          </cell>
          <cell r="P508">
            <v>110.08</v>
          </cell>
          <cell r="Q508" t="str">
            <v>610-6220-10</v>
          </cell>
          <cell r="R508">
            <v>446</v>
          </cell>
          <cell r="S508" t="str">
            <v>610-6650-10</v>
          </cell>
          <cell r="T508">
            <v>5.03</v>
          </cell>
          <cell r="U508" t="str">
            <v>610-6903-10</v>
          </cell>
          <cell r="V508">
            <v>0</v>
          </cell>
          <cell r="W508" t="str">
            <v>520-6200-10</v>
          </cell>
          <cell r="X508">
            <v>170.88</v>
          </cell>
        </row>
        <row r="509">
          <cell r="A509" t="str">
            <v>630-6190-10</v>
          </cell>
          <cell r="B509">
            <v>11.33</v>
          </cell>
          <cell r="C509" t="str">
            <v>610-6390-10</v>
          </cell>
          <cell r="D509">
            <v>1155.3499999999999</v>
          </cell>
          <cell r="E509" t="str">
            <v>610-6901-10</v>
          </cell>
          <cell r="F509">
            <v>9424.7999999999993</v>
          </cell>
          <cell r="G509" t="str">
            <v>610-6360-10</v>
          </cell>
          <cell r="H509">
            <v>5330.33</v>
          </cell>
          <cell r="I509" t="str">
            <v>610-6210-10</v>
          </cell>
          <cell r="J509">
            <v>186.72</v>
          </cell>
          <cell r="K509" t="str">
            <v>610-6460-10</v>
          </cell>
          <cell r="L509">
            <v>313.18</v>
          </cell>
          <cell r="M509" t="str">
            <v>610-6250-10</v>
          </cell>
          <cell r="N509">
            <v>55.62</v>
          </cell>
          <cell r="O509" t="str">
            <v>630-6020-10</v>
          </cell>
          <cell r="P509">
            <v>1094.1400000000001</v>
          </cell>
          <cell r="Q509" t="str">
            <v>610-6240-10</v>
          </cell>
          <cell r="R509">
            <v>805.16</v>
          </cell>
          <cell r="S509" t="str">
            <v>610-6690-10</v>
          </cell>
          <cell r="T509">
            <v>497.96</v>
          </cell>
          <cell r="U509" t="str">
            <v>610-6904-10</v>
          </cell>
          <cell r="V509">
            <v>0</v>
          </cell>
          <cell r="W509" t="str">
            <v>520-6210-10</v>
          </cell>
          <cell r="X509">
            <v>79.67</v>
          </cell>
        </row>
        <row r="510">
          <cell r="A510" t="str">
            <v>630-6200-10</v>
          </cell>
          <cell r="B510">
            <v>52.07</v>
          </cell>
          <cell r="C510" t="str">
            <v>610-6460-10</v>
          </cell>
          <cell r="D510">
            <v>3598.01</v>
          </cell>
          <cell r="E510" t="str">
            <v>610-6902-10</v>
          </cell>
          <cell r="F510">
            <v>7182.69</v>
          </cell>
          <cell r="G510" t="str">
            <v>610-6370-10</v>
          </cell>
          <cell r="H510">
            <v>3126.39</v>
          </cell>
          <cell r="I510" t="str">
            <v>610-6220-10</v>
          </cell>
          <cell r="J510">
            <v>571</v>
          </cell>
          <cell r="K510" t="str">
            <v>610-6470-10</v>
          </cell>
          <cell r="L510">
            <v>3533.64</v>
          </cell>
          <cell r="M510" t="str">
            <v>610-6310-10</v>
          </cell>
          <cell r="N510">
            <v>512</v>
          </cell>
          <cell r="O510" t="str">
            <v>630-6170-10</v>
          </cell>
          <cell r="P510">
            <v>80.67</v>
          </cell>
          <cell r="Q510" t="str">
            <v>610-6250-10</v>
          </cell>
          <cell r="R510">
            <v>44.64</v>
          </cell>
          <cell r="S510" t="str">
            <v>610-6700-10</v>
          </cell>
          <cell r="T510">
            <v>3297.68</v>
          </cell>
          <cell r="U510" t="str">
            <v>610-6905-10</v>
          </cell>
          <cell r="V510">
            <v>-3026</v>
          </cell>
          <cell r="W510" t="str">
            <v>520-6220-10</v>
          </cell>
          <cell r="X510">
            <v>252.96</v>
          </cell>
        </row>
        <row r="511">
          <cell r="A511" t="str">
            <v>630-6210-10</v>
          </cell>
          <cell r="B511">
            <v>24.01</v>
          </cell>
          <cell r="C511" t="str">
            <v>610-6470-10</v>
          </cell>
          <cell r="D511">
            <v>3051.78</v>
          </cell>
          <cell r="E511" t="str">
            <v>610-6905-10</v>
          </cell>
          <cell r="F511">
            <v>-4635</v>
          </cell>
          <cell r="G511" t="str">
            <v>610-6390-10</v>
          </cell>
          <cell r="H511">
            <v>579.38</v>
          </cell>
          <cell r="I511" t="str">
            <v>610-6240-10</v>
          </cell>
          <cell r="J511">
            <v>444.94</v>
          </cell>
          <cell r="K511" t="str">
            <v>610-6480-10</v>
          </cell>
          <cell r="L511">
            <v>738.86</v>
          </cell>
          <cell r="M511" t="str">
            <v>610-6360-10</v>
          </cell>
          <cell r="N511">
            <v>3890.08</v>
          </cell>
          <cell r="O511" t="str">
            <v>630-6180-10</v>
          </cell>
          <cell r="P511">
            <v>21.35</v>
          </cell>
          <cell r="Q511" t="str">
            <v>610-6310-10</v>
          </cell>
          <cell r="R511">
            <v>1105.68</v>
          </cell>
          <cell r="S511" t="str">
            <v>610-6900-10</v>
          </cell>
          <cell r="T511">
            <v>5404.69</v>
          </cell>
          <cell r="U511" t="str">
            <v>620-6010-10</v>
          </cell>
          <cell r="V511">
            <v>3199.37</v>
          </cell>
          <cell r="W511" t="str">
            <v>520-6240-10</v>
          </cell>
          <cell r="X511">
            <v>20.55</v>
          </cell>
        </row>
        <row r="512">
          <cell r="A512" t="str">
            <v>650-4710-10</v>
          </cell>
          <cell r="B512">
            <v>-16913.8</v>
          </cell>
          <cell r="C512" t="str">
            <v>610-6480-10</v>
          </cell>
          <cell r="D512">
            <v>1978.23</v>
          </cell>
          <cell r="E512" t="str">
            <v>620-6010-10</v>
          </cell>
          <cell r="F512">
            <v>2128.19</v>
          </cell>
          <cell r="G512" t="str">
            <v>610-6460-10</v>
          </cell>
          <cell r="H512">
            <v>857.5</v>
          </cell>
          <cell r="I512" t="str">
            <v>610-6250-10</v>
          </cell>
          <cell r="J512">
            <v>286.3</v>
          </cell>
          <cell r="K512" t="str">
            <v>610-6690-10</v>
          </cell>
          <cell r="L512">
            <v>838.81</v>
          </cell>
          <cell r="M512" t="str">
            <v>610-6370-10</v>
          </cell>
          <cell r="N512">
            <v>63.82</v>
          </cell>
          <cell r="O512" t="str">
            <v>630-6190-10</v>
          </cell>
          <cell r="P512">
            <v>11.06</v>
          </cell>
          <cell r="Q512" t="str">
            <v>610-6360-10</v>
          </cell>
          <cell r="R512">
            <v>5252.19</v>
          </cell>
          <cell r="S512" t="str">
            <v>610-6901-10</v>
          </cell>
          <cell r="T512">
            <v>-4744.47</v>
          </cell>
          <cell r="U512" t="str">
            <v>620-6170-10</v>
          </cell>
          <cell r="V512">
            <v>257.62</v>
          </cell>
          <cell r="W512" t="str">
            <v>520-6270-10</v>
          </cell>
          <cell r="X512">
            <v>89.34</v>
          </cell>
        </row>
        <row r="513">
          <cell r="A513" t="str">
            <v>650-6020-10</v>
          </cell>
          <cell r="B513">
            <v>15739.72</v>
          </cell>
          <cell r="C513" t="str">
            <v>610-6690-10</v>
          </cell>
          <cell r="D513">
            <v>579</v>
          </cell>
          <cell r="E513" t="str">
            <v>620-6170-10</v>
          </cell>
          <cell r="F513">
            <v>261.42</v>
          </cell>
          <cell r="G513" t="str">
            <v>610-6470-10</v>
          </cell>
          <cell r="H513">
            <v>5300.46</v>
          </cell>
          <cell r="I513" t="str">
            <v>610-6310-10</v>
          </cell>
          <cell r="J513">
            <v>809.3</v>
          </cell>
          <cell r="K513" t="str">
            <v>610-6700-10</v>
          </cell>
          <cell r="L513">
            <v>5782.03</v>
          </cell>
          <cell r="M513" t="str">
            <v>610-6460-10</v>
          </cell>
          <cell r="N513">
            <v>1350.48</v>
          </cell>
          <cell r="O513" t="str">
            <v>630-6200-10</v>
          </cell>
          <cell r="P513">
            <v>50.74</v>
          </cell>
          <cell r="Q513" t="str">
            <v>610-6370-10</v>
          </cell>
          <cell r="R513">
            <v>244.25</v>
          </cell>
          <cell r="S513" t="str">
            <v>610-6902-10</v>
          </cell>
          <cell r="T513">
            <v>-3074.97</v>
          </cell>
          <cell r="U513" t="str">
            <v>620-6180-10</v>
          </cell>
          <cell r="V513">
            <v>62.39</v>
          </cell>
          <cell r="W513" t="str">
            <v>520-6310-10</v>
          </cell>
          <cell r="X513">
            <v>794</v>
          </cell>
        </row>
        <row r="514">
          <cell r="A514" t="str">
            <v>650-6030-10</v>
          </cell>
          <cell r="B514">
            <v>282.82</v>
          </cell>
          <cell r="C514" t="str">
            <v>610-6700-10</v>
          </cell>
          <cell r="D514">
            <v>2626.63</v>
          </cell>
          <cell r="E514" t="str">
            <v>620-6180-10</v>
          </cell>
          <cell r="F514">
            <v>41.5</v>
          </cell>
          <cell r="G514" t="str">
            <v>610-6480-10</v>
          </cell>
          <cell r="H514">
            <v>727.25</v>
          </cell>
          <cell r="I514" t="str">
            <v>610-6360-10</v>
          </cell>
          <cell r="J514">
            <v>3903.92</v>
          </cell>
          <cell r="K514" t="str">
            <v>610-6900-10</v>
          </cell>
          <cell r="L514">
            <v>10447.459999999999</v>
          </cell>
          <cell r="M514" t="str">
            <v>610-6470-10</v>
          </cell>
          <cell r="N514">
            <v>1751.2</v>
          </cell>
          <cell r="O514" t="str">
            <v>630-6210-10</v>
          </cell>
          <cell r="P514">
            <v>23.42</v>
          </cell>
          <cell r="Q514" t="str">
            <v>610-6460-10</v>
          </cell>
          <cell r="R514">
            <v>2090.04</v>
          </cell>
          <cell r="S514" t="str">
            <v>610-6903-10</v>
          </cell>
          <cell r="T514">
            <v>0</v>
          </cell>
          <cell r="U514" t="str">
            <v>620-6700-10</v>
          </cell>
          <cell r="V514">
            <v>63.71</v>
          </cell>
          <cell r="W514" t="str">
            <v>520-6330-10</v>
          </cell>
          <cell r="X514">
            <v>185.2</v>
          </cell>
        </row>
        <row r="515">
          <cell r="A515" t="str">
            <v>650-6120-10</v>
          </cell>
          <cell r="B515">
            <v>404.78</v>
          </cell>
          <cell r="C515" t="str">
            <v>610-6900-10</v>
          </cell>
          <cell r="D515">
            <v>9767.69</v>
          </cell>
          <cell r="E515" t="str">
            <v>620-6190-10</v>
          </cell>
          <cell r="F515">
            <v>21.5</v>
          </cell>
          <cell r="G515" t="str">
            <v>610-6690-10</v>
          </cell>
          <cell r="H515">
            <v>773.53</v>
          </cell>
          <cell r="I515" t="str">
            <v>610-6370-10</v>
          </cell>
          <cell r="J515">
            <v>445.74</v>
          </cell>
          <cell r="K515" t="str">
            <v>610-6901-10</v>
          </cell>
          <cell r="L515">
            <v>-5627.16</v>
          </cell>
          <cell r="M515" t="str">
            <v>610-6480-10</v>
          </cell>
          <cell r="N515">
            <v>734.03</v>
          </cell>
          <cell r="O515" t="str">
            <v>630-6460-10</v>
          </cell>
          <cell r="P515">
            <v>150</v>
          </cell>
          <cell r="Q515" t="str">
            <v>610-6470-10</v>
          </cell>
          <cell r="R515">
            <v>3587.24</v>
          </cell>
          <cell r="S515" t="str">
            <v>610-6904-10</v>
          </cell>
          <cell r="T515">
            <v>0</v>
          </cell>
          <cell r="U515" t="str">
            <v>630-6020-10</v>
          </cell>
          <cell r="V515">
            <v>966.35</v>
          </cell>
          <cell r="W515" t="str">
            <v>520-6342-10</v>
          </cell>
          <cell r="X515">
            <v>187.5</v>
          </cell>
        </row>
        <row r="516">
          <cell r="A516" t="str">
            <v>650-6170-10</v>
          </cell>
          <cell r="B516">
            <v>1187.53</v>
          </cell>
          <cell r="C516" t="str">
            <v>610-6901-10</v>
          </cell>
          <cell r="D516">
            <v>-4878.72</v>
          </cell>
          <cell r="E516" t="str">
            <v>620-6200-10</v>
          </cell>
          <cell r="F516">
            <v>101.34</v>
          </cell>
          <cell r="G516" t="str">
            <v>610-6700-10</v>
          </cell>
          <cell r="H516">
            <v>3409.56</v>
          </cell>
          <cell r="I516" t="str">
            <v>610-6390-10</v>
          </cell>
          <cell r="J516">
            <v>292.14999999999998</v>
          </cell>
          <cell r="K516" t="str">
            <v>610-6902-10</v>
          </cell>
          <cell r="L516">
            <v>-4000.48</v>
          </cell>
          <cell r="M516" t="str">
            <v>610-6650-10</v>
          </cell>
          <cell r="N516">
            <v>8.25</v>
          </cell>
          <cell r="O516" t="str">
            <v>650-4710-10</v>
          </cell>
          <cell r="P516">
            <v>-164543.97</v>
          </cell>
          <cell r="Q516" t="str">
            <v>610-6480-10</v>
          </cell>
          <cell r="R516">
            <v>3280.51</v>
          </cell>
          <cell r="S516" t="str">
            <v>610-6905-10</v>
          </cell>
          <cell r="T516">
            <v>-3026</v>
          </cell>
          <cell r="U516" t="str">
            <v>630-6030-10</v>
          </cell>
          <cell r="V516">
            <v>-14.92</v>
          </cell>
          <cell r="W516" t="str">
            <v>520-6650-10</v>
          </cell>
          <cell r="X516">
            <v>29.57</v>
          </cell>
        </row>
        <row r="517">
          <cell r="A517" t="str">
            <v>650-6180-10</v>
          </cell>
          <cell r="B517">
            <v>317.85000000000002</v>
          </cell>
          <cell r="C517" t="str">
            <v>610-6902-10</v>
          </cell>
          <cell r="D517">
            <v>-3636.8</v>
          </cell>
          <cell r="E517" t="str">
            <v>620-6210-10</v>
          </cell>
          <cell r="F517">
            <v>45.57</v>
          </cell>
          <cell r="G517" t="str">
            <v>610-6900-10</v>
          </cell>
          <cell r="H517">
            <v>2569.9899999999998</v>
          </cell>
          <cell r="I517" t="str">
            <v>610-6460-10</v>
          </cell>
          <cell r="J517">
            <v>610</v>
          </cell>
          <cell r="K517" t="str">
            <v>610-6903-10</v>
          </cell>
          <cell r="L517">
            <v>0</v>
          </cell>
          <cell r="M517" t="str">
            <v>610-6690-10</v>
          </cell>
          <cell r="N517">
            <v>832.49</v>
          </cell>
          <cell r="O517" t="str">
            <v>650-6020-10</v>
          </cell>
          <cell r="P517">
            <v>13240.16</v>
          </cell>
          <cell r="Q517" t="str">
            <v>610-6650-10</v>
          </cell>
          <cell r="R517">
            <v>15</v>
          </cell>
          <cell r="S517" t="str">
            <v>620-6010-10</v>
          </cell>
          <cell r="T517">
            <v>3053.94</v>
          </cell>
          <cell r="U517" t="str">
            <v>630-6050-10</v>
          </cell>
          <cell r="V517">
            <v>3040</v>
          </cell>
          <cell r="W517" t="str">
            <v>520-6700-10</v>
          </cell>
          <cell r="X517">
            <v>37.200000000000003</v>
          </cell>
        </row>
        <row r="518">
          <cell r="A518" t="str">
            <v>650-6190-10</v>
          </cell>
          <cell r="B518">
            <v>164.63</v>
          </cell>
          <cell r="C518" t="str">
            <v>610-6905-10</v>
          </cell>
          <cell r="D518">
            <v>1545</v>
          </cell>
          <cell r="E518" t="str">
            <v>620-6700-10</v>
          </cell>
          <cell r="F518">
            <v>109.71</v>
          </cell>
          <cell r="G518" t="str">
            <v>610-6901-10</v>
          </cell>
          <cell r="H518">
            <v>-18295.2</v>
          </cell>
          <cell r="I518" t="str">
            <v>610-6470-10</v>
          </cell>
          <cell r="J518">
            <v>3356.4</v>
          </cell>
          <cell r="K518" t="str">
            <v>610-6904-10</v>
          </cell>
          <cell r="L518">
            <v>0</v>
          </cell>
          <cell r="M518" t="str">
            <v>610-6700-10</v>
          </cell>
          <cell r="N518">
            <v>2810.8</v>
          </cell>
          <cell r="O518" t="str">
            <v>650-6050-10</v>
          </cell>
          <cell r="P518">
            <v>1501.9</v>
          </cell>
          <cell r="Q518" t="str">
            <v>610-6690-10</v>
          </cell>
          <cell r="R518">
            <v>793</v>
          </cell>
          <cell r="S518" t="str">
            <v>620-6170-10</v>
          </cell>
          <cell r="T518">
            <v>245.91</v>
          </cell>
          <cell r="U518" t="str">
            <v>630-6170-10</v>
          </cell>
          <cell r="V518">
            <v>83.49</v>
          </cell>
          <cell r="W518" t="str">
            <v>520-6901-10</v>
          </cell>
          <cell r="X518">
            <v>0</v>
          </cell>
        </row>
        <row r="519">
          <cell r="A519" t="str">
            <v>650-6200-10</v>
          </cell>
          <cell r="B519">
            <v>764.84</v>
          </cell>
          <cell r="C519" t="str">
            <v>620-6010-10</v>
          </cell>
          <cell r="D519">
            <v>2837.58</v>
          </cell>
          <cell r="E519" t="str">
            <v>630-6020-10</v>
          </cell>
          <cell r="F519">
            <v>1104.96</v>
          </cell>
          <cell r="G519" t="str">
            <v>610-6902-10</v>
          </cell>
          <cell r="H519">
            <v>-13865.31</v>
          </cell>
          <cell r="I519" t="str">
            <v>610-6480-10</v>
          </cell>
          <cell r="J519">
            <v>727.25</v>
          </cell>
          <cell r="K519" t="str">
            <v>610-6905-10</v>
          </cell>
          <cell r="L519">
            <v>-10431</v>
          </cell>
          <cell r="M519" t="str">
            <v>610-6900-10</v>
          </cell>
          <cell r="N519">
            <v>7958.01</v>
          </cell>
          <cell r="O519" t="str">
            <v>650-6070-10</v>
          </cell>
          <cell r="P519">
            <v>3657.6</v>
          </cell>
          <cell r="Q519" t="str">
            <v>610-6700-10</v>
          </cell>
          <cell r="R519">
            <v>3753.95</v>
          </cell>
          <cell r="S519" t="str">
            <v>620-6180-10</v>
          </cell>
          <cell r="T519">
            <v>59.56</v>
          </cell>
          <cell r="U519" t="str">
            <v>630-6180-10</v>
          </cell>
          <cell r="V519">
            <v>18.54</v>
          </cell>
          <cell r="W519" t="str">
            <v>530-6010-10</v>
          </cell>
          <cell r="X519">
            <v>7026.93</v>
          </cell>
        </row>
        <row r="520">
          <cell r="A520" t="str">
            <v>650-6210-10</v>
          </cell>
          <cell r="B520">
            <v>349.1</v>
          </cell>
          <cell r="C520" t="str">
            <v>620-6170-10</v>
          </cell>
          <cell r="D520">
            <v>227.32</v>
          </cell>
          <cell r="E520" t="str">
            <v>630-6170-10</v>
          </cell>
          <cell r="F520">
            <v>84.34</v>
          </cell>
          <cell r="G520" t="str">
            <v>610-6905-10</v>
          </cell>
          <cell r="H520">
            <v>-1545</v>
          </cell>
          <cell r="I520" t="str">
            <v>610-6690-10</v>
          </cell>
          <cell r="J520">
            <v>420.36</v>
          </cell>
          <cell r="K520" t="str">
            <v>620-6010-10</v>
          </cell>
          <cell r="L520">
            <v>3092.55</v>
          </cell>
          <cell r="M520" t="str">
            <v>610-6901-10</v>
          </cell>
          <cell r="N520">
            <v>-5211.3599999999997</v>
          </cell>
          <cell r="O520" t="str">
            <v>650-6170-10</v>
          </cell>
          <cell r="P520">
            <v>1243.6600000000001</v>
          </cell>
          <cell r="Q520" t="str">
            <v>610-6900-10</v>
          </cell>
          <cell r="R520">
            <v>5820.05</v>
          </cell>
          <cell r="S520" t="str">
            <v>620-6190-10</v>
          </cell>
          <cell r="T520">
            <v>-2.94</v>
          </cell>
          <cell r="U520" t="str">
            <v>630-6190-10</v>
          </cell>
          <cell r="V520">
            <v>9.6</v>
          </cell>
          <cell r="W520" t="str">
            <v>530-6070-10</v>
          </cell>
          <cell r="X520">
            <v>669.24</v>
          </cell>
        </row>
        <row r="521">
          <cell r="A521" t="str">
            <v>650-6220-10</v>
          </cell>
          <cell r="B521">
            <v>600</v>
          </cell>
          <cell r="C521" t="str">
            <v>620-6180-10</v>
          </cell>
          <cell r="D521">
            <v>55.34</v>
          </cell>
          <cell r="E521" t="str">
            <v>630-6180-10</v>
          </cell>
          <cell r="F521">
            <v>21.56</v>
          </cell>
          <cell r="G521" t="str">
            <v>620-6010-10</v>
          </cell>
          <cell r="H521">
            <v>3121.34</v>
          </cell>
          <cell r="I521" t="str">
            <v>610-6700-10</v>
          </cell>
          <cell r="J521">
            <v>1440.62</v>
          </cell>
          <cell r="K521" t="str">
            <v>620-6170-10</v>
          </cell>
          <cell r="L521">
            <v>269.33</v>
          </cell>
          <cell r="M521" t="str">
            <v>610-6902-10</v>
          </cell>
          <cell r="N521">
            <v>-3454.96</v>
          </cell>
          <cell r="O521" t="str">
            <v>650-6180-10</v>
          </cell>
          <cell r="P521">
            <v>343.5</v>
          </cell>
          <cell r="Q521" t="str">
            <v>610-6901-10</v>
          </cell>
          <cell r="R521">
            <v>-4435.2</v>
          </cell>
          <cell r="S521" t="str">
            <v>620-6700-10</v>
          </cell>
          <cell r="T521">
            <v>148.11000000000001</v>
          </cell>
          <cell r="U521" t="str">
            <v>630-6200-10</v>
          </cell>
          <cell r="V521">
            <v>2.17</v>
          </cell>
          <cell r="W521" t="str">
            <v>530-6170-10</v>
          </cell>
          <cell r="X521">
            <v>640.80999999999995</v>
          </cell>
        </row>
        <row r="522">
          <cell r="A522" t="str">
            <v>650-6330-10</v>
          </cell>
          <cell r="B522">
            <v>40</v>
          </cell>
          <cell r="C522" t="str">
            <v>620-6190-10</v>
          </cell>
          <cell r="D522">
            <v>28.66</v>
          </cell>
          <cell r="E522" t="str">
            <v>630-6190-10</v>
          </cell>
          <cell r="F522">
            <v>11.16</v>
          </cell>
          <cell r="G522" t="str">
            <v>620-6170-10</v>
          </cell>
          <cell r="H522">
            <v>250.05</v>
          </cell>
          <cell r="I522" t="str">
            <v>610-6900-10</v>
          </cell>
          <cell r="J522">
            <v>4681.54</v>
          </cell>
          <cell r="K522" t="str">
            <v>620-6180-10</v>
          </cell>
          <cell r="L522">
            <v>57.21</v>
          </cell>
          <cell r="M522" t="str">
            <v>610-6903-10</v>
          </cell>
          <cell r="N522">
            <v>0</v>
          </cell>
          <cell r="O522" t="str">
            <v>650-6190-10</v>
          </cell>
          <cell r="P522">
            <v>177.92</v>
          </cell>
          <cell r="Q522" t="str">
            <v>610-6902-10</v>
          </cell>
          <cell r="R522">
            <v>-3182.2</v>
          </cell>
          <cell r="S522" t="str">
            <v>630-6020-10</v>
          </cell>
          <cell r="T522">
            <v>1095.73</v>
          </cell>
          <cell r="U522" t="str">
            <v>630-6210-10</v>
          </cell>
          <cell r="V522">
            <v>-0.33</v>
          </cell>
          <cell r="W522" t="str">
            <v>530-6180-10</v>
          </cell>
          <cell r="X522">
            <v>150.07</v>
          </cell>
        </row>
        <row r="523">
          <cell r="A523" t="str">
            <v>650-6460-10</v>
          </cell>
          <cell r="B523">
            <v>283.17</v>
          </cell>
          <cell r="C523" t="str">
            <v>620-6200-10</v>
          </cell>
          <cell r="D523">
            <v>135.12</v>
          </cell>
          <cell r="E523" t="str">
            <v>630-6200-10</v>
          </cell>
          <cell r="F523">
            <v>51.23</v>
          </cell>
          <cell r="G523" t="str">
            <v>620-6180-10</v>
          </cell>
          <cell r="H523">
            <v>60.88</v>
          </cell>
          <cell r="I523" t="str">
            <v>610-6901-10</v>
          </cell>
          <cell r="J523">
            <v>-6264.72</v>
          </cell>
          <cell r="K523" t="str">
            <v>620-6190-10</v>
          </cell>
          <cell r="L523">
            <v>31.34</v>
          </cell>
          <cell r="M523" t="str">
            <v>610-6904-10</v>
          </cell>
          <cell r="N523">
            <v>0</v>
          </cell>
          <cell r="O523" t="str">
            <v>650-6200-10</v>
          </cell>
          <cell r="P523">
            <v>600.59</v>
          </cell>
          <cell r="Q523" t="str">
            <v>610-6903-10</v>
          </cell>
          <cell r="R523">
            <v>0</v>
          </cell>
          <cell r="S523" t="str">
            <v>630-6030-10</v>
          </cell>
          <cell r="T523">
            <v>51.82</v>
          </cell>
          <cell r="U523" t="str">
            <v>630-6460-10</v>
          </cell>
          <cell r="V523">
            <v>198.9</v>
          </cell>
          <cell r="W523" t="str">
            <v>530-6190-10</v>
          </cell>
          <cell r="X523">
            <v>78.41</v>
          </cell>
        </row>
        <row r="524">
          <cell r="A524" t="str">
            <v>650-6900-10</v>
          </cell>
          <cell r="B524">
            <v>129.47</v>
          </cell>
          <cell r="C524" t="str">
            <v>620-6210-10</v>
          </cell>
          <cell r="D524">
            <v>60.76</v>
          </cell>
          <cell r="E524" t="str">
            <v>630-6210-10</v>
          </cell>
          <cell r="F524">
            <v>23.66</v>
          </cell>
          <cell r="G524" t="str">
            <v>620-6190-10</v>
          </cell>
          <cell r="H524">
            <v>31.53</v>
          </cell>
          <cell r="I524" t="str">
            <v>610-6902-10</v>
          </cell>
          <cell r="J524">
            <v>-4205.05</v>
          </cell>
          <cell r="K524" t="str">
            <v>620-6200-10</v>
          </cell>
          <cell r="L524">
            <v>8.17</v>
          </cell>
          <cell r="M524" t="str">
            <v>610-6905-10</v>
          </cell>
          <cell r="N524">
            <v>-3026</v>
          </cell>
          <cell r="O524" t="str">
            <v>650-6210-10</v>
          </cell>
          <cell r="P524">
            <v>127.48</v>
          </cell>
          <cell r="Q524" t="str">
            <v>610-6904-10</v>
          </cell>
          <cell r="R524">
            <v>0</v>
          </cell>
          <cell r="S524" t="str">
            <v>630-6050-10</v>
          </cell>
          <cell r="T524">
            <v>2420</v>
          </cell>
          <cell r="U524" t="str">
            <v>650-4710-10</v>
          </cell>
          <cell r="V524">
            <v>-69467.929999999993</v>
          </cell>
          <cell r="W524" t="str">
            <v>530-6200-10</v>
          </cell>
          <cell r="X524">
            <v>365.63</v>
          </cell>
        </row>
        <row r="525">
          <cell r="A525" t="str">
            <v>650-6901-10</v>
          </cell>
          <cell r="B525">
            <v>-128</v>
          </cell>
          <cell r="C525" t="str">
            <v>620-6700-10</v>
          </cell>
          <cell r="D525">
            <v>108.04</v>
          </cell>
          <cell r="E525" t="str">
            <v>650-4710-10</v>
          </cell>
          <cell r="F525">
            <v>-13869.65</v>
          </cell>
          <cell r="G525" t="str">
            <v>620-6200-10</v>
          </cell>
          <cell r="H525">
            <v>148.63</v>
          </cell>
          <cell r="I525" t="str">
            <v>610-6903-10</v>
          </cell>
          <cell r="J525">
            <v>-304.92</v>
          </cell>
          <cell r="K525" t="str">
            <v>620-6210-10</v>
          </cell>
          <cell r="L525">
            <v>-21.59</v>
          </cell>
          <cell r="M525" t="str">
            <v>620-6010-10</v>
          </cell>
          <cell r="N525">
            <v>1745.1</v>
          </cell>
          <cell r="O525" t="str">
            <v>650-6220-10</v>
          </cell>
          <cell r="P525">
            <v>855</v>
          </cell>
          <cell r="Q525" t="str">
            <v>610-6905-10</v>
          </cell>
          <cell r="R525">
            <v>-3026</v>
          </cell>
          <cell r="S525" t="str">
            <v>630-6170-10</v>
          </cell>
          <cell r="T525">
            <v>92.99</v>
          </cell>
          <cell r="U525" t="str">
            <v>650-6020-10</v>
          </cell>
          <cell r="V525">
            <v>17302.580000000002</v>
          </cell>
          <cell r="W525" t="str">
            <v>530-6210-10</v>
          </cell>
          <cell r="X525">
            <v>167.5</v>
          </cell>
        </row>
        <row r="526">
          <cell r="A526" t="str">
            <v>655-6220-10</v>
          </cell>
          <cell r="B526">
            <v>278</v>
          </cell>
          <cell r="C526" t="str">
            <v>630-6020-10</v>
          </cell>
          <cell r="D526">
            <v>998.39</v>
          </cell>
          <cell r="E526" t="str">
            <v>650-6020-10</v>
          </cell>
          <cell r="F526">
            <v>17665.84</v>
          </cell>
          <cell r="G526" t="str">
            <v>620-6210-10</v>
          </cell>
          <cell r="H526">
            <v>66.84</v>
          </cell>
          <cell r="I526" t="str">
            <v>610-6904-10</v>
          </cell>
          <cell r="J526">
            <v>-250.03</v>
          </cell>
          <cell r="K526" t="str">
            <v>620-6700-10</v>
          </cell>
          <cell r="L526">
            <v>106.26</v>
          </cell>
          <cell r="M526" t="str">
            <v>620-6170-10</v>
          </cell>
          <cell r="N526">
            <v>257.62</v>
          </cell>
          <cell r="O526" t="str">
            <v>650-6690-10</v>
          </cell>
          <cell r="P526">
            <v>42.5</v>
          </cell>
          <cell r="Q526" t="str">
            <v>620-6010-10</v>
          </cell>
          <cell r="R526">
            <v>2617.66</v>
          </cell>
          <cell r="S526" t="str">
            <v>630-6180-10</v>
          </cell>
          <cell r="T526">
            <v>22.39</v>
          </cell>
          <cell r="U526" t="str">
            <v>650-6030-10</v>
          </cell>
          <cell r="V526">
            <v>885.35</v>
          </cell>
          <cell r="W526" t="str">
            <v>530-6220-10</v>
          </cell>
          <cell r="X526">
            <v>297</v>
          </cell>
        </row>
        <row r="527">
          <cell r="A527" t="str">
            <v>655-6690-10</v>
          </cell>
          <cell r="B527">
            <v>56.05</v>
          </cell>
          <cell r="C527" t="str">
            <v>630-6170-10</v>
          </cell>
          <cell r="D527">
            <v>73.34</v>
          </cell>
          <cell r="E527" t="str">
            <v>650-6170-10</v>
          </cell>
          <cell r="F527">
            <v>1300.19</v>
          </cell>
          <cell r="G527" t="str">
            <v>620-6700-10</v>
          </cell>
          <cell r="H527">
            <v>96.33</v>
          </cell>
          <cell r="I527" t="str">
            <v>610-6905-10</v>
          </cell>
          <cell r="J527">
            <v>-1545</v>
          </cell>
          <cell r="K527" t="str">
            <v>630-6020-10</v>
          </cell>
          <cell r="L527">
            <v>1172.02</v>
          </cell>
          <cell r="M527" t="str">
            <v>620-6180-10</v>
          </cell>
          <cell r="N527">
            <v>34.03</v>
          </cell>
          <cell r="O527" t="str">
            <v>650-6700-10</v>
          </cell>
          <cell r="P527">
            <v>114.8</v>
          </cell>
          <cell r="Q527" t="str">
            <v>620-6170-10</v>
          </cell>
          <cell r="R527">
            <v>257.62</v>
          </cell>
          <cell r="S527" t="str">
            <v>630-6190-10</v>
          </cell>
          <cell r="T527">
            <v>11.6</v>
          </cell>
          <cell r="U527" t="str">
            <v>650-6070-10</v>
          </cell>
          <cell r="V527">
            <v>17.579999999999998</v>
          </cell>
          <cell r="W527" t="str">
            <v>530-6230-10</v>
          </cell>
          <cell r="X527">
            <v>748.92</v>
          </cell>
        </row>
        <row r="528">
          <cell r="A528" t="str">
            <v>655-6905-10</v>
          </cell>
          <cell r="B528">
            <v>-1868</v>
          </cell>
          <cell r="C528" t="str">
            <v>630-6180-10</v>
          </cell>
          <cell r="D528">
            <v>19.48</v>
          </cell>
          <cell r="E528" t="str">
            <v>650-6180-10</v>
          </cell>
          <cell r="F528">
            <v>344.49</v>
          </cell>
          <cell r="G528" t="str">
            <v>630-6020-10</v>
          </cell>
          <cell r="H528">
            <v>1178.8900000000001</v>
          </cell>
          <cell r="I528" t="str">
            <v>620-6010-10</v>
          </cell>
          <cell r="J528">
            <v>3319.97</v>
          </cell>
          <cell r="K528" t="str">
            <v>630-6030-10</v>
          </cell>
          <cell r="L528">
            <v>-12.46</v>
          </cell>
          <cell r="M528" t="str">
            <v>620-6190-10</v>
          </cell>
          <cell r="N528">
            <v>17.63</v>
          </cell>
          <cell r="O528" t="str">
            <v>650-6900-10</v>
          </cell>
          <cell r="P528">
            <v>492.6</v>
          </cell>
          <cell r="Q528" t="str">
            <v>620-6180-10</v>
          </cell>
          <cell r="R528">
            <v>51.04</v>
          </cell>
          <cell r="S528" t="str">
            <v>630-6200-10</v>
          </cell>
          <cell r="T528">
            <v>12.51</v>
          </cell>
          <cell r="U528" t="str">
            <v>650-6170-10</v>
          </cell>
          <cell r="V528">
            <v>1284.6400000000001</v>
          </cell>
          <cell r="W528" t="str">
            <v>530-6620-10</v>
          </cell>
          <cell r="X528">
            <v>90.88</v>
          </cell>
        </row>
        <row r="529">
          <cell r="A529" t="str">
            <v>660-4720-10</v>
          </cell>
          <cell r="B529">
            <v>-42682.5</v>
          </cell>
          <cell r="C529" t="str">
            <v>630-6190-10</v>
          </cell>
          <cell r="D529">
            <v>10.08</v>
          </cell>
          <cell r="E529" t="str">
            <v>650-6190-10</v>
          </cell>
          <cell r="F529">
            <v>178.43</v>
          </cell>
          <cell r="G529" t="str">
            <v>630-6170-10</v>
          </cell>
          <cell r="H529">
            <v>80.680000000000007</v>
          </cell>
          <cell r="I529" t="str">
            <v>620-6170-10</v>
          </cell>
          <cell r="J529">
            <v>262.35000000000002</v>
          </cell>
          <cell r="K529" t="str">
            <v>630-6050-10</v>
          </cell>
          <cell r="L529">
            <v>2775</v>
          </cell>
          <cell r="M529" t="str">
            <v>620-6700-10</v>
          </cell>
          <cell r="N529">
            <v>114.27</v>
          </cell>
          <cell r="O529" t="str">
            <v>650-6901-10</v>
          </cell>
          <cell r="P529">
            <v>0</v>
          </cell>
          <cell r="Q529" t="str">
            <v>620-6190-10</v>
          </cell>
          <cell r="R529">
            <v>26.44</v>
          </cell>
          <cell r="S529" t="str">
            <v>630-6210-10</v>
          </cell>
          <cell r="T529">
            <v>4.7300000000000004</v>
          </cell>
          <cell r="U529" t="str">
            <v>650-6180-10</v>
          </cell>
          <cell r="V529">
            <v>355</v>
          </cell>
          <cell r="W529" t="str">
            <v>530-6650-10</v>
          </cell>
          <cell r="X529">
            <v>18</v>
          </cell>
        </row>
        <row r="530">
          <cell r="A530" t="str">
            <v>660-4800-10</v>
          </cell>
          <cell r="B530">
            <v>-115020.79</v>
          </cell>
          <cell r="C530" t="str">
            <v>630-6200-10</v>
          </cell>
          <cell r="D530">
            <v>46.3</v>
          </cell>
          <cell r="E530" t="str">
            <v>650-6200-10</v>
          </cell>
          <cell r="F530">
            <v>828.51</v>
          </cell>
          <cell r="G530" t="str">
            <v>630-6180-10</v>
          </cell>
          <cell r="H530">
            <v>22.99</v>
          </cell>
          <cell r="I530" t="str">
            <v>620-6180-10</v>
          </cell>
          <cell r="J530">
            <v>64.739999999999995</v>
          </cell>
          <cell r="K530" t="str">
            <v>630-6170-10</v>
          </cell>
          <cell r="L530">
            <v>80.680000000000007</v>
          </cell>
          <cell r="M530" t="str">
            <v>630-6020-10</v>
          </cell>
          <cell r="N530">
            <v>1011.64</v>
          </cell>
          <cell r="O530" t="str">
            <v>650-6903-10</v>
          </cell>
          <cell r="P530">
            <v>0</v>
          </cell>
          <cell r="Q530" t="str">
            <v>620-6650-10</v>
          </cell>
          <cell r="R530">
            <v>24.87</v>
          </cell>
          <cell r="S530" t="str">
            <v>650-4710-10</v>
          </cell>
          <cell r="T530">
            <v>-82634.45</v>
          </cell>
          <cell r="U530" t="str">
            <v>650-6190-10</v>
          </cell>
          <cell r="V530">
            <v>183.86</v>
          </cell>
          <cell r="W530" t="str">
            <v>530-6700-10</v>
          </cell>
          <cell r="X530">
            <v>33.479999999999997</v>
          </cell>
        </row>
        <row r="531">
          <cell r="A531" t="str">
            <v>660-4810-10</v>
          </cell>
          <cell r="B531">
            <v>115385.52</v>
          </cell>
          <cell r="C531" t="str">
            <v>630-6210-10</v>
          </cell>
          <cell r="D531">
            <v>21.38</v>
          </cell>
          <cell r="E531" t="str">
            <v>650-6210-10</v>
          </cell>
          <cell r="F531">
            <v>378.37</v>
          </cell>
          <cell r="G531" t="str">
            <v>630-6190-10</v>
          </cell>
          <cell r="H531">
            <v>11.92</v>
          </cell>
          <cell r="I531" t="str">
            <v>620-6190-10</v>
          </cell>
          <cell r="J531">
            <v>33.53</v>
          </cell>
          <cell r="K531" t="str">
            <v>630-6180-10</v>
          </cell>
          <cell r="L531">
            <v>22.62</v>
          </cell>
          <cell r="M531" t="str">
            <v>630-6030-10</v>
          </cell>
          <cell r="N531">
            <v>137.21</v>
          </cell>
          <cell r="O531" t="str">
            <v>655-6220-10</v>
          </cell>
          <cell r="P531">
            <v>396</v>
          </cell>
          <cell r="Q531" t="str">
            <v>620-6700-10</v>
          </cell>
          <cell r="R531">
            <v>121.93</v>
          </cell>
          <cell r="S531" t="str">
            <v>650-6020-10</v>
          </cell>
          <cell r="T531">
            <v>16684.93</v>
          </cell>
          <cell r="U531" t="str">
            <v>650-6220-10</v>
          </cell>
          <cell r="V531">
            <v>1199</v>
          </cell>
          <cell r="W531" t="str">
            <v>610-6020-10</v>
          </cell>
          <cell r="X531">
            <v>6671.37</v>
          </cell>
        </row>
        <row r="532">
          <cell r="A532" t="str">
            <v>660-6020-10</v>
          </cell>
          <cell r="B532">
            <v>139017.43</v>
          </cell>
          <cell r="C532" t="str">
            <v>630-6460-10</v>
          </cell>
          <cell r="D532">
            <v>225</v>
          </cell>
          <cell r="E532" t="str">
            <v>650-6220-10</v>
          </cell>
          <cell r="F532">
            <v>1035</v>
          </cell>
          <cell r="G532" t="str">
            <v>630-6200-10</v>
          </cell>
          <cell r="H532">
            <v>54.69</v>
          </cell>
          <cell r="I532" t="str">
            <v>620-6200-10</v>
          </cell>
          <cell r="J532">
            <v>158.74</v>
          </cell>
          <cell r="K532" t="str">
            <v>630-6190-10</v>
          </cell>
          <cell r="L532">
            <v>11.72</v>
          </cell>
          <cell r="M532" t="str">
            <v>630-6050-10</v>
          </cell>
          <cell r="N532">
            <v>5492</v>
          </cell>
          <cell r="O532" t="str">
            <v>655-6905-10</v>
          </cell>
          <cell r="P532">
            <v>-1133</v>
          </cell>
          <cell r="Q532" t="str">
            <v>630-6020-10</v>
          </cell>
          <cell r="R532">
            <v>1029.6199999999999</v>
          </cell>
          <cell r="S532" t="str">
            <v>650-6030-10</v>
          </cell>
          <cell r="T532">
            <v>571.67999999999995</v>
          </cell>
          <cell r="U532" t="str">
            <v>650-6700-10</v>
          </cell>
          <cell r="V532">
            <v>87.7</v>
          </cell>
          <cell r="W532" t="str">
            <v>610-6030-10</v>
          </cell>
          <cell r="X532">
            <v>144.88999999999999</v>
          </cell>
        </row>
        <row r="533">
          <cell r="A533" t="str">
            <v>660-6030-10</v>
          </cell>
          <cell r="B533">
            <v>9894.7800000000007</v>
          </cell>
          <cell r="C533" t="str">
            <v>650-4710-10</v>
          </cell>
          <cell r="D533">
            <v>-10378.14</v>
          </cell>
          <cell r="E533" t="str">
            <v>650-6240-10</v>
          </cell>
          <cell r="F533">
            <v>110.06</v>
          </cell>
          <cell r="G533" t="str">
            <v>630-6210-10</v>
          </cell>
          <cell r="H533">
            <v>25.26</v>
          </cell>
          <cell r="I533" t="str">
            <v>620-6210-10</v>
          </cell>
          <cell r="J533">
            <v>71.11</v>
          </cell>
          <cell r="K533" t="str">
            <v>630-6200-10</v>
          </cell>
          <cell r="L533">
            <v>53.75</v>
          </cell>
          <cell r="M533" t="str">
            <v>630-6170-10</v>
          </cell>
          <cell r="N533">
            <v>80.67</v>
          </cell>
          <cell r="O533" t="str">
            <v>660-4720-10</v>
          </cell>
          <cell r="P533">
            <v>-32070</v>
          </cell>
          <cell r="Q533" t="str">
            <v>630-6050-10</v>
          </cell>
          <cell r="R533">
            <v>5509</v>
          </cell>
          <cell r="S533" t="str">
            <v>650-6050-10</v>
          </cell>
          <cell r="T533">
            <v>367.68</v>
          </cell>
          <cell r="U533" t="str">
            <v>650-6900-10</v>
          </cell>
          <cell r="V533">
            <v>782.22</v>
          </cell>
          <cell r="W533" t="str">
            <v>610-6050-10</v>
          </cell>
          <cell r="X533">
            <v>5582.4</v>
          </cell>
        </row>
        <row r="534">
          <cell r="A534" t="str">
            <v>660-6040-10</v>
          </cell>
          <cell r="B534">
            <v>1014.48</v>
          </cell>
          <cell r="C534" t="str">
            <v>650-6020-10</v>
          </cell>
          <cell r="D534">
            <v>14142.4</v>
          </cell>
          <cell r="E534" t="str">
            <v>650-6260-10</v>
          </cell>
          <cell r="F534">
            <v>409.59</v>
          </cell>
          <cell r="G534" t="str">
            <v>650-4710-10</v>
          </cell>
          <cell r="H534">
            <v>-10152.14</v>
          </cell>
          <cell r="I534" t="str">
            <v>620-6700-10</v>
          </cell>
          <cell r="J534">
            <v>109.57</v>
          </cell>
          <cell r="K534" t="str">
            <v>630-6210-10</v>
          </cell>
          <cell r="L534">
            <v>24.84</v>
          </cell>
          <cell r="M534" t="str">
            <v>630-6180-10</v>
          </cell>
          <cell r="N534">
            <v>22.41</v>
          </cell>
          <cell r="O534" t="str">
            <v>660-4800-10</v>
          </cell>
          <cell r="P534">
            <v>-4362.18</v>
          </cell>
          <cell r="Q534" t="str">
            <v>630-6170-10</v>
          </cell>
          <cell r="R534">
            <v>80.680000000000007</v>
          </cell>
          <cell r="S534" t="str">
            <v>650-6070-10</v>
          </cell>
          <cell r="T534">
            <v>2811.16</v>
          </cell>
          <cell r="U534" t="str">
            <v>650-6901-10</v>
          </cell>
          <cell r="V534">
            <v>0</v>
          </cell>
          <cell r="W534" t="str">
            <v>610-6070-10</v>
          </cell>
          <cell r="X534">
            <v>2290.27</v>
          </cell>
        </row>
        <row r="535">
          <cell r="A535" t="str">
            <v>660-6050-10</v>
          </cell>
          <cell r="B535">
            <v>14525.07</v>
          </cell>
          <cell r="C535" t="str">
            <v>650-6030-10</v>
          </cell>
          <cell r="D535">
            <v>128</v>
          </cell>
          <cell r="E535" t="str">
            <v>650-6330-10</v>
          </cell>
          <cell r="F535">
            <v>638.5</v>
          </cell>
          <cell r="G535" t="str">
            <v>650-6020-10</v>
          </cell>
          <cell r="H535">
            <v>16897.759999999998</v>
          </cell>
          <cell r="I535" t="str">
            <v>630-6020-10</v>
          </cell>
          <cell r="J535">
            <v>931.92</v>
          </cell>
          <cell r="K535" t="str">
            <v>650-4710-10</v>
          </cell>
          <cell r="L535">
            <v>-18069.34</v>
          </cell>
          <cell r="M535" t="str">
            <v>630-6190-10</v>
          </cell>
          <cell r="N535">
            <v>11.61</v>
          </cell>
          <cell r="O535" t="str">
            <v>660-4810-10</v>
          </cell>
          <cell r="P535">
            <v>5826.84</v>
          </cell>
          <cell r="Q535" t="str">
            <v>630-6180-10</v>
          </cell>
          <cell r="R535">
            <v>20.079999999999998</v>
          </cell>
          <cell r="S535" t="str">
            <v>650-6170-10</v>
          </cell>
          <cell r="T535">
            <v>1418.45</v>
          </cell>
          <cell r="U535" t="str">
            <v>650-6903-10</v>
          </cell>
          <cell r="V535">
            <v>-599.82000000000005</v>
          </cell>
          <cell r="W535" t="str">
            <v>610-6170-10</v>
          </cell>
          <cell r="X535">
            <v>636.4</v>
          </cell>
        </row>
        <row r="536">
          <cell r="A536" t="str">
            <v>660-6070-10</v>
          </cell>
          <cell r="B536">
            <v>7064.27</v>
          </cell>
          <cell r="C536" t="str">
            <v>650-6070-10</v>
          </cell>
          <cell r="D536">
            <v>1219.2</v>
          </cell>
          <cell r="E536" t="str">
            <v>650-6690-10</v>
          </cell>
          <cell r="F536">
            <v>28.22</v>
          </cell>
          <cell r="G536" t="str">
            <v>650-6030-10</v>
          </cell>
          <cell r="H536">
            <v>338.92</v>
          </cell>
          <cell r="I536" t="str">
            <v>630-6030-10</v>
          </cell>
          <cell r="J536">
            <v>158</v>
          </cell>
          <cell r="K536" t="str">
            <v>650-6020-10</v>
          </cell>
          <cell r="L536">
            <v>14744.96</v>
          </cell>
          <cell r="M536" t="str">
            <v>630-6200-10</v>
          </cell>
          <cell r="N536">
            <v>53.68</v>
          </cell>
          <cell r="O536" t="str">
            <v>660-6020-10</v>
          </cell>
          <cell r="P536">
            <v>115965.46</v>
          </cell>
          <cell r="Q536" t="str">
            <v>630-6190-10</v>
          </cell>
          <cell r="R536">
            <v>10.39</v>
          </cell>
          <cell r="S536" t="str">
            <v>650-6180-10</v>
          </cell>
          <cell r="T536">
            <v>391.32</v>
          </cell>
          <cell r="U536" t="str">
            <v>655-6905-10</v>
          </cell>
          <cell r="V536">
            <v>-1133</v>
          </cell>
          <cell r="W536" t="str">
            <v>610-6180-10</v>
          </cell>
          <cell r="X536">
            <v>177.59</v>
          </cell>
        </row>
        <row r="537">
          <cell r="A537" t="str">
            <v>660-6120-10</v>
          </cell>
          <cell r="B537">
            <v>5343.2</v>
          </cell>
          <cell r="C537" t="str">
            <v>650-6170-10</v>
          </cell>
          <cell r="D537">
            <v>1130.5999999999999</v>
          </cell>
          <cell r="E537" t="str">
            <v>650-6700-10</v>
          </cell>
          <cell r="F537">
            <v>112.87</v>
          </cell>
          <cell r="G537" t="str">
            <v>650-6050-10</v>
          </cell>
          <cell r="H537">
            <v>297</v>
          </cell>
          <cell r="I537" t="str">
            <v>630-6145-10</v>
          </cell>
          <cell r="J537">
            <v>99.92</v>
          </cell>
          <cell r="K537" t="str">
            <v>650-6030-10</v>
          </cell>
          <cell r="L537">
            <v>588.79999999999995</v>
          </cell>
          <cell r="M537" t="str">
            <v>630-6210-10</v>
          </cell>
          <cell r="N537">
            <v>24.6</v>
          </cell>
          <cell r="O537" t="str">
            <v>660-6030-10</v>
          </cell>
          <cell r="P537">
            <v>15666.38</v>
          </cell>
          <cell r="Q537" t="str">
            <v>630-6200-10</v>
          </cell>
          <cell r="R537">
            <v>47.75</v>
          </cell>
          <cell r="S537" t="str">
            <v>650-6190-10</v>
          </cell>
          <cell r="T537">
            <v>202.69</v>
          </cell>
          <cell r="U537" t="str">
            <v>660-4720-10</v>
          </cell>
          <cell r="V537">
            <v>-68026.5</v>
          </cell>
          <cell r="W537" t="str">
            <v>610-6190-10</v>
          </cell>
          <cell r="X537">
            <v>92.72</v>
          </cell>
        </row>
        <row r="538">
          <cell r="A538" t="str">
            <v>660-6122-10</v>
          </cell>
          <cell r="B538">
            <v>1388</v>
          </cell>
          <cell r="C538" t="str">
            <v>650-6180-10</v>
          </cell>
          <cell r="D538">
            <v>299.56</v>
          </cell>
          <cell r="E538" t="str">
            <v>650-6900-10</v>
          </cell>
          <cell r="F538">
            <v>486.56</v>
          </cell>
          <cell r="G538" t="str">
            <v>650-6170-10</v>
          </cell>
          <cell r="H538">
            <v>1243.6600000000001</v>
          </cell>
          <cell r="I538" t="str">
            <v>630-6170-10</v>
          </cell>
          <cell r="J538">
            <v>77</v>
          </cell>
          <cell r="K538" t="str">
            <v>650-6050-10</v>
          </cell>
          <cell r="L538">
            <v>581.4</v>
          </cell>
          <cell r="M538" t="str">
            <v>650-4710-10</v>
          </cell>
          <cell r="N538">
            <v>-20155.759999999998</v>
          </cell>
          <cell r="O538" t="str">
            <v>660-6040-10</v>
          </cell>
          <cell r="P538">
            <v>13720.32</v>
          </cell>
          <cell r="Q538" t="str">
            <v>630-6210-10</v>
          </cell>
          <cell r="R538">
            <v>10.119999999999999</v>
          </cell>
          <cell r="S538" t="str">
            <v>650-6220-10</v>
          </cell>
          <cell r="T538">
            <v>789</v>
          </cell>
          <cell r="U538" t="str">
            <v>660-4800-10</v>
          </cell>
          <cell r="V538">
            <v>-12218.28</v>
          </cell>
          <cell r="W538" t="str">
            <v>610-6200-10</v>
          </cell>
          <cell r="X538">
            <v>179.33</v>
          </cell>
        </row>
        <row r="539">
          <cell r="A539" t="str">
            <v>660-6130-10</v>
          </cell>
          <cell r="B539">
            <v>2857.95</v>
          </cell>
          <cell r="C539" t="str">
            <v>650-6190-10</v>
          </cell>
          <cell r="D539">
            <v>155.16</v>
          </cell>
          <cell r="E539" t="str">
            <v>650-6901-10</v>
          </cell>
          <cell r="F539">
            <v>128</v>
          </cell>
          <cell r="G539" t="str">
            <v>650-6180-10</v>
          </cell>
          <cell r="H539">
            <v>333.44</v>
          </cell>
          <cell r="I539" t="str">
            <v>630-6180-10</v>
          </cell>
          <cell r="J539">
            <v>23.21</v>
          </cell>
          <cell r="K539" t="str">
            <v>650-6070-10</v>
          </cell>
          <cell r="L539">
            <v>2152.8000000000002</v>
          </cell>
          <cell r="M539" t="str">
            <v>650-6020-10</v>
          </cell>
          <cell r="N539">
            <v>15227.68</v>
          </cell>
          <cell r="O539" t="str">
            <v>660-6050-10</v>
          </cell>
          <cell r="P539">
            <v>20514.849999999999</v>
          </cell>
          <cell r="Q539" t="str">
            <v>630-6460-10</v>
          </cell>
          <cell r="R539">
            <v>416.15</v>
          </cell>
          <cell r="S539" t="str">
            <v>650-6600-10</v>
          </cell>
          <cell r="T539">
            <v>17.309999999999999</v>
          </cell>
          <cell r="U539" t="str">
            <v>660-4810-10</v>
          </cell>
          <cell r="V539">
            <v>9409.2999999999993</v>
          </cell>
          <cell r="W539" t="str">
            <v>610-6210-10</v>
          </cell>
          <cell r="X539">
            <v>85.83</v>
          </cell>
        </row>
        <row r="540">
          <cell r="A540" t="str">
            <v>660-6170-10</v>
          </cell>
          <cell r="B540">
            <v>11870.87</v>
          </cell>
          <cell r="C540" t="str">
            <v>650-6200-10</v>
          </cell>
          <cell r="D540">
            <v>720.44</v>
          </cell>
          <cell r="E540" t="str">
            <v>655-6220-10</v>
          </cell>
          <cell r="F540">
            <v>480</v>
          </cell>
          <cell r="G540" t="str">
            <v>650-6190-10</v>
          </cell>
          <cell r="H540">
            <v>172.72</v>
          </cell>
          <cell r="I540" t="str">
            <v>630-6190-10</v>
          </cell>
          <cell r="J540">
            <v>12.01</v>
          </cell>
          <cell r="K540" t="str">
            <v>650-6170-10</v>
          </cell>
          <cell r="L540">
            <v>1243.6600000000001</v>
          </cell>
          <cell r="M540" t="str">
            <v>650-6030-10</v>
          </cell>
          <cell r="N540">
            <v>-70.680000000000007</v>
          </cell>
          <cell r="O540" t="str">
            <v>660-6070-10</v>
          </cell>
          <cell r="P540">
            <v>28575.14</v>
          </cell>
          <cell r="Q540" t="str">
            <v>630-6600-10</v>
          </cell>
          <cell r="R540">
            <v>54.7</v>
          </cell>
          <cell r="S540" t="str">
            <v>650-6690-10</v>
          </cell>
          <cell r="T540">
            <v>101.22</v>
          </cell>
          <cell r="U540" t="str">
            <v>660-6020-10</v>
          </cell>
          <cell r="V540">
            <v>135264.81</v>
          </cell>
          <cell r="W540" t="str">
            <v>610-6220-10</v>
          </cell>
          <cell r="X540">
            <v>284</v>
          </cell>
        </row>
        <row r="541">
          <cell r="A541" t="str">
            <v>660-6180-10</v>
          </cell>
          <cell r="B541">
            <v>3260.09</v>
          </cell>
          <cell r="C541" t="str">
            <v>650-6210-10</v>
          </cell>
          <cell r="D541">
            <v>329.02</v>
          </cell>
          <cell r="E541" t="str">
            <v>655-6905-10</v>
          </cell>
          <cell r="F541">
            <v>-5604</v>
          </cell>
          <cell r="G541" t="str">
            <v>650-6200-10</v>
          </cell>
          <cell r="H541">
            <v>802.43</v>
          </cell>
          <cell r="I541" t="str">
            <v>630-6200-10</v>
          </cell>
          <cell r="J541">
            <v>55.66</v>
          </cell>
          <cell r="K541" t="str">
            <v>650-6180-10</v>
          </cell>
          <cell r="L541">
            <v>329.51</v>
          </cell>
          <cell r="M541" t="str">
            <v>650-6050-10</v>
          </cell>
          <cell r="N541">
            <v>2451.1999999999998</v>
          </cell>
          <cell r="O541" t="str">
            <v>660-6120-10</v>
          </cell>
          <cell r="P541">
            <v>1295</v>
          </cell>
          <cell r="Q541" t="str">
            <v>650-4710-10</v>
          </cell>
          <cell r="R541">
            <v>-92848.56</v>
          </cell>
          <cell r="S541" t="str">
            <v>650-6700-10</v>
          </cell>
          <cell r="T541">
            <v>159.18</v>
          </cell>
          <cell r="U541" t="str">
            <v>660-6030-10</v>
          </cell>
          <cell r="V541">
            <v>43625.91</v>
          </cell>
          <cell r="W541" t="str">
            <v>610-6225-10</v>
          </cell>
          <cell r="X541">
            <v>234.69</v>
          </cell>
        </row>
        <row r="542">
          <cell r="A542" t="str">
            <v>660-6190-10</v>
          </cell>
          <cell r="B542">
            <v>1688.62</v>
          </cell>
          <cell r="C542" t="str">
            <v>650-6220-10</v>
          </cell>
          <cell r="D542">
            <v>382</v>
          </cell>
          <cell r="E542" t="str">
            <v>660-4720-10</v>
          </cell>
          <cell r="F542">
            <v>-27970</v>
          </cell>
          <cell r="G542" t="str">
            <v>650-6210-10</v>
          </cell>
          <cell r="H542">
            <v>366.23</v>
          </cell>
          <cell r="I542" t="str">
            <v>630-6210-10</v>
          </cell>
          <cell r="J542">
            <v>25.46</v>
          </cell>
          <cell r="K542" t="str">
            <v>650-6190-10</v>
          </cell>
          <cell r="L542">
            <v>170.67</v>
          </cell>
          <cell r="M542" t="str">
            <v>650-6070-10</v>
          </cell>
          <cell r="N542">
            <v>1914.4</v>
          </cell>
          <cell r="O542" t="str">
            <v>660-6122-10</v>
          </cell>
          <cell r="P542">
            <v>555.20000000000005</v>
          </cell>
          <cell r="Q542" t="str">
            <v>650-6020-10</v>
          </cell>
          <cell r="R542">
            <v>14474.72</v>
          </cell>
          <cell r="S542" t="str">
            <v>650-6820-10</v>
          </cell>
          <cell r="T542">
            <v>6859.09</v>
          </cell>
          <cell r="U542" t="str">
            <v>660-6050-10</v>
          </cell>
          <cell r="V542">
            <v>31959.35</v>
          </cell>
          <cell r="W542" t="str">
            <v>610-6240-10</v>
          </cell>
          <cell r="X542">
            <v>2349.04</v>
          </cell>
        </row>
        <row r="543">
          <cell r="A543" t="str">
            <v>660-6200-10</v>
          </cell>
          <cell r="B543">
            <v>7893.5</v>
          </cell>
          <cell r="C543" t="str">
            <v>650-6250-10</v>
          </cell>
          <cell r="D543">
            <v>-415.8</v>
          </cell>
          <cell r="E543" t="str">
            <v>660-4800-10</v>
          </cell>
          <cell r="F543">
            <v>-50444.76</v>
          </cell>
          <cell r="G543" t="str">
            <v>650-6220-10</v>
          </cell>
          <cell r="H543">
            <v>851</v>
          </cell>
          <cell r="I543" t="str">
            <v>650-4710-10</v>
          </cell>
          <cell r="J543">
            <v>-16519.330000000002</v>
          </cell>
          <cell r="K543" t="str">
            <v>650-6200-10</v>
          </cell>
          <cell r="L543">
            <v>792.49</v>
          </cell>
          <cell r="M543" t="str">
            <v>650-6170-10</v>
          </cell>
          <cell r="N543">
            <v>1267.3599999999999</v>
          </cell>
          <cell r="O543" t="str">
            <v>660-6130-10</v>
          </cell>
          <cell r="P543">
            <v>3027.78</v>
          </cell>
          <cell r="Q543" t="str">
            <v>650-6030-10</v>
          </cell>
          <cell r="R543">
            <v>128</v>
          </cell>
          <cell r="S543" t="str">
            <v>650-6901-10</v>
          </cell>
          <cell r="T543">
            <v>-137.47999999999999</v>
          </cell>
          <cell r="U543" t="str">
            <v>660-6070-10</v>
          </cell>
          <cell r="V543">
            <v>9764.4699999999993</v>
          </cell>
          <cell r="W543" t="str">
            <v>610-6250-10</v>
          </cell>
          <cell r="X543">
            <v>1657.89</v>
          </cell>
        </row>
        <row r="544">
          <cell r="A544" t="str">
            <v>660-6210-10</v>
          </cell>
          <cell r="B544">
            <v>3583.75</v>
          </cell>
          <cell r="C544" t="str">
            <v>650-6330-10</v>
          </cell>
          <cell r="D544">
            <v>112</v>
          </cell>
          <cell r="E544" t="str">
            <v>660-4810-10</v>
          </cell>
          <cell r="F544">
            <v>112151.62</v>
          </cell>
          <cell r="G544" t="str">
            <v>650-6690-10</v>
          </cell>
          <cell r="H544">
            <v>1735.15</v>
          </cell>
          <cell r="I544" t="str">
            <v>650-6020-10</v>
          </cell>
          <cell r="J544">
            <v>15028.24</v>
          </cell>
          <cell r="K544" t="str">
            <v>650-6210-10</v>
          </cell>
          <cell r="L544">
            <v>361.92</v>
          </cell>
          <cell r="M544" t="str">
            <v>650-6180-10</v>
          </cell>
          <cell r="N544">
            <v>336.9</v>
          </cell>
          <cell r="O544" t="str">
            <v>660-6170-10</v>
          </cell>
          <cell r="P544">
            <v>11916.04</v>
          </cell>
          <cell r="Q544" t="str">
            <v>650-6050-10</v>
          </cell>
          <cell r="R544">
            <v>61.28</v>
          </cell>
          <cell r="S544" t="str">
            <v>650-6903-10</v>
          </cell>
          <cell r="T544">
            <v>-268.68</v>
          </cell>
          <cell r="U544" t="str">
            <v>660-6120-10</v>
          </cell>
          <cell r="V544">
            <v>7675.38</v>
          </cell>
          <cell r="W544" t="str">
            <v>610-6285-10</v>
          </cell>
          <cell r="X544">
            <v>41.46</v>
          </cell>
        </row>
        <row r="545">
          <cell r="A545" t="str">
            <v>660-6220-10</v>
          </cell>
          <cell r="B545">
            <v>6297</v>
          </cell>
          <cell r="C545" t="str">
            <v>650-6690-10</v>
          </cell>
          <cell r="D545">
            <v>39.75</v>
          </cell>
          <cell r="E545" t="str">
            <v>660-6020-10</v>
          </cell>
          <cell r="F545">
            <v>132452.95000000001</v>
          </cell>
          <cell r="G545" t="str">
            <v>650-6700-10</v>
          </cell>
          <cell r="H545">
            <v>142.66</v>
          </cell>
          <cell r="I545" t="str">
            <v>650-6030-10</v>
          </cell>
          <cell r="J545">
            <v>134.12</v>
          </cell>
          <cell r="K545" t="str">
            <v>650-6220-10</v>
          </cell>
          <cell r="L545">
            <v>1236</v>
          </cell>
          <cell r="M545" t="str">
            <v>650-6190-10</v>
          </cell>
          <cell r="N545">
            <v>174.5</v>
          </cell>
          <cell r="O545" t="str">
            <v>660-6180-10</v>
          </cell>
          <cell r="P545">
            <v>3504.47</v>
          </cell>
          <cell r="Q545" t="str">
            <v>650-6070-10</v>
          </cell>
          <cell r="R545">
            <v>1719.04</v>
          </cell>
          <cell r="S545" t="str">
            <v>655-6905-10</v>
          </cell>
          <cell r="T545">
            <v>-1133</v>
          </cell>
          <cell r="U545" t="str">
            <v>660-6122-10</v>
          </cell>
          <cell r="V545">
            <v>383.56</v>
          </cell>
          <cell r="W545" t="str">
            <v>610-6310-10</v>
          </cell>
          <cell r="X545">
            <v>4760.0600000000004</v>
          </cell>
        </row>
        <row r="546">
          <cell r="A546" t="str">
            <v>660-6240-10</v>
          </cell>
          <cell r="B546">
            <v>3373.03</v>
          </cell>
          <cell r="C546" t="str">
            <v>650-6700-10</v>
          </cell>
          <cell r="D546">
            <v>113.47</v>
          </cell>
          <cell r="E546" t="str">
            <v>660-6030-10</v>
          </cell>
          <cell r="F546">
            <v>19125.240000000002</v>
          </cell>
          <cell r="G546" t="str">
            <v>650-6820-10</v>
          </cell>
          <cell r="H546">
            <v>939.6</v>
          </cell>
          <cell r="I546" t="str">
            <v>650-6050-10</v>
          </cell>
          <cell r="J546">
            <v>250</v>
          </cell>
          <cell r="K546" t="str">
            <v>650-6250-10</v>
          </cell>
          <cell r="L546">
            <v>191.65</v>
          </cell>
          <cell r="M546" t="str">
            <v>650-6200-10</v>
          </cell>
          <cell r="N546">
            <v>811.2</v>
          </cell>
          <cell r="O546" t="str">
            <v>660-6190-10</v>
          </cell>
          <cell r="P546">
            <v>1815.12</v>
          </cell>
          <cell r="Q546" t="str">
            <v>650-6120-10</v>
          </cell>
          <cell r="R546">
            <v>576</v>
          </cell>
          <cell r="S546" t="str">
            <v>660-4720-10</v>
          </cell>
          <cell r="T546">
            <v>-100416</v>
          </cell>
          <cell r="U546" t="str">
            <v>660-6130-10</v>
          </cell>
          <cell r="V546">
            <v>3123.31</v>
          </cell>
          <cell r="W546" t="str">
            <v>610-6360-10</v>
          </cell>
          <cell r="X546">
            <v>5245.44</v>
          </cell>
        </row>
        <row r="547">
          <cell r="A547" t="str">
            <v>660-6250-10</v>
          </cell>
          <cell r="B547">
            <v>665.19</v>
          </cell>
          <cell r="C547" t="str">
            <v>650-6901-10</v>
          </cell>
          <cell r="D547">
            <v>0</v>
          </cell>
          <cell r="E547" t="str">
            <v>660-6050-10</v>
          </cell>
          <cell r="F547">
            <v>15210.23</v>
          </cell>
          <cell r="G547" t="str">
            <v>650-6900-10</v>
          </cell>
          <cell r="H547">
            <v>892.2</v>
          </cell>
          <cell r="I547" t="str">
            <v>650-6070-10</v>
          </cell>
          <cell r="J547">
            <v>1053.44</v>
          </cell>
          <cell r="K547" t="str">
            <v>650-6490-10</v>
          </cell>
          <cell r="L547">
            <v>7</v>
          </cell>
          <cell r="M547" t="str">
            <v>650-6210-10</v>
          </cell>
          <cell r="N547">
            <v>367.35</v>
          </cell>
          <cell r="O547" t="str">
            <v>660-6200-10</v>
          </cell>
          <cell r="P547">
            <v>1333.13</v>
          </cell>
          <cell r="Q547" t="str">
            <v>650-6170-10</v>
          </cell>
          <cell r="R547">
            <v>1243.6600000000001</v>
          </cell>
          <cell r="S547" t="str">
            <v>660-4800-10</v>
          </cell>
          <cell r="T547">
            <v>-3905.23</v>
          </cell>
          <cell r="U547" t="str">
            <v>660-6170-10</v>
          </cell>
          <cell r="V547">
            <v>12425.62</v>
          </cell>
          <cell r="W547" t="str">
            <v>610-6370-10</v>
          </cell>
          <cell r="X547">
            <v>749.38</v>
          </cell>
        </row>
        <row r="548">
          <cell r="A548" t="str">
            <v>660-6260-10</v>
          </cell>
          <cell r="B548">
            <v>682</v>
          </cell>
          <cell r="C548" t="str">
            <v>655-6220-10</v>
          </cell>
          <cell r="D548">
            <v>177</v>
          </cell>
          <cell r="E548" t="str">
            <v>660-6070-10</v>
          </cell>
          <cell r="F548">
            <v>15483.64</v>
          </cell>
          <cell r="G548" t="str">
            <v>650-6901-10</v>
          </cell>
          <cell r="H548">
            <v>-262.12</v>
          </cell>
          <cell r="I548" t="str">
            <v>650-6120-10</v>
          </cell>
          <cell r="J548">
            <v>48</v>
          </cell>
          <cell r="K548" t="str">
            <v>650-6690-10</v>
          </cell>
          <cell r="L548">
            <v>38.61</v>
          </cell>
          <cell r="M548" t="str">
            <v>650-6220-10</v>
          </cell>
          <cell r="N548">
            <v>681</v>
          </cell>
          <cell r="O548" t="str">
            <v>660-6210-10</v>
          </cell>
          <cell r="P548">
            <v>505.03</v>
          </cell>
          <cell r="Q548" t="str">
            <v>650-6180-10</v>
          </cell>
          <cell r="R548">
            <v>332.01</v>
          </cell>
          <cell r="S548" t="str">
            <v>660-4810-10</v>
          </cell>
          <cell r="T548">
            <v>3905.23</v>
          </cell>
          <cell r="U548" t="str">
            <v>660-6180-10</v>
          </cell>
          <cell r="V548">
            <v>3997</v>
          </cell>
          <cell r="W548" t="str">
            <v>610-6390-10</v>
          </cell>
          <cell r="X548">
            <v>434.75</v>
          </cell>
        </row>
        <row r="549">
          <cell r="A549" t="str">
            <v>660-6270-10</v>
          </cell>
          <cell r="B549">
            <v>6914.42</v>
          </cell>
          <cell r="C549" t="str">
            <v>655-6905-10</v>
          </cell>
          <cell r="D549">
            <v>1868</v>
          </cell>
          <cell r="E549" t="str">
            <v>660-6120-10</v>
          </cell>
          <cell r="F549">
            <v>12910.55</v>
          </cell>
          <cell r="G549" t="str">
            <v>650-6903-10</v>
          </cell>
          <cell r="H549">
            <v>-332.8</v>
          </cell>
          <cell r="I549" t="str">
            <v>650-6170-10</v>
          </cell>
          <cell r="J549">
            <v>1187.1300000000001</v>
          </cell>
          <cell r="K549" t="str">
            <v>650-6700-10</v>
          </cell>
          <cell r="L549">
            <v>115.15</v>
          </cell>
          <cell r="M549" t="str">
            <v>650-6690-10</v>
          </cell>
          <cell r="N549">
            <v>38.14</v>
          </cell>
          <cell r="O549" t="str">
            <v>660-6220-10</v>
          </cell>
          <cell r="P549">
            <v>8966</v>
          </cell>
          <cell r="Q549" t="str">
            <v>650-6190-10</v>
          </cell>
          <cell r="R549">
            <v>171.96</v>
          </cell>
          <cell r="S549" t="str">
            <v>660-6020-10</v>
          </cell>
          <cell r="T549">
            <v>158135.82</v>
          </cell>
          <cell r="U549" t="str">
            <v>660-6190-10</v>
          </cell>
          <cell r="V549">
            <v>723.84</v>
          </cell>
          <cell r="W549" t="str">
            <v>610-6460-10</v>
          </cell>
          <cell r="X549">
            <v>1274</v>
          </cell>
        </row>
        <row r="550">
          <cell r="A550" t="str">
            <v>660-6280-10</v>
          </cell>
          <cell r="B550">
            <v>2200</v>
          </cell>
          <cell r="C550" t="str">
            <v>660-4720-10</v>
          </cell>
          <cell r="D550">
            <v>-36334.5</v>
          </cell>
          <cell r="E550" t="str">
            <v>660-6122-10</v>
          </cell>
          <cell r="F550">
            <v>2725.08</v>
          </cell>
          <cell r="G550" t="str">
            <v>655-6220-10</v>
          </cell>
          <cell r="H550">
            <v>395</v>
          </cell>
          <cell r="I550" t="str">
            <v>650-6180-10</v>
          </cell>
          <cell r="J550">
            <v>315.83999999999997</v>
          </cell>
          <cell r="K550" t="str">
            <v>650-6900-10</v>
          </cell>
          <cell r="L550">
            <v>1689</v>
          </cell>
          <cell r="M550" t="str">
            <v>650-6700-10</v>
          </cell>
          <cell r="N550">
            <v>107.15</v>
          </cell>
          <cell r="O550" t="str">
            <v>660-6240-10</v>
          </cell>
          <cell r="P550">
            <v>354.48</v>
          </cell>
          <cell r="Q550" t="str">
            <v>650-6200-10</v>
          </cell>
          <cell r="R550">
            <v>66.510000000000005</v>
          </cell>
          <cell r="S550" t="str">
            <v>660-6030-10</v>
          </cell>
          <cell r="T550">
            <v>46596.160000000003</v>
          </cell>
          <cell r="U550" t="str">
            <v>660-6220-10</v>
          </cell>
          <cell r="V550">
            <v>12578</v>
          </cell>
          <cell r="W550" t="str">
            <v>610-6470-10</v>
          </cell>
          <cell r="X550">
            <v>5139.84</v>
          </cell>
        </row>
        <row r="551">
          <cell r="A551" t="str">
            <v>660-6285-10</v>
          </cell>
          <cell r="B551">
            <v>528.34</v>
          </cell>
          <cell r="C551" t="str">
            <v>660-4800-10</v>
          </cell>
          <cell r="D551">
            <v>-125715.73</v>
          </cell>
          <cell r="E551" t="str">
            <v>660-6130-10</v>
          </cell>
          <cell r="F551">
            <v>3117.42</v>
          </cell>
          <cell r="G551" t="str">
            <v>655-6905-10</v>
          </cell>
          <cell r="H551">
            <v>-1868</v>
          </cell>
          <cell r="I551" t="str">
            <v>650-6190-10</v>
          </cell>
          <cell r="J551">
            <v>163.6</v>
          </cell>
          <cell r="K551" t="str">
            <v>650-6901-10</v>
          </cell>
          <cell r="L551">
            <v>0</v>
          </cell>
          <cell r="M551" t="str">
            <v>650-6900-10</v>
          </cell>
          <cell r="N551">
            <v>165.98</v>
          </cell>
          <cell r="O551" t="str">
            <v>660-6250-10</v>
          </cell>
          <cell r="P551">
            <v>331.56</v>
          </cell>
          <cell r="Q551" t="str">
            <v>650-6210-10</v>
          </cell>
          <cell r="R551">
            <v>-6.67</v>
          </cell>
          <cell r="S551" t="str">
            <v>660-6040-10</v>
          </cell>
          <cell r="T551">
            <v>-531.42999999999995</v>
          </cell>
          <cell r="U551" t="str">
            <v>660-6225-10</v>
          </cell>
          <cell r="V551">
            <v>20</v>
          </cell>
          <cell r="W551" t="str">
            <v>610-6480-10</v>
          </cell>
          <cell r="X551">
            <v>1245.6500000000001</v>
          </cell>
        </row>
        <row r="552">
          <cell r="A552" t="str">
            <v>660-6290-10</v>
          </cell>
          <cell r="B552">
            <v>21556.66</v>
          </cell>
          <cell r="C552" t="str">
            <v>660-4810-10</v>
          </cell>
          <cell r="D552">
            <v>123203.99</v>
          </cell>
          <cell r="E552" t="str">
            <v>660-6170-10</v>
          </cell>
          <cell r="F552">
            <v>12699.04</v>
          </cell>
          <cell r="G552" t="str">
            <v>660-4720-10</v>
          </cell>
          <cell r="H552">
            <v>-43598.5</v>
          </cell>
          <cell r="I552" t="str">
            <v>650-6200-10</v>
          </cell>
          <cell r="J552">
            <v>759.77</v>
          </cell>
          <cell r="K552" t="str">
            <v>650-6903-10</v>
          </cell>
          <cell r="L552">
            <v>-384</v>
          </cell>
          <cell r="M552" t="str">
            <v>650-6901-10</v>
          </cell>
          <cell r="N552">
            <v>-134.12</v>
          </cell>
          <cell r="O552" t="str">
            <v>660-6260-10</v>
          </cell>
          <cell r="P552">
            <v>2637.31</v>
          </cell>
          <cell r="Q552" t="str">
            <v>650-6220-10</v>
          </cell>
          <cell r="R552">
            <v>4244</v>
          </cell>
          <cell r="S552" t="str">
            <v>660-6050-10</v>
          </cell>
          <cell r="T552">
            <v>25257.79</v>
          </cell>
          <cell r="U552" t="str">
            <v>660-6240-10</v>
          </cell>
          <cell r="V552">
            <v>-3574.76</v>
          </cell>
          <cell r="W552" t="str">
            <v>610-6650-10</v>
          </cell>
          <cell r="X552">
            <v>64.08</v>
          </cell>
        </row>
        <row r="553">
          <cell r="A553" t="str">
            <v>660-6310-10</v>
          </cell>
          <cell r="B553">
            <v>222.21</v>
          </cell>
          <cell r="C553" t="str">
            <v>660-6020-10</v>
          </cell>
          <cell r="D553">
            <v>130534.48</v>
          </cell>
          <cell r="E553" t="str">
            <v>660-6180-10</v>
          </cell>
          <cell r="F553">
            <v>3473.9</v>
          </cell>
          <cell r="G553" t="str">
            <v>660-4800-10</v>
          </cell>
          <cell r="H553">
            <v>-392873.34</v>
          </cell>
          <cell r="I553" t="str">
            <v>650-6210-10</v>
          </cell>
          <cell r="J553">
            <v>346.91</v>
          </cell>
          <cell r="K553" t="str">
            <v>655-6220-10</v>
          </cell>
          <cell r="L553">
            <v>573</v>
          </cell>
          <cell r="M553" t="str">
            <v>650-6903-10</v>
          </cell>
          <cell r="N553">
            <v>0</v>
          </cell>
          <cell r="O553" t="str">
            <v>660-6270-10</v>
          </cell>
          <cell r="P553">
            <v>4115.41</v>
          </cell>
          <cell r="Q553" t="str">
            <v>650-6250-10</v>
          </cell>
          <cell r="R553">
            <v>50</v>
          </cell>
          <cell r="S553" t="str">
            <v>660-6070-10</v>
          </cell>
          <cell r="T553">
            <v>14811.53</v>
          </cell>
          <cell r="U553" t="str">
            <v>660-6250-10</v>
          </cell>
          <cell r="V553">
            <v>557.82000000000005</v>
          </cell>
          <cell r="W553" t="str">
            <v>610-6690-10</v>
          </cell>
          <cell r="X553">
            <v>775.43</v>
          </cell>
        </row>
        <row r="554">
          <cell r="A554" t="str">
            <v>660-6330-10</v>
          </cell>
          <cell r="B554">
            <v>5323.07</v>
          </cell>
          <cell r="C554" t="str">
            <v>660-6030-10</v>
          </cell>
          <cell r="D554">
            <v>14273.24</v>
          </cell>
          <cell r="E554" t="str">
            <v>660-6190-10</v>
          </cell>
          <cell r="F554">
            <v>1799.31</v>
          </cell>
          <cell r="G554" t="str">
            <v>660-4810-10</v>
          </cell>
          <cell r="H554">
            <v>296897.68</v>
          </cell>
          <cell r="I554" t="str">
            <v>650-6220-10</v>
          </cell>
          <cell r="J554">
            <v>1014</v>
          </cell>
          <cell r="K554" t="str">
            <v>655-6905-10</v>
          </cell>
          <cell r="L554">
            <v>2542</v>
          </cell>
          <cell r="M554" t="str">
            <v>655-6220-10</v>
          </cell>
          <cell r="N554">
            <v>316</v>
          </cell>
          <cell r="O554" t="str">
            <v>660-6280-10</v>
          </cell>
          <cell r="P554">
            <v>2096.7600000000002</v>
          </cell>
          <cell r="Q554" t="str">
            <v>650-6260-10</v>
          </cell>
          <cell r="R554">
            <v>420.11</v>
          </cell>
          <cell r="S554" t="str">
            <v>660-6120-10</v>
          </cell>
          <cell r="T554">
            <v>2031.05</v>
          </cell>
          <cell r="U554" t="str">
            <v>660-6260-10</v>
          </cell>
          <cell r="V554">
            <v>1608.13</v>
          </cell>
          <cell r="W554" t="str">
            <v>610-6700-10</v>
          </cell>
          <cell r="X554">
            <v>3388.58</v>
          </cell>
        </row>
        <row r="555">
          <cell r="A555" t="str">
            <v>660-6450-10</v>
          </cell>
          <cell r="B555">
            <v>3523.33</v>
          </cell>
          <cell r="C555" t="str">
            <v>660-6050-10</v>
          </cell>
          <cell r="D555">
            <v>5476.56</v>
          </cell>
          <cell r="E555" t="str">
            <v>660-6200-10</v>
          </cell>
          <cell r="F555">
            <v>8428.58</v>
          </cell>
          <cell r="G555" t="str">
            <v>660-6020-10</v>
          </cell>
          <cell r="H555">
            <v>134540.10999999999</v>
          </cell>
          <cell r="I555" t="str">
            <v>650-6310-10</v>
          </cell>
          <cell r="J555">
            <v>1357.39</v>
          </cell>
          <cell r="K555" t="str">
            <v>660-4720-10</v>
          </cell>
          <cell r="L555">
            <v>-36694.5</v>
          </cell>
          <cell r="M555" t="str">
            <v>655-6905-10</v>
          </cell>
          <cell r="N555">
            <v>-1133</v>
          </cell>
          <cell r="O555" t="str">
            <v>660-6285-10</v>
          </cell>
          <cell r="P555">
            <v>528.34</v>
          </cell>
          <cell r="Q555" t="str">
            <v>650-6700-10</v>
          </cell>
          <cell r="R555">
            <v>181.28</v>
          </cell>
          <cell r="S555" t="str">
            <v>660-6122-10</v>
          </cell>
          <cell r="T555">
            <v>1691.93</v>
          </cell>
          <cell r="U555" t="str">
            <v>660-6270-10</v>
          </cell>
          <cell r="V555">
            <v>7114.81</v>
          </cell>
          <cell r="W555" t="str">
            <v>610-6900-10</v>
          </cell>
          <cell r="X555">
            <v>10248.67</v>
          </cell>
        </row>
        <row r="556">
          <cell r="A556" t="str">
            <v>660-6460-10</v>
          </cell>
          <cell r="B556">
            <v>676.81</v>
          </cell>
          <cell r="C556" t="str">
            <v>660-6070-10</v>
          </cell>
          <cell r="D556">
            <v>4081.12</v>
          </cell>
          <cell r="E556" t="str">
            <v>660-6210-10</v>
          </cell>
          <cell r="F556">
            <v>3815.5</v>
          </cell>
          <cell r="G556" t="str">
            <v>660-6030-10</v>
          </cell>
          <cell r="H556">
            <v>19739.099999999999</v>
          </cell>
          <cell r="I556" t="str">
            <v>650-6330-10</v>
          </cell>
          <cell r="J556">
            <v>106</v>
          </cell>
          <cell r="K556" t="str">
            <v>660-4800-10</v>
          </cell>
          <cell r="L556">
            <v>-20139.650000000001</v>
          </cell>
          <cell r="M556" t="str">
            <v>660-4720-10</v>
          </cell>
          <cell r="N556">
            <v>-39149</v>
          </cell>
          <cell r="O556" t="str">
            <v>660-6290-10</v>
          </cell>
          <cell r="P556">
            <v>20614.310000000001</v>
          </cell>
          <cell r="Q556" t="str">
            <v>650-6900-10</v>
          </cell>
          <cell r="R556">
            <v>585.57000000000005</v>
          </cell>
          <cell r="S556" t="str">
            <v>660-6130-10</v>
          </cell>
          <cell r="T556">
            <v>3107.27</v>
          </cell>
          <cell r="U556" t="str">
            <v>660-6280-10</v>
          </cell>
          <cell r="V556">
            <v>2096.7600000000002</v>
          </cell>
          <cell r="W556" t="str">
            <v>610-6901-10</v>
          </cell>
          <cell r="X556">
            <v>-6988.86</v>
          </cell>
        </row>
        <row r="557">
          <cell r="A557" t="str">
            <v>660-6490-10</v>
          </cell>
          <cell r="B557">
            <v>164.8</v>
          </cell>
          <cell r="C557" t="str">
            <v>660-6120-10</v>
          </cell>
          <cell r="D557">
            <v>10969.61</v>
          </cell>
          <cell r="E557" t="str">
            <v>660-6220-10</v>
          </cell>
          <cell r="F557">
            <v>10856</v>
          </cell>
          <cell r="G557" t="str">
            <v>660-6050-10</v>
          </cell>
          <cell r="H557">
            <v>20006.759999999998</v>
          </cell>
          <cell r="I557" t="str">
            <v>650-6342-10</v>
          </cell>
          <cell r="J557">
            <v>104</v>
          </cell>
          <cell r="K557" t="str">
            <v>660-4810-10</v>
          </cell>
          <cell r="L557">
            <v>17889.919999999998</v>
          </cell>
          <cell r="M557" t="str">
            <v>660-4800-10</v>
          </cell>
          <cell r="N557">
            <v>-115488.52</v>
          </cell>
          <cell r="O557" t="str">
            <v>660-6310-10</v>
          </cell>
          <cell r="P557">
            <v>436.83</v>
          </cell>
          <cell r="Q557" t="str">
            <v>650-6901-10</v>
          </cell>
          <cell r="R557">
            <v>0</v>
          </cell>
          <cell r="S557" t="str">
            <v>660-6170-10</v>
          </cell>
          <cell r="T557">
            <v>13860.05</v>
          </cell>
          <cell r="U557" t="str">
            <v>660-6285-10</v>
          </cell>
          <cell r="V557">
            <v>528.26</v>
          </cell>
          <cell r="W557" t="str">
            <v>610-6902-10</v>
          </cell>
          <cell r="X557">
            <v>-4379.5200000000004</v>
          </cell>
        </row>
        <row r="558">
          <cell r="A558" t="str">
            <v>660-6650-10</v>
          </cell>
          <cell r="B558">
            <v>169.06</v>
          </cell>
          <cell r="C558" t="str">
            <v>660-6122-10</v>
          </cell>
          <cell r="D558">
            <v>721.76</v>
          </cell>
          <cell r="E558" t="str">
            <v>660-6230-10</v>
          </cell>
          <cell r="F558">
            <v>40</v>
          </cell>
          <cell r="G558" t="str">
            <v>660-6070-10</v>
          </cell>
          <cell r="H558">
            <v>8393.36</v>
          </cell>
          <cell r="I558" t="str">
            <v>650-6690-10</v>
          </cell>
          <cell r="J558">
            <v>45.99</v>
          </cell>
          <cell r="K558" t="str">
            <v>660-6020-10</v>
          </cell>
          <cell r="L558">
            <v>135128.46</v>
          </cell>
          <cell r="M558" t="str">
            <v>660-4810-10</v>
          </cell>
          <cell r="N558">
            <v>109531.88</v>
          </cell>
          <cell r="O558" t="str">
            <v>660-6330-10</v>
          </cell>
          <cell r="P558">
            <v>3670.18</v>
          </cell>
          <cell r="Q558" t="str">
            <v>650-6903-10</v>
          </cell>
          <cell r="R558">
            <v>-128</v>
          </cell>
          <cell r="S558" t="str">
            <v>660-6180-10</v>
          </cell>
          <cell r="T558">
            <v>4505.38</v>
          </cell>
          <cell r="U558" t="str">
            <v>660-6290-10</v>
          </cell>
          <cell r="V558">
            <v>22157.200000000001</v>
          </cell>
          <cell r="W558" t="str">
            <v>610-6903-10</v>
          </cell>
          <cell r="X558">
            <v>0</v>
          </cell>
        </row>
        <row r="559">
          <cell r="A559" t="str">
            <v>660-6700-10</v>
          </cell>
          <cell r="B559">
            <v>53.95</v>
          </cell>
          <cell r="C559" t="str">
            <v>660-6130-10</v>
          </cell>
          <cell r="D559">
            <v>2756.7</v>
          </cell>
          <cell r="E559" t="str">
            <v>660-6240-10</v>
          </cell>
          <cell r="F559">
            <v>10160.209999999999</v>
          </cell>
          <cell r="G559" t="str">
            <v>660-6120-10</v>
          </cell>
          <cell r="H559">
            <v>10638.7</v>
          </cell>
          <cell r="I559" t="str">
            <v>650-6700-10</v>
          </cell>
          <cell r="J559">
            <v>114.5</v>
          </cell>
          <cell r="K559" t="str">
            <v>660-6030-10</v>
          </cell>
          <cell r="L559">
            <v>38317.94</v>
          </cell>
          <cell r="M559" t="str">
            <v>660-6020-10</v>
          </cell>
          <cell r="N559">
            <v>125889.2</v>
          </cell>
          <cell r="O559" t="str">
            <v>660-6450-10</v>
          </cell>
          <cell r="P559">
            <v>3523.33</v>
          </cell>
          <cell r="Q559" t="str">
            <v>655-6220-10</v>
          </cell>
          <cell r="R559">
            <v>-3085</v>
          </cell>
          <cell r="S559" t="str">
            <v>660-6190-10</v>
          </cell>
          <cell r="T559">
            <v>1973.51</v>
          </cell>
          <cell r="U559" t="str">
            <v>660-6310-10</v>
          </cell>
          <cell r="V559">
            <v>30</v>
          </cell>
          <cell r="W559" t="str">
            <v>610-6904-10</v>
          </cell>
          <cell r="X559">
            <v>0</v>
          </cell>
        </row>
        <row r="560">
          <cell r="A560" t="str">
            <v>660-6900-10</v>
          </cell>
          <cell r="B560">
            <v>84072.28</v>
          </cell>
          <cell r="C560" t="str">
            <v>660-6170-10</v>
          </cell>
          <cell r="D560">
            <v>11343.75</v>
          </cell>
          <cell r="E560" t="str">
            <v>660-6250-10</v>
          </cell>
          <cell r="F560">
            <v>230.3</v>
          </cell>
          <cell r="G560" t="str">
            <v>660-6122-10</v>
          </cell>
          <cell r="H560">
            <v>374.76</v>
          </cell>
          <cell r="I560" t="str">
            <v>650-6900-10</v>
          </cell>
          <cell r="J560">
            <v>517.9</v>
          </cell>
          <cell r="K560" t="str">
            <v>660-6040-10</v>
          </cell>
          <cell r="L560">
            <v>5532.62</v>
          </cell>
          <cell r="M560" t="str">
            <v>660-6030-10</v>
          </cell>
          <cell r="N560">
            <v>30846.34</v>
          </cell>
          <cell r="O560" t="str">
            <v>660-6460-10</v>
          </cell>
          <cell r="P560">
            <v>19.420000000000002</v>
          </cell>
          <cell r="Q560" t="str">
            <v>655-6905-10</v>
          </cell>
          <cell r="R560">
            <v>-1133</v>
          </cell>
          <cell r="S560" t="str">
            <v>660-6200-10</v>
          </cell>
          <cell r="T560">
            <v>-26.31</v>
          </cell>
          <cell r="U560" t="str">
            <v>660-6330-10</v>
          </cell>
          <cell r="V560">
            <v>4025.07</v>
          </cell>
          <cell r="W560" t="str">
            <v>610-6905-10</v>
          </cell>
          <cell r="X560">
            <v>-3026</v>
          </cell>
        </row>
        <row r="561">
          <cell r="A561" t="str">
            <v>660-6901-10</v>
          </cell>
          <cell r="B561">
            <v>-83477.25</v>
          </cell>
          <cell r="C561" t="str">
            <v>660-6180-10</v>
          </cell>
          <cell r="D561">
            <v>3106.9</v>
          </cell>
          <cell r="E561" t="str">
            <v>660-6260-10</v>
          </cell>
          <cell r="F561">
            <v>934.12</v>
          </cell>
          <cell r="G561" t="str">
            <v>660-6130-10</v>
          </cell>
          <cell r="H561">
            <v>2861.73</v>
          </cell>
          <cell r="I561" t="str">
            <v>650-6901-10</v>
          </cell>
          <cell r="J561">
            <v>-134.12</v>
          </cell>
          <cell r="K561" t="str">
            <v>660-6050-10</v>
          </cell>
          <cell r="L561">
            <v>24468.42</v>
          </cell>
          <cell r="M561" t="str">
            <v>660-6040-10</v>
          </cell>
          <cell r="N561">
            <v>5590.31</v>
          </cell>
          <cell r="O561" t="str">
            <v>660-6650-10</v>
          </cell>
          <cell r="P561">
            <v>118.33</v>
          </cell>
          <cell r="Q561" t="str">
            <v>660-4720-10</v>
          </cell>
          <cell r="R561">
            <v>-40420.5</v>
          </cell>
          <cell r="S561" t="str">
            <v>660-6210-10</v>
          </cell>
          <cell r="T561">
            <v>-12.87</v>
          </cell>
          <cell r="U561" t="str">
            <v>660-6450-10</v>
          </cell>
          <cell r="V561">
            <v>3573.92</v>
          </cell>
          <cell r="W561" t="str">
            <v>620-6010-10</v>
          </cell>
          <cell r="X561">
            <v>3126.66</v>
          </cell>
        </row>
        <row r="562">
          <cell r="A562" t="str">
            <v>660-6902-10</v>
          </cell>
          <cell r="B562">
            <v>-62077.85</v>
          </cell>
          <cell r="C562" t="str">
            <v>660-6190-10</v>
          </cell>
          <cell r="D562">
            <v>1609.23</v>
          </cell>
          <cell r="E562" t="str">
            <v>660-6270-10</v>
          </cell>
          <cell r="F562">
            <v>8199.8700000000008</v>
          </cell>
          <cell r="G562" t="str">
            <v>660-6170-10</v>
          </cell>
          <cell r="H562">
            <v>11907.19</v>
          </cell>
          <cell r="I562" t="str">
            <v>650-6903-10</v>
          </cell>
          <cell r="J562">
            <v>0</v>
          </cell>
          <cell r="K562" t="str">
            <v>660-6070-10</v>
          </cell>
          <cell r="L562">
            <v>12410.84</v>
          </cell>
          <cell r="M562" t="str">
            <v>660-6050-10</v>
          </cell>
          <cell r="N562">
            <v>22412.47</v>
          </cell>
          <cell r="O562" t="str">
            <v>660-6700-10</v>
          </cell>
          <cell r="P562">
            <v>1064.6500000000001</v>
          </cell>
          <cell r="Q562" t="str">
            <v>660-4800-10</v>
          </cell>
          <cell r="R562">
            <v>-9714.0400000000009</v>
          </cell>
          <cell r="S562" t="str">
            <v>660-6220-10</v>
          </cell>
          <cell r="T562">
            <v>8274</v>
          </cell>
          <cell r="U562" t="str">
            <v>660-6460-10</v>
          </cell>
          <cell r="V562">
            <v>2167.1799999999998</v>
          </cell>
          <cell r="W562" t="str">
            <v>620-6170-10</v>
          </cell>
          <cell r="X562">
            <v>283.31</v>
          </cell>
        </row>
        <row r="563">
          <cell r="A563" t="str">
            <v>660-6903-10</v>
          </cell>
          <cell r="B563">
            <v>-92121.88</v>
          </cell>
          <cell r="C563" t="str">
            <v>660-6200-10</v>
          </cell>
          <cell r="D563">
            <v>7540.33</v>
          </cell>
          <cell r="E563" t="str">
            <v>660-6280-10</v>
          </cell>
          <cell r="F563">
            <v>2096.75</v>
          </cell>
          <cell r="G563" t="str">
            <v>660-6180-10</v>
          </cell>
          <cell r="H563">
            <v>3343</v>
          </cell>
          <cell r="I563" t="str">
            <v>655-6220-10</v>
          </cell>
          <cell r="J563">
            <v>470</v>
          </cell>
          <cell r="K563" t="str">
            <v>660-6120-10</v>
          </cell>
          <cell r="L563">
            <v>4664.76</v>
          </cell>
          <cell r="M563" t="str">
            <v>660-6070-10</v>
          </cell>
          <cell r="N563">
            <v>20056.98</v>
          </cell>
          <cell r="O563" t="str">
            <v>660-6900-10</v>
          </cell>
          <cell r="P563">
            <v>95203.76</v>
          </cell>
          <cell r="Q563" t="str">
            <v>660-4810-10</v>
          </cell>
          <cell r="R563">
            <v>9891.6</v>
          </cell>
          <cell r="S563" t="str">
            <v>660-6240-10</v>
          </cell>
          <cell r="T563">
            <v>-13073.37</v>
          </cell>
          <cell r="U563" t="str">
            <v>660-6490-10</v>
          </cell>
          <cell r="V563">
            <v>54.2</v>
          </cell>
          <cell r="W563" t="str">
            <v>620-6180-10</v>
          </cell>
          <cell r="X563">
            <v>60.98</v>
          </cell>
        </row>
        <row r="564">
          <cell r="A564" t="str">
            <v>660-6904-10</v>
          </cell>
          <cell r="B564">
            <v>-72906.2</v>
          </cell>
          <cell r="C564" t="str">
            <v>660-6210-10</v>
          </cell>
          <cell r="D564">
            <v>3412.43</v>
          </cell>
          <cell r="E564" t="str">
            <v>660-6285-10</v>
          </cell>
          <cell r="F564">
            <v>528.34</v>
          </cell>
          <cell r="G564" t="str">
            <v>660-6190-10</v>
          </cell>
          <cell r="H564">
            <v>1731.51</v>
          </cell>
          <cell r="I564" t="str">
            <v>655-6905-10</v>
          </cell>
          <cell r="J564">
            <v>-1868</v>
          </cell>
          <cell r="K564" t="str">
            <v>660-6122-10</v>
          </cell>
          <cell r="L564">
            <v>1892.65</v>
          </cell>
          <cell r="M564" t="str">
            <v>660-6120-10</v>
          </cell>
          <cell r="N564">
            <v>4293.5200000000004</v>
          </cell>
          <cell r="O564" t="str">
            <v>660-6901-10</v>
          </cell>
          <cell r="P564">
            <v>-68759.429999999993</v>
          </cell>
          <cell r="Q564" t="str">
            <v>660-6020-10</v>
          </cell>
          <cell r="R564">
            <v>132249.21</v>
          </cell>
          <cell r="S564" t="str">
            <v>660-6250-10</v>
          </cell>
          <cell r="T564">
            <v>160.74</v>
          </cell>
          <cell r="U564" t="str">
            <v>660-6600-10</v>
          </cell>
          <cell r="V564">
            <v>57.44</v>
          </cell>
          <cell r="W564" t="str">
            <v>620-6190-10</v>
          </cell>
          <cell r="X564">
            <v>12.73</v>
          </cell>
        </row>
        <row r="565">
          <cell r="A565" t="str">
            <v>660-6905-10</v>
          </cell>
          <cell r="B565">
            <v>-1151.04</v>
          </cell>
          <cell r="C565" t="str">
            <v>660-6220-10</v>
          </cell>
          <cell r="D565">
            <v>4008</v>
          </cell>
          <cell r="E565" t="str">
            <v>660-6290-10</v>
          </cell>
          <cell r="F565">
            <v>21679.51</v>
          </cell>
          <cell r="G565" t="str">
            <v>660-6200-10</v>
          </cell>
          <cell r="H565">
            <v>8119.62</v>
          </cell>
          <cell r="I565" t="str">
            <v>660-4720-10</v>
          </cell>
          <cell r="J565">
            <v>-38187.5</v>
          </cell>
          <cell r="K565" t="str">
            <v>660-6130-10</v>
          </cell>
          <cell r="L565">
            <v>3027.78</v>
          </cell>
          <cell r="M565" t="str">
            <v>660-6122-10</v>
          </cell>
          <cell r="N565">
            <v>515.86</v>
          </cell>
          <cell r="O565" t="str">
            <v>660-6902-10</v>
          </cell>
          <cell r="P565">
            <v>-61309.59</v>
          </cell>
          <cell r="Q565" t="str">
            <v>660-6030-10</v>
          </cell>
          <cell r="R565">
            <v>26438.31</v>
          </cell>
          <cell r="S565" t="str">
            <v>660-6260-10</v>
          </cell>
          <cell r="T565">
            <v>2979.22</v>
          </cell>
          <cell r="U565" t="str">
            <v>660-6620-10</v>
          </cell>
          <cell r="V565">
            <v>29.34</v>
          </cell>
          <cell r="W565" t="str">
            <v>620-6200-10</v>
          </cell>
          <cell r="X565">
            <v>58.92</v>
          </cell>
        </row>
        <row r="566">
          <cell r="A566" t="str">
            <v>675-6250-10</v>
          </cell>
          <cell r="B566">
            <v>2870.28</v>
          </cell>
          <cell r="C566" t="str">
            <v>660-6240-10</v>
          </cell>
          <cell r="D566">
            <v>-8562.2800000000007</v>
          </cell>
          <cell r="E566" t="str">
            <v>660-6310-10</v>
          </cell>
          <cell r="F566">
            <v>55.13</v>
          </cell>
          <cell r="G566" t="str">
            <v>660-6210-10</v>
          </cell>
          <cell r="H566">
            <v>3671.65</v>
          </cell>
          <cell r="I566" t="str">
            <v>660-4800-10</v>
          </cell>
          <cell r="J566">
            <v>-22153.71</v>
          </cell>
          <cell r="K566" t="str">
            <v>660-6170-10</v>
          </cell>
          <cell r="L566">
            <v>11828.1</v>
          </cell>
          <cell r="M566" t="str">
            <v>660-6130-10</v>
          </cell>
          <cell r="N566">
            <v>3027.78</v>
          </cell>
          <cell r="O566" t="str">
            <v>660-6903-10</v>
          </cell>
          <cell r="P566">
            <v>-74945.320000000007</v>
          </cell>
          <cell r="Q566" t="str">
            <v>660-6040-10</v>
          </cell>
          <cell r="R566">
            <v>2891.81</v>
          </cell>
          <cell r="S566" t="str">
            <v>660-6270-10</v>
          </cell>
          <cell r="T566">
            <v>5596.48</v>
          </cell>
          <cell r="U566" t="str">
            <v>660-6650-10</v>
          </cell>
          <cell r="V566">
            <v>90.15</v>
          </cell>
          <cell r="W566" t="str">
            <v>620-6210-10</v>
          </cell>
          <cell r="X566">
            <v>27.46</v>
          </cell>
        </row>
        <row r="567">
          <cell r="A567" t="str">
            <v>675-6900-10</v>
          </cell>
          <cell r="B567">
            <v>14184.98</v>
          </cell>
          <cell r="C567" t="str">
            <v>660-6250-10</v>
          </cell>
          <cell r="D567">
            <v>672.14</v>
          </cell>
          <cell r="E567" t="str">
            <v>660-6330-10</v>
          </cell>
          <cell r="F567">
            <v>6158.39</v>
          </cell>
          <cell r="G567" t="str">
            <v>660-6220-10</v>
          </cell>
          <cell r="H567">
            <v>8929</v>
          </cell>
          <cell r="I567" t="str">
            <v>660-4810-10</v>
          </cell>
          <cell r="J567">
            <v>24304.959999999999</v>
          </cell>
          <cell r="K567" t="str">
            <v>660-6180-10</v>
          </cell>
          <cell r="L567">
            <v>3866.48</v>
          </cell>
          <cell r="M567" t="str">
            <v>660-6170-10</v>
          </cell>
          <cell r="N567">
            <v>11983.48</v>
          </cell>
          <cell r="O567" t="str">
            <v>660-6904-10</v>
          </cell>
          <cell r="P567">
            <v>-54796.19</v>
          </cell>
          <cell r="Q567" t="str">
            <v>660-6050-10</v>
          </cell>
          <cell r="R567">
            <v>21722.54</v>
          </cell>
          <cell r="S567" t="str">
            <v>660-6280-10</v>
          </cell>
          <cell r="T567">
            <v>2096.7600000000002</v>
          </cell>
          <cell r="U567" t="str">
            <v>660-6700-10</v>
          </cell>
          <cell r="V567">
            <v>583.74</v>
          </cell>
          <cell r="W567" t="str">
            <v>620-6690-10</v>
          </cell>
          <cell r="X567">
            <v>22</v>
          </cell>
        </row>
        <row r="568">
          <cell r="A568" t="str">
            <v>705-6050-10</v>
          </cell>
          <cell r="B568">
            <v>12460</v>
          </cell>
          <cell r="C568" t="str">
            <v>660-6260-10</v>
          </cell>
          <cell r="D568">
            <v>2568.1799999999998</v>
          </cell>
          <cell r="E568" t="str">
            <v>660-6450-10</v>
          </cell>
          <cell r="F568">
            <v>3523.33</v>
          </cell>
          <cell r="G568" t="str">
            <v>660-6240-10</v>
          </cell>
          <cell r="H568">
            <v>3024.45</v>
          </cell>
          <cell r="I568" t="str">
            <v>660-6020-10</v>
          </cell>
          <cell r="J568">
            <v>129421.28</v>
          </cell>
          <cell r="K568" t="str">
            <v>660-6190-10</v>
          </cell>
          <cell r="L568">
            <v>2002.58</v>
          </cell>
          <cell r="M568" t="str">
            <v>660-6180-10</v>
          </cell>
          <cell r="N568">
            <v>3619.25</v>
          </cell>
          <cell r="O568" t="str">
            <v>675-6050-10</v>
          </cell>
          <cell r="P568">
            <v>1447.16</v>
          </cell>
          <cell r="Q568" t="str">
            <v>660-6070-10</v>
          </cell>
          <cell r="R568">
            <v>10426.950000000001</v>
          </cell>
          <cell r="S568" t="str">
            <v>660-6285-10</v>
          </cell>
          <cell r="T568">
            <v>528.34</v>
          </cell>
          <cell r="U568" t="str">
            <v>660-6900-10</v>
          </cell>
          <cell r="V568">
            <v>64862.06</v>
          </cell>
          <cell r="W568" t="str">
            <v>630-6020-10</v>
          </cell>
          <cell r="X568">
            <v>976.2</v>
          </cell>
        </row>
        <row r="569">
          <cell r="A569" t="str">
            <v>705-6240-10</v>
          </cell>
          <cell r="B569">
            <v>306.66000000000003</v>
          </cell>
          <cell r="C569" t="str">
            <v>660-6270-10</v>
          </cell>
          <cell r="D569">
            <v>6221.2</v>
          </cell>
          <cell r="E569" t="str">
            <v>660-6460-10</v>
          </cell>
          <cell r="F569">
            <v>823.77</v>
          </cell>
          <cell r="G569" t="str">
            <v>660-6250-10</v>
          </cell>
          <cell r="H569">
            <v>580.99</v>
          </cell>
          <cell r="I569" t="str">
            <v>660-6030-10</v>
          </cell>
          <cell r="J569">
            <v>21282.55</v>
          </cell>
          <cell r="K569" t="str">
            <v>660-6200-10</v>
          </cell>
          <cell r="L569">
            <v>8806.5300000000007</v>
          </cell>
          <cell r="M569" t="str">
            <v>660-6190-10</v>
          </cell>
          <cell r="N569">
            <v>1874.6</v>
          </cell>
          <cell r="O569" t="str">
            <v>675-6250-10</v>
          </cell>
          <cell r="P569">
            <v>1120</v>
          </cell>
          <cell r="Q569" t="str">
            <v>660-6120-10</v>
          </cell>
          <cell r="R569">
            <v>8225.75</v>
          </cell>
          <cell r="S569" t="str">
            <v>660-6290-10</v>
          </cell>
          <cell r="T569">
            <v>21907.46</v>
          </cell>
          <cell r="U569" t="str">
            <v>660-6901-10</v>
          </cell>
          <cell r="V569">
            <v>-80643.100000000006</v>
          </cell>
          <cell r="W569" t="str">
            <v>630-6030-10</v>
          </cell>
          <cell r="X569">
            <v>25.57</v>
          </cell>
        </row>
        <row r="570">
          <cell r="A570" t="str">
            <v>705-6900-10</v>
          </cell>
          <cell r="B570">
            <v>4810.88</v>
          </cell>
          <cell r="C570" t="str">
            <v>660-6280-10</v>
          </cell>
          <cell r="D570">
            <v>1993.5</v>
          </cell>
          <cell r="E570" t="str">
            <v>660-6490-10</v>
          </cell>
          <cell r="F570">
            <v>45.7</v>
          </cell>
          <cell r="G570" t="str">
            <v>660-6260-10</v>
          </cell>
          <cell r="H570">
            <v>1218.55</v>
          </cell>
          <cell r="I570" t="str">
            <v>660-6040-10</v>
          </cell>
          <cell r="J570">
            <v>5859.84</v>
          </cell>
          <cell r="K570" t="str">
            <v>660-6210-10</v>
          </cell>
          <cell r="L570">
            <v>3294.69</v>
          </cell>
          <cell r="M570" t="str">
            <v>660-6200-10</v>
          </cell>
          <cell r="N570">
            <v>2208.87</v>
          </cell>
          <cell r="O570" t="str">
            <v>675-6900-10</v>
          </cell>
          <cell r="P570">
            <v>7918.42</v>
          </cell>
          <cell r="Q570" t="str">
            <v>660-6122-10</v>
          </cell>
          <cell r="R570">
            <v>427.5</v>
          </cell>
          <cell r="S570" t="str">
            <v>660-6310-10</v>
          </cell>
          <cell r="T570">
            <v>247.65</v>
          </cell>
          <cell r="U570" t="str">
            <v>660-6902-10</v>
          </cell>
          <cell r="V570">
            <v>-34665.5</v>
          </cell>
          <cell r="W570" t="str">
            <v>630-6170-10</v>
          </cell>
          <cell r="X570">
            <v>92.39</v>
          </cell>
        </row>
        <row r="571">
          <cell r="A571" t="str">
            <v>705-6910-10</v>
          </cell>
          <cell r="B571">
            <v>13504.63</v>
          </cell>
          <cell r="C571" t="str">
            <v>660-6285-10</v>
          </cell>
          <cell r="D571">
            <v>528.34</v>
          </cell>
          <cell r="E571" t="str">
            <v>660-6650-10</v>
          </cell>
          <cell r="F571">
            <v>184.72</v>
          </cell>
          <cell r="G571" t="str">
            <v>660-6270-10</v>
          </cell>
          <cell r="H571">
            <v>5741.98</v>
          </cell>
          <cell r="I571" t="str">
            <v>660-6050-10</v>
          </cell>
          <cell r="J571">
            <v>21086.86</v>
          </cell>
          <cell r="K571" t="str">
            <v>660-6220-10</v>
          </cell>
          <cell r="L571">
            <v>13062</v>
          </cell>
          <cell r="M571" t="str">
            <v>660-6210-10</v>
          </cell>
          <cell r="N571">
            <v>680.64</v>
          </cell>
          <cell r="O571" t="str">
            <v>690-6900-10</v>
          </cell>
          <cell r="P571">
            <v>-328.94</v>
          </cell>
          <cell r="Q571" t="str">
            <v>660-6130-10</v>
          </cell>
          <cell r="R571">
            <v>3027.78</v>
          </cell>
          <cell r="S571" t="str">
            <v>660-6330-10</v>
          </cell>
          <cell r="T571">
            <v>17487.439999999999</v>
          </cell>
          <cell r="U571" t="str">
            <v>660-6903-10</v>
          </cell>
          <cell r="V571">
            <v>-110681.99</v>
          </cell>
          <cell r="W571" t="str">
            <v>630-6180-10</v>
          </cell>
          <cell r="X571">
            <v>19.54</v>
          </cell>
        </row>
        <row r="572">
          <cell r="A572" t="str">
            <v>710-6900-10</v>
          </cell>
          <cell r="B572">
            <v>500.57</v>
          </cell>
          <cell r="C572" t="str">
            <v>660-6290-10</v>
          </cell>
          <cell r="D572">
            <v>17209.34</v>
          </cell>
          <cell r="E572" t="str">
            <v>660-6700-10</v>
          </cell>
          <cell r="F572">
            <v>702.11</v>
          </cell>
          <cell r="G572" t="str">
            <v>660-6280-10</v>
          </cell>
          <cell r="H572">
            <v>2096.75</v>
          </cell>
          <cell r="I572" t="str">
            <v>660-6070-10</v>
          </cell>
          <cell r="J572">
            <v>11514.62</v>
          </cell>
          <cell r="K572" t="str">
            <v>660-6240-10</v>
          </cell>
          <cell r="L572">
            <v>6695.76</v>
          </cell>
          <cell r="M572" t="str">
            <v>660-6220-10</v>
          </cell>
          <cell r="N572">
            <v>7142</v>
          </cell>
          <cell r="O572" t="str">
            <v>705-6050-10</v>
          </cell>
          <cell r="P572">
            <v>10736.45</v>
          </cell>
          <cell r="Q572" t="str">
            <v>660-6170-10</v>
          </cell>
          <cell r="R572">
            <v>11888.86</v>
          </cell>
          <cell r="S572" t="str">
            <v>660-6450-10</v>
          </cell>
          <cell r="T572">
            <v>3573.92</v>
          </cell>
          <cell r="U572" t="str">
            <v>660-6904-10</v>
          </cell>
          <cell r="V572">
            <v>-66934.34</v>
          </cell>
          <cell r="W572" t="str">
            <v>630-6190-10</v>
          </cell>
          <cell r="X572">
            <v>10.220000000000001</v>
          </cell>
        </row>
        <row r="573">
          <cell r="A573" t="str">
            <v>715-6240-10</v>
          </cell>
          <cell r="B573">
            <v>-92.57</v>
          </cell>
          <cell r="C573" t="str">
            <v>660-6330-10</v>
          </cell>
          <cell r="D573">
            <v>1278.52</v>
          </cell>
          <cell r="E573" t="str">
            <v>660-6900-10</v>
          </cell>
          <cell r="F573">
            <v>87084.21</v>
          </cell>
          <cell r="G573" t="str">
            <v>660-6285-10</v>
          </cell>
          <cell r="H573">
            <v>528.34</v>
          </cell>
          <cell r="I573" t="str">
            <v>660-6120-10</v>
          </cell>
          <cell r="J573">
            <v>6210.28</v>
          </cell>
          <cell r="K573" t="str">
            <v>660-6250-10</v>
          </cell>
          <cell r="L573">
            <v>849.68</v>
          </cell>
          <cell r="M573" t="str">
            <v>660-6230-10</v>
          </cell>
          <cell r="N573">
            <v>270.27999999999997</v>
          </cell>
          <cell r="O573" t="str">
            <v>705-6240-10</v>
          </cell>
          <cell r="P573">
            <v>171.36</v>
          </cell>
          <cell r="Q573" t="str">
            <v>660-6180-10</v>
          </cell>
          <cell r="R573">
            <v>3604.96</v>
          </cell>
          <cell r="S573" t="str">
            <v>660-6460-10</v>
          </cell>
          <cell r="T573">
            <v>2818</v>
          </cell>
          <cell r="U573" t="str">
            <v>660-6905-10</v>
          </cell>
          <cell r="V573">
            <v>-1195.31</v>
          </cell>
          <cell r="W573" t="str">
            <v>630-6200-10</v>
          </cell>
          <cell r="X573">
            <v>21.22</v>
          </cell>
        </row>
        <row r="574">
          <cell r="A574" t="str">
            <v>715-6250-10</v>
          </cell>
          <cell r="B574">
            <v>46.61</v>
          </cell>
          <cell r="C574" t="str">
            <v>660-6450-10</v>
          </cell>
          <cell r="D574">
            <v>3523.33</v>
          </cell>
          <cell r="E574" t="str">
            <v>660-6901-10</v>
          </cell>
          <cell r="F574">
            <v>161324.29</v>
          </cell>
          <cell r="G574" t="str">
            <v>660-6290-10</v>
          </cell>
          <cell r="H574">
            <v>14156.72</v>
          </cell>
          <cell r="I574" t="str">
            <v>660-6122-10</v>
          </cell>
          <cell r="J574">
            <v>1720.15</v>
          </cell>
          <cell r="K574" t="str">
            <v>660-6260-10</v>
          </cell>
          <cell r="L574">
            <v>476.13</v>
          </cell>
          <cell r="M574" t="str">
            <v>660-6240-10</v>
          </cell>
          <cell r="N574">
            <v>2092.5100000000002</v>
          </cell>
          <cell r="O574" t="str">
            <v>705-6900-10</v>
          </cell>
          <cell r="P574">
            <v>10602.7</v>
          </cell>
          <cell r="Q574" t="str">
            <v>660-6190-10</v>
          </cell>
          <cell r="R574">
            <v>1867.16</v>
          </cell>
          <cell r="S574" t="str">
            <v>660-6480-10</v>
          </cell>
          <cell r="T574">
            <v>500</v>
          </cell>
          <cell r="U574" t="str">
            <v>675-6225-10</v>
          </cell>
          <cell r="V574">
            <v>44</v>
          </cell>
          <cell r="W574" t="str">
            <v>630-6210-10</v>
          </cell>
          <cell r="X574">
            <v>10.15</v>
          </cell>
        </row>
        <row r="575">
          <cell r="A575" t="str">
            <v>715-6900-10</v>
          </cell>
          <cell r="B575">
            <v>2500.4299999999998</v>
          </cell>
          <cell r="C575" t="str">
            <v>660-6460-10</v>
          </cell>
          <cell r="D575">
            <v>92.45</v>
          </cell>
          <cell r="E575" t="str">
            <v>660-6902-10</v>
          </cell>
          <cell r="F575">
            <v>120530.21</v>
          </cell>
          <cell r="G575" t="str">
            <v>660-6310-10</v>
          </cell>
          <cell r="H575">
            <v>844.09</v>
          </cell>
          <cell r="I575" t="str">
            <v>660-6130-10</v>
          </cell>
          <cell r="J575">
            <v>2916.99</v>
          </cell>
          <cell r="K575" t="str">
            <v>660-6270-10</v>
          </cell>
          <cell r="L575">
            <v>7424.03</v>
          </cell>
          <cell r="M575" t="str">
            <v>660-6250-10</v>
          </cell>
          <cell r="N575">
            <v>295.8</v>
          </cell>
          <cell r="O575" t="str">
            <v>705-6910-10</v>
          </cell>
          <cell r="P575">
            <v>9984.4699999999993</v>
          </cell>
          <cell r="Q575" t="str">
            <v>660-6200-10</v>
          </cell>
          <cell r="R575">
            <v>350.88</v>
          </cell>
          <cell r="S575" t="str">
            <v>660-6600-10</v>
          </cell>
          <cell r="T575">
            <v>87.24</v>
          </cell>
          <cell r="U575" t="str">
            <v>675-6250-10</v>
          </cell>
          <cell r="V575">
            <v>633.82000000000005</v>
          </cell>
          <cell r="W575" t="str">
            <v>650-4710-10</v>
          </cell>
          <cell r="X575">
            <v>-119268.79</v>
          </cell>
        </row>
        <row r="576">
          <cell r="A576" t="str">
            <v>715-6910-10</v>
          </cell>
          <cell r="B576">
            <v>3896.33</v>
          </cell>
          <cell r="C576" t="str">
            <v>660-6490-10</v>
          </cell>
          <cell r="D576">
            <v>61.06</v>
          </cell>
          <cell r="E576" t="str">
            <v>660-6903-10</v>
          </cell>
          <cell r="F576">
            <v>165673.60000000001</v>
          </cell>
          <cell r="G576" t="str">
            <v>660-6330-10</v>
          </cell>
          <cell r="H576">
            <v>1778.46</v>
          </cell>
          <cell r="I576" t="str">
            <v>660-6170-10</v>
          </cell>
          <cell r="J576">
            <v>11382.78</v>
          </cell>
          <cell r="K576" t="str">
            <v>660-6280-10</v>
          </cell>
          <cell r="L576">
            <v>2096.7600000000002</v>
          </cell>
          <cell r="M576" t="str">
            <v>660-6260-10</v>
          </cell>
          <cell r="N576">
            <v>693.07</v>
          </cell>
          <cell r="O576" t="str">
            <v>710-6900-10</v>
          </cell>
          <cell r="P576">
            <v>774.72</v>
          </cell>
          <cell r="Q576" t="str">
            <v>660-6210-10</v>
          </cell>
          <cell r="R576">
            <v>49.52</v>
          </cell>
          <cell r="S576" t="str">
            <v>660-6650-10</v>
          </cell>
          <cell r="T576">
            <v>160.69999999999999</v>
          </cell>
          <cell r="U576" t="str">
            <v>675-6900-10</v>
          </cell>
          <cell r="V576">
            <v>4424.51</v>
          </cell>
          <cell r="W576" t="str">
            <v>650-6020-10</v>
          </cell>
          <cell r="X576">
            <v>15388.54</v>
          </cell>
        </row>
        <row r="577">
          <cell r="A577" t="str">
            <v>740-6020-10</v>
          </cell>
          <cell r="B577">
            <v>10473.92</v>
          </cell>
          <cell r="C577" t="str">
            <v>660-6610-10</v>
          </cell>
          <cell r="D577">
            <v>930</v>
          </cell>
          <cell r="E577" t="str">
            <v>660-6904-10</v>
          </cell>
          <cell r="F577">
            <v>131007.89</v>
          </cell>
          <cell r="G577" t="str">
            <v>660-6450-10</v>
          </cell>
          <cell r="H577">
            <v>3523.33</v>
          </cell>
          <cell r="I577" t="str">
            <v>660-6180-10</v>
          </cell>
          <cell r="J577">
            <v>3491.44</v>
          </cell>
          <cell r="K577" t="str">
            <v>660-6285-10</v>
          </cell>
          <cell r="L577">
            <v>528.34</v>
          </cell>
          <cell r="M577" t="str">
            <v>660-6270-10</v>
          </cell>
          <cell r="N577">
            <v>8210.0300000000007</v>
          </cell>
          <cell r="O577" t="str">
            <v>715-6050-10</v>
          </cell>
          <cell r="P577">
            <v>1086.4000000000001</v>
          </cell>
          <cell r="Q577" t="str">
            <v>660-6220-10</v>
          </cell>
          <cell r="R577">
            <v>8301</v>
          </cell>
          <cell r="S577" t="str">
            <v>660-6700-10</v>
          </cell>
          <cell r="T577">
            <v>1136.8399999999999</v>
          </cell>
          <cell r="U577" t="str">
            <v>705-6050-10</v>
          </cell>
          <cell r="V577">
            <v>14452.5</v>
          </cell>
          <cell r="W577" t="str">
            <v>650-6030-10</v>
          </cell>
          <cell r="X577">
            <v>-157.47</v>
          </cell>
        </row>
        <row r="578">
          <cell r="A578" t="str">
            <v>740-6030-10</v>
          </cell>
          <cell r="B578">
            <v>483.65</v>
          </cell>
          <cell r="C578" t="str">
            <v>660-6650-10</v>
          </cell>
          <cell r="D578">
            <v>56.36</v>
          </cell>
          <cell r="E578" t="str">
            <v>660-6905-10</v>
          </cell>
          <cell r="F578">
            <v>-3453.12</v>
          </cell>
          <cell r="G578" t="str">
            <v>660-6460-10</v>
          </cell>
          <cell r="H578">
            <v>739.54</v>
          </cell>
          <cell r="I578" t="str">
            <v>660-6190-10</v>
          </cell>
          <cell r="J578">
            <v>1808.45</v>
          </cell>
          <cell r="K578" t="str">
            <v>660-6290-10</v>
          </cell>
          <cell r="L578">
            <v>21396.31</v>
          </cell>
          <cell r="M578" t="str">
            <v>660-6280-10</v>
          </cell>
          <cell r="N578">
            <v>2096.7600000000002</v>
          </cell>
          <cell r="O578" t="str">
            <v>715-6900-10</v>
          </cell>
          <cell r="P578">
            <v>4685.97</v>
          </cell>
          <cell r="Q578" t="str">
            <v>660-6230-10</v>
          </cell>
          <cell r="R578">
            <v>300</v>
          </cell>
          <cell r="S578" t="str">
            <v>660-6900-10</v>
          </cell>
          <cell r="T578">
            <v>71755.649999999994</v>
          </cell>
          <cell r="U578" t="str">
            <v>705-6900-10</v>
          </cell>
          <cell r="V578">
            <v>6265.63</v>
          </cell>
          <cell r="W578" t="str">
            <v>650-6050-10</v>
          </cell>
          <cell r="X578">
            <v>183.84</v>
          </cell>
        </row>
        <row r="579">
          <cell r="A579" t="str">
            <v>740-6050-10</v>
          </cell>
          <cell r="B579">
            <v>17843.21</v>
          </cell>
          <cell r="C579" t="str">
            <v>660-6660-10</v>
          </cell>
          <cell r="D579">
            <v>2172</v>
          </cell>
          <cell r="E579" t="str">
            <v>675-6050-10</v>
          </cell>
          <cell r="F579">
            <v>367.68</v>
          </cell>
          <cell r="G579" t="str">
            <v>660-6490-10</v>
          </cell>
          <cell r="H579">
            <v>729</v>
          </cell>
          <cell r="I579" t="str">
            <v>660-6200-10</v>
          </cell>
          <cell r="J579">
            <v>8461.23</v>
          </cell>
          <cell r="K579" t="str">
            <v>660-6310-10</v>
          </cell>
          <cell r="L579">
            <v>117.99</v>
          </cell>
          <cell r="M579" t="str">
            <v>660-6285-10</v>
          </cell>
          <cell r="N579">
            <v>528.34</v>
          </cell>
          <cell r="O579" t="str">
            <v>715-6910-10</v>
          </cell>
          <cell r="P579">
            <v>8674.59</v>
          </cell>
          <cell r="Q579" t="str">
            <v>660-6240-10</v>
          </cell>
          <cell r="R579">
            <v>15479.46</v>
          </cell>
          <cell r="S579" t="str">
            <v>660-6901-10</v>
          </cell>
          <cell r="T579">
            <v>-68539.5</v>
          </cell>
          <cell r="U579" t="str">
            <v>705-6910-10</v>
          </cell>
          <cell r="V579">
            <v>11300.14</v>
          </cell>
          <cell r="W579" t="str">
            <v>650-6070-10</v>
          </cell>
          <cell r="X579">
            <v>3019.58</v>
          </cell>
        </row>
        <row r="580">
          <cell r="A580" t="str">
            <v>740-6070-10</v>
          </cell>
          <cell r="B580">
            <v>439.34</v>
          </cell>
          <cell r="C580" t="str">
            <v>660-6700-10</v>
          </cell>
          <cell r="D580">
            <v>755.18</v>
          </cell>
          <cell r="E580" t="str">
            <v>675-6250-10</v>
          </cell>
          <cell r="F580">
            <v>84.28</v>
          </cell>
          <cell r="G580" t="str">
            <v>660-6650-10</v>
          </cell>
          <cell r="H580">
            <v>118.21</v>
          </cell>
          <cell r="I580" t="str">
            <v>660-6210-10</v>
          </cell>
          <cell r="J580">
            <v>3858.34</v>
          </cell>
          <cell r="K580" t="str">
            <v>660-6330-10</v>
          </cell>
          <cell r="L580">
            <v>2012.61</v>
          </cell>
          <cell r="M580" t="str">
            <v>660-6290-10</v>
          </cell>
          <cell r="N580">
            <v>12773.64</v>
          </cell>
          <cell r="O580" t="str">
            <v>740-4811-10</v>
          </cell>
          <cell r="P580">
            <v>1783.49</v>
          </cell>
          <cell r="Q580" t="str">
            <v>660-6250-10</v>
          </cell>
          <cell r="R580">
            <v>366.52</v>
          </cell>
          <cell r="S580" t="str">
            <v>660-6902-10</v>
          </cell>
          <cell r="T580">
            <v>-51308.77</v>
          </cell>
          <cell r="U580" t="str">
            <v>710-6900-10</v>
          </cell>
          <cell r="V580">
            <v>349.91</v>
          </cell>
          <cell r="W580" t="str">
            <v>650-6170-10</v>
          </cell>
          <cell r="X580">
            <v>1448.25</v>
          </cell>
        </row>
        <row r="581">
          <cell r="A581" t="str">
            <v>740-6120-10</v>
          </cell>
          <cell r="B581">
            <v>33.54</v>
          </cell>
          <cell r="C581" t="str">
            <v>660-6900-10</v>
          </cell>
          <cell r="D581">
            <v>72499.63</v>
          </cell>
          <cell r="E581" t="str">
            <v>675-6900-10</v>
          </cell>
          <cell r="F581">
            <v>28326.49</v>
          </cell>
          <cell r="G581" t="str">
            <v>660-6700-10</v>
          </cell>
          <cell r="H581">
            <v>787.34</v>
          </cell>
          <cell r="I581" t="str">
            <v>660-6220-10</v>
          </cell>
          <cell r="J581">
            <v>10636</v>
          </cell>
          <cell r="K581" t="str">
            <v>660-6450-10</v>
          </cell>
          <cell r="L581">
            <v>3523.33</v>
          </cell>
          <cell r="M581" t="str">
            <v>660-6330-10</v>
          </cell>
          <cell r="N581">
            <v>890.95</v>
          </cell>
          <cell r="O581" t="str">
            <v>740-6020-10</v>
          </cell>
          <cell r="P581">
            <v>4946.16</v>
          </cell>
          <cell r="Q581" t="str">
            <v>660-6260-10</v>
          </cell>
          <cell r="R581">
            <v>1441.31</v>
          </cell>
          <cell r="S581" t="str">
            <v>660-6903-10</v>
          </cell>
          <cell r="T581">
            <v>-109162.38</v>
          </cell>
          <cell r="U581" t="str">
            <v>715-6050-10</v>
          </cell>
          <cell r="V581">
            <v>400.73</v>
          </cell>
          <cell r="W581" t="str">
            <v>650-6180-10</v>
          </cell>
          <cell r="X581">
            <v>355.91</v>
          </cell>
        </row>
        <row r="582">
          <cell r="A582" t="str">
            <v>740-6170-10</v>
          </cell>
          <cell r="B582">
            <v>420.4</v>
          </cell>
          <cell r="C582" t="str">
            <v>660-6901-10</v>
          </cell>
          <cell r="D582">
            <v>-77847.039999999994</v>
          </cell>
          <cell r="E582" t="str">
            <v>705-6050-10</v>
          </cell>
          <cell r="F582">
            <v>16480.46</v>
          </cell>
          <cell r="G582" t="str">
            <v>660-6900-10</v>
          </cell>
          <cell r="H582">
            <v>116693.16</v>
          </cell>
          <cell r="I582" t="str">
            <v>660-6240-10</v>
          </cell>
          <cell r="J582">
            <v>15544.82</v>
          </cell>
          <cell r="K582" t="str">
            <v>660-6460-10</v>
          </cell>
          <cell r="L582">
            <v>446.7</v>
          </cell>
          <cell r="M582" t="str">
            <v>660-6450-10</v>
          </cell>
          <cell r="N582">
            <v>3523.33</v>
          </cell>
          <cell r="O582" t="str">
            <v>740-6050-10</v>
          </cell>
          <cell r="P582">
            <v>19552.240000000002</v>
          </cell>
          <cell r="Q582" t="str">
            <v>660-6270-10</v>
          </cell>
          <cell r="R582">
            <v>5461.5</v>
          </cell>
          <cell r="S582" t="str">
            <v>660-6904-10</v>
          </cell>
          <cell r="T582">
            <v>-62587.94</v>
          </cell>
          <cell r="U582" t="str">
            <v>715-6225-10</v>
          </cell>
          <cell r="V582">
            <v>294.57</v>
          </cell>
          <cell r="W582" t="str">
            <v>650-6190-10</v>
          </cell>
          <cell r="X582">
            <v>185.93</v>
          </cell>
        </row>
        <row r="583">
          <cell r="A583" t="str">
            <v>740-6180-10</v>
          </cell>
          <cell r="B583">
            <v>222.89</v>
          </cell>
          <cell r="C583" t="str">
            <v>660-6902-10</v>
          </cell>
          <cell r="D583">
            <v>-58452.36</v>
          </cell>
          <cell r="E583" t="str">
            <v>705-6225-10</v>
          </cell>
          <cell r="F583">
            <v>253.8</v>
          </cell>
          <cell r="G583" t="str">
            <v>660-6901-10</v>
          </cell>
          <cell r="H583">
            <v>-351125.11</v>
          </cell>
          <cell r="I583" t="str">
            <v>660-6250-10</v>
          </cell>
          <cell r="J583">
            <v>4670.1499999999996</v>
          </cell>
          <cell r="K583" t="str">
            <v>660-6490-10</v>
          </cell>
          <cell r="L583">
            <v>709.32</v>
          </cell>
          <cell r="M583" t="str">
            <v>660-6460-10</v>
          </cell>
          <cell r="N583">
            <v>3213.01</v>
          </cell>
          <cell r="O583" t="str">
            <v>740-6070-10</v>
          </cell>
          <cell r="P583">
            <v>1097.03</v>
          </cell>
          <cell r="Q583" t="str">
            <v>660-6280-10</v>
          </cell>
          <cell r="R583">
            <v>2096.7600000000002</v>
          </cell>
          <cell r="S583" t="str">
            <v>660-6905-10</v>
          </cell>
          <cell r="T583">
            <v>-1195.31</v>
          </cell>
          <cell r="U583" t="str">
            <v>715-6250-10</v>
          </cell>
          <cell r="V583">
            <v>29.16</v>
          </cell>
          <cell r="W583" t="str">
            <v>650-6200-10</v>
          </cell>
          <cell r="X583">
            <v>377.16</v>
          </cell>
        </row>
        <row r="584">
          <cell r="A584" t="str">
            <v>740-6190-10</v>
          </cell>
          <cell r="B584">
            <v>115.45</v>
          </cell>
          <cell r="C584" t="str">
            <v>660-6903-10</v>
          </cell>
          <cell r="D584">
            <v>-73551.72</v>
          </cell>
          <cell r="E584" t="str">
            <v>705-6240-10</v>
          </cell>
          <cell r="F584">
            <v>2480.1799999999998</v>
          </cell>
          <cell r="G584" t="str">
            <v>660-6902-10</v>
          </cell>
          <cell r="H584">
            <v>-256268.67</v>
          </cell>
          <cell r="I584" t="str">
            <v>660-6260-10</v>
          </cell>
          <cell r="J584">
            <v>603.65</v>
          </cell>
          <cell r="K584" t="str">
            <v>660-6600-10</v>
          </cell>
          <cell r="L584">
            <v>17</v>
          </cell>
          <cell r="M584" t="str">
            <v>660-6490-10</v>
          </cell>
          <cell r="N584">
            <v>140</v>
          </cell>
          <cell r="O584" t="str">
            <v>740-6170-10</v>
          </cell>
          <cell r="P584">
            <v>440.79</v>
          </cell>
          <cell r="Q584" t="str">
            <v>660-6285-10</v>
          </cell>
          <cell r="R584">
            <v>528.34</v>
          </cell>
          <cell r="S584" t="str">
            <v>675-6225-10</v>
          </cell>
          <cell r="T584">
            <v>58.67</v>
          </cell>
          <cell r="U584" t="str">
            <v>715-6900-10</v>
          </cell>
          <cell r="V584">
            <v>6304.83</v>
          </cell>
          <cell r="W584" t="str">
            <v>650-6210-10</v>
          </cell>
          <cell r="X584">
            <v>178.23</v>
          </cell>
        </row>
        <row r="585">
          <cell r="A585" t="str">
            <v>740-6200-10</v>
          </cell>
          <cell r="B585">
            <v>537.82000000000005</v>
          </cell>
          <cell r="C585" t="str">
            <v>660-6904-10</v>
          </cell>
          <cell r="D585">
            <v>-58101.69</v>
          </cell>
          <cell r="E585" t="str">
            <v>705-6900-10</v>
          </cell>
          <cell r="F585">
            <v>19170.59</v>
          </cell>
          <cell r="G585" t="str">
            <v>660-6903-10</v>
          </cell>
          <cell r="H585">
            <v>-286385.09999999998</v>
          </cell>
          <cell r="I585" t="str">
            <v>660-6270-10</v>
          </cell>
          <cell r="J585">
            <v>5948.58</v>
          </cell>
          <cell r="K585" t="str">
            <v>660-6650-10</v>
          </cell>
          <cell r="L585">
            <v>402.63</v>
          </cell>
          <cell r="M585" t="str">
            <v>660-6650-10</v>
          </cell>
          <cell r="N585">
            <v>195.92</v>
          </cell>
          <cell r="O585" t="str">
            <v>740-6180-10</v>
          </cell>
          <cell r="P585">
            <v>191.87</v>
          </cell>
          <cell r="Q585" t="str">
            <v>660-6290-10</v>
          </cell>
          <cell r="R585">
            <v>10426.280000000001</v>
          </cell>
          <cell r="S585" t="str">
            <v>675-6250-10</v>
          </cell>
          <cell r="T585">
            <v>60.99</v>
          </cell>
          <cell r="U585" t="str">
            <v>715-6910-10</v>
          </cell>
          <cell r="V585">
            <v>9715.83</v>
          </cell>
          <cell r="W585" t="str">
            <v>650-6220-10</v>
          </cell>
          <cell r="X585">
            <v>503</v>
          </cell>
        </row>
        <row r="586">
          <cell r="A586" t="str">
            <v>740-6210-10</v>
          </cell>
          <cell r="B586">
            <v>259.7</v>
          </cell>
          <cell r="C586" t="str">
            <v>660-6905-10</v>
          </cell>
          <cell r="D586">
            <v>1151.04</v>
          </cell>
          <cell r="E586" t="str">
            <v>705-6910-10</v>
          </cell>
          <cell r="F586">
            <v>17887.650000000001</v>
          </cell>
          <cell r="G586" t="str">
            <v>660-6904-10</v>
          </cell>
          <cell r="H586">
            <v>-214156.05</v>
          </cell>
          <cell r="I586" t="str">
            <v>660-6280-10</v>
          </cell>
          <cell r="J586">
            <v>2096.75</v>
          </cell>
          <cell r="K586" t="str">
            <v>660-6700-10</v>
          </cell>
          <cell r="L586">
            <v>931.07</v>
          </cell>
          <cell r="M586" t="str">
            <v>660-6660-10</v>
          </cell>
          <cell r="N586">
            <v>51.04</v>
          </cell>
          <cell r="O586" t="str">
            <v>740-6190-10</v>
          </cell>
          <cell r="P586">
            <v>99.39</v>
          </cell>
          <cell r="Q586" t="str">
            <v>660-6310-10</v>
          </cell>
          <cell r="R586">
            <v>294.83999999999997</v>
          </cell>
          <cell r="S586" t="str">
            <v>675-6900-10</v>
          </cell>
          <cell r="T586">
            <v>10175.82</v>
          </cell>
          <cell r="U586" t="str">
            <v>740-6020-10</v>
          </cell>
          <cell r="V586">
            <v>5065.05</v>
          </cell>
          <cell r="W586" t="str">
            <v>650-6250-10</v>
          </cell>
          <cell r="X586">
            <v>187.62</v>
          </cell>
        </row>
        <row r="587">
          <cell r="A587" t="str">
            <v>740-6220-10</v>
          </cell>
          <cell r="B587">
            <v>610</v>
          </cell>
          <cell r="C587" t="str">
            <v>675-6900-10</v>
          </cell>
          <cell r="D587">
            <v>8539.4</v>
          </cell>
          <cell r="E587" t="str">
            <v>710-6240-10</v>
          </cell>
          <cell r="F587">
            <v>13.14</v>
          </cell>
          <cell r="G587" t="str">
            <v>660-6905-10</v>
          </cell>
          <cell r="H587">
            <v>-1151.04</v>
          </cell>
          <cell r="I587" t="str">
            <v>660-6285-10</v>
          </cell>
          <cell r="J587">
            <v>528.34</v>
          </cell>
          <cell r="K587" t="str">
            <v>660-6900-10</v>
          </cell>
          <cell r="L587">
            <v>95505.4</v>
          </cell>
          <cell r="M587" t="str">
            <v>660-6700-10</v>
          </cell>
          <cell r="N587">
            <v>1273.45</v>
          </cell>
          <cell r="O587" t="str">
            <v>740-6200-10</v>
          </cell>
          <cell r="P587">
            <v>294.58999999999997</v>
          </cell>
          <cell r="Q587" t="str">
            <v>660-6330-10</v>
          </cell>
          <cell r="R587">
            <v>3477.38</v>
          </cell>
          <cell r="S587" t="str">
            <v>705-6030-10</v>
          </cell>
          <cell r="T587">
            <v>137.47999999999999</v>
          </cell>
          <cell r="U587" t="str">
            <v>740-6030-10</v>
          </cell>
          <cell r="V587">
            <v>5229.2</v>
          </cell>
          <cell r="W587" t="str">
            <v>650-6330-10</v>
          </cell>
          <cell r="X587">
            <v>304.98</v>
          </cell>
        </row>
        <row r="588">
          <cell r="A588" t="str">
            <v>740-6240-10</v>
          </cell>
          <cell r="B588">
            <v>214.41</v>
          </cell>
          <cell r="C588" t="str">
            <v>705-6050-10</v>
          </cell>
          <cell r="D588">
            <v>13764</v>
          </cell>
          <cell r="E588" t="str">
            <v>710-6900-10</v>
          </cell>
          <cell r="F588">
            <v>3620.32</v>
          </cell>
          <cell r="G588" t="str">
            <v>675-6250-10</v>
          </cell>
          <cell r="H588">
            <v>225</v>
          </cell>
          <cell r="I588" t="str">
            <v>660-6290-10</v>
          </cell>
          <cell r="J588">
            <v>25349.88</v>
          </cell>
          <cell r="K588" t="str">
            <v>660-6901-10</v>
          </cell>
          <cell r="L588">
            <v>-93283.46</v>
          </cell>
          <cell r="M588" t="str">
            <v>660-6900-10</v>
          </cell>
          <cell r="N588">
            <v>97302.53</v>
          </cell>
          <cell r="O588" t="str">
            <v>740-6210-10</v>
          </cell>
          <cell r="P588">
            <v>95.36</v>
          </cell>
          <cell r="Q588" t="str">
            <v>660-6450-10</v>
          </cell>
          <cell r="R588">
            <v>3573.92</v>
          </cell>
          <cell r="S588" t="str">
            <v>705-6050-10</v>
          </cell>
          <cell r="T588">
            <v>13937.5</v>
          </cell>
          <cell r="U588" t="str">
            <v>740-6050-10</v>
          </cell>
          <cell r="V588">
            <v>11601.52</v>
          </cell>
          <cell r="W588" t="str">
            <v>650-6650-10</v>
          </cell>
          <cell r="X588">
            <v>40.07</v>
          </cell>
        </row>
        <row r="589">
          <cell r="A589" t="str">
            <v>740-6270-10</v>
          </cell>
          <cell r="B589">
            <v>932.21</v>
          </cell>
          <cell r="C589" t="str">
            <v>705-6240-10</v>
          </cell>
          <cell r="D589">
            <v>1251.3499999999999</v>
          </cell>
          <cell r="E589" t="str">
            <v>715-6900-10</v>
          </cell>
          <cell r="F589">
            <v>21856.240000000002</v>
          </cell>
          <cell r="G589" t="str">
            <v>675-6900-10</v>
          </cell>
          <cell r="H589">
            <v>7074.55</v>
          </cell>
          <cell r="I589" t="str">
            <v>660-6310-10</v>
          </cell>
          <cell r="J589">
            <v>296.41000000000003</v>
          </cell>
          <cell r="K589" t="str">
            <v>660-6902-10</v>
          </cell>
          <cell r="L589">
            <v>-64590.91</v>
          </cell>
          <cell r="M589" t="str">
            <v>660-6901-10</v>
          </cell>
          <cell r="N589">
            <v>-106327.79</v>
          </cell>
          <cell r="O589" t="str">
            <v>740-6220-10</v>
          </cell>
          <cell r="P589">
            <v>869</v>
          </cell>
          <cell r="Q589" t="str">
            <v>660-6460-10</v>
          </cell>
          <cell r="R589">
            <v>540.89</v>
          </cell>
          <cell r="S589" t="str">
            <v>705-6225-10</v>
          </cell>
          <cell r="T589">
            <v>58.67</v>
          </cell>
          <cell r="U589" t="str">
            <v>740-6070-10</v>
          </cell>
          <cell r="V589">
            <v>-275.05</v>
          </cell>
          <cell r="W589" t="str">
            <v>650-6700-10</v>
          </cell>
          <cell r="X589">
            <v>45.49</v>
          </cell>
        </row>
        <row r="590">
          <cell r="A590" t="str">
            <v>740-6290-10</v>
          </cell>
          <cell r="B590">
            <v>326.48</v>
          </cell>
          <cell r="C590" t="str">
            <v>705-6290-10</v>
          </cell>
          <cell r="D590">
            <v>18.88</v>
          </cell>
          <cell r="E590" t="str">
            <v>715-6910-10</v>
          </cell>
          <cell r="F590">
            <v>4844.82</v>
          </cell>
          <cell r="G590" t="str">
            <v>705-6030-10</v>
          </cell>
          <cell r="H590">
            <v>134.12</v>
          </cell>
          <cell r="I590" t="str">
            <v>660-6330-10</v>
          </cell>
          <cell r="J590">
            <v>1807.29</v>
          </cell>
          <cell r="K590" t="str">
            <v>660-6903-10</v>
          </cell>
          <cell r="L590">
            <v>-86528.01</v>
          </cell>
          <cell r="M590" t="str">
            <v>660-6902-10</v>
          </cell>
          <cell r="N590">
            <v>-84327.039999999994</v>
          </cell>
          <cell r="O590" t="str">
            <v>740-6240-10</v>
          </cell>
          <cell r="P590">
            <v>174.31</v>
          </cell>
          <cell r="Q590" t="str">
            <v>660-6490-10</v>
          </cell>
          <cell r="R590">
            <v>110.49</v>
          </cell>
          <cell r="S590" t="str">
            <v>705-6240-10</v>
          </cell>
          <cell r="T590">
            <v>804.93</v>
          </cell>
          <cell r="U590" t="str">
            <v>740-6120-10</v>
          </cell>
          <cell r="V590">
            <v>-21.49</v>
          </cell>
          <cell r="W590" t="str">
            <v>650-6900-10</v>
          </cell>
          <cell r="X590">
            <v>623.04</v>
          </cell>
        </row>
        <row r="591">
          <cell r="A591" t="str">
            <v>740-6310-10</v>
          </cell>
          <cell r="B591">
            <v>120.96</v>
          </cell>
          <cell r="C591" t="str">
            <v>705-6900-10</v>
          </cell>
          <cell r="D591">
            <v>7358.99</v>
          </cell>
          <cell r="E591" t="str">
            <v>740-6020-10</v>
          </cell>
          <cell r="F591">
            <v>10463.42</v>
          </cell>
          <cell r="G591" t="str">
            <v>705-6050-10</v>
          </cell>
          <cell r="H591">
            <v>13421.43</v>
          </cell>
          <cell r="I591" t="str">
            <v>660-6450-10</v>
          </cell>
          <cell r="J591">
            <v>3523.33</v>
          </cell>
          <cell r="K591" t="str">
            <v>660-6904-10</v>
          </cell>
          <cell r="L591">
            <v>-57011.65</v>
          </cell>
          <cell r="M591" t="str">
            <v>660-6903-10</v>
          </cell>
          <cell r="N591">
            <v>-87788.24</v>
          </cell>
          <cell r="O591" t="str">
            <v>740-6270-10</v>
          </cell>
          <cell r="P591">
            <v>757.91</v>
          </cell>
          <cell r="Q591" t="str">
            <v>660-6600-10</v>
          </cell>
          <cell r="R591">
            <v>18.239999999999998</v>
          </cell>
          <cell r="S591" t="str">
            <v>705-6900-10</v>
          </cell>
          <cell r="T591">
            <v>9429.2000000000007</v>
          </cell>
          <cell r="U591" t="str">
            <v>740-6170-10</v>
          </cell>
          <cell r="V591">
            <v>455.14</v>
          </cell>
          <cell r="W591" t="str">
            <v>650-6901-10</v>
          </cell>
          <cell r="X591">
            <v>0</v>
          </cell>
        </row>
        <row r="592">
          <cell r="A592" t="str">
            <v>740-6342-10</v>
          </cell>
          <cell r="B592">
            <v>679.65</v>
          </cell>
          <cell r="C592" t="str">
            <v>705-6910-10</v>
          </cell>
          <cell r="D592">
            <v>12618.02</v>
          </cell>
          <cell r="E592" t="str">
            <v>740-6030-10</v>
          </cell>
          <cell r="F592">
            <v>174.41</v>
          </cell>
          <cell r="G592" t="str">
            <v>705-6240-10</v>
          </cell>
          <cell r="H592">
            <v>949.34</v>
          </cell>
          <cell r="I592" t="str">
            <v>660-6460-10</v>
          </cell>
          <cell r="J592">
            <v>541.48</v>
          </cell>
          <cell r="K592" t="str">
            <v>660-6905-10</v>
          </cell>
          <cell r="L592">
            <v>-1416.66</v>
          </cell>
          <cell r="M592" t="str">
            <v>660-6904-10</v>
          </cell>
          <cell r="N592">
            <v>-55788.21</v>
          </cell>
          <cell r="O592" t="str">
            <v>740-6290-10</v>
          </cell>
          <cell r="P592">
            <v>401.11</v>
          </cell>
          <cell r="Q592" t="str">
            <v>660-6620-10</v>
          </cell>
          <cell r="R592">
            <v>23.89</v>
          </cell>
          <cell r="S592" t="str">
            <v>705-6910-10</v>
          </cell>
          <cell r="T592">
            <v>10896.62</v>
          </cell>
          <cell r="U592" t="str">
            <v>740-6180-10</v>
          </cell>
          <cell r="V592">
            <v>211.51</v>
          </cell>
          <cell r="W592" t="str">
            <v>650-6903-10</v>
          </cell>
          <cell r="X592">
            <v>-262.39999999999998</v>
          </cell>
        </row>
        <row r="593">
          <cell r="A593" t="str">
            <v>740-6540-10</v>
          </cell>
          <cell r="B593">
            <v>325</v>
          </cell>
          <cell r="C593" t="str">
            <v>710-6900-10</v>
          </cell>
          <cell r="D593">
            <v>1691.82</v>
          </cell>
          <cell r="E593" t="str">
            <v>740-6050-10</v>
          </cell>
          <cell r="F593">
            <v>17563.66</v>
          </cell>
          <cell r="G593" t="str">
            <v>705-6250-10</v>
          </cell>
          <cell r="H593">
            <v>225</v>
          </cell>
          <cell r="I593" t="str">
            <v>660-6600-10</v>
          </cell>
          <cell r="J593">
            <v>25.55</v>
          </cell>
          <cell r="K593" t="str">
            <v>675-6050-10</v>
          </cell>
          <cell r="L593">
            <v>1145</v>
          </cell>
          <cell r="M593" t="str">
            <v>660-6905-10</v>
          </cell>
          <cell r="N593">
            <v>-1195.31</v>
          </cell>
          <cell r="O593" t="str">
            <v>740-6463-10</v>
          </cell>
          <cell r="P593">
            <v>706.84</v>
          </cell>
          <cell r="Q593" t="str">
            <v>660-6650-10</v>
          </cell>
          <cell r="R593">
            <v>202.94</v>
          </cell>
          <cell r="S593" t="str">
            <v>710-6900-10</v>
          </cell>
          <cell r="T593">
            <v>200.7</v>
          </cell>
          <cell r="U593" t="str">
            <v>740-6190-10</v>
          </cell>
          <cell r="V593">
            <v>109.55</v>
          </cell>
          <cell r="W593" t="str">
            <v>655-6905-10</v>
          </cell>
          <cell r="X593">
            <v>-1133</v>
          </cell>
        </row>
        <row r="594">
          <cell r="A594" t="str">
            <v>740-6900-10</v>
          </cell>
          <cell r="B594">
            <v>8557.68</v>
          </cell>
          <cell r="C594" t="str">
            <v>715-6225-10</v>
          </cell>
          <cell r="D594">
            <v>25.38</v>
          </cell>
          <cell r="E594" t="str">
            <v>740-6070-10</v>
          </cell>
          <cell r="F594">
            <v>790.99</v>
          </cell>
          <cell r="G594" t="str">
            <v>705-6900-10</v>
          </cell>
          <cell r="H594">
            <v>14109.63</v>
          </cell>
          <cell r="I594" t="str">
            <v>660-6650-10</v>
          </cell>
          <cell r="J594">
            <v>145.09</v>
          </cell>
          <cell r="K594" t="str">
            <v>675-6225-10</v>
          </cell>
          <cell r="L594">
            <v>50.76</v>
          </cell>
          <cell r="M594" t="str">
            <v>675-6050-10</v>
          </cell>
          <cell r="N594">
            <v>886.79</v>
          </cell>
          <cell r="O594" t="str">
            <v>740-6500-10</v>
          </cell>
          <cell r="P594">
            <v>191.48</v>
          </cell>
          <cell r="Q594" t="str">
            <v>660-6700-10</v>
          </cell>
          <cell r="R594">
            <v>867.45</v>
          </cell>
          <cell r="S594" t="str">
            <v>715-6225-10</v>
          </cell>
          <cell r="T594">
            <v>117.35</v>
          </cell>
          <cell r="U594" t="str">
            <v>740-6220-10</v>
          </cell>
          <cell r="V594">
            <v>1219</v>
          </cell>
          <cell r="W594" t="str">
            <v>660-4720-10</v>
          </cell>
          <cell r="X594">
            <v>8275.5</v>
          </cell>
        </row>
        <row r="595">
          <cell r="A595" t="str">
            <v>740-6905-10</v>
          </cell>
          <cell r="B595">
            <v>-395</v>
          </cell>
          <cell r="C595" t="str">
            <v>715-6250-10</v>
          </cell>
          <cell r="D595">
            <v>21.41</v>
          </cell>
          <cell r="E595" t="str">
            <v>740-6170-10</v>
          </cell>
          <cell r="F595">
            <v>460.83</v>
          </cell>
          <cell r="G595" t="str">
            <v>705-6910-10</v>
          </cell>
          <cell r="H595">
            <v>14849.44</v>
          </cell>
          <cell r="I595" t="str">
            <v>660-6700-10</v>
          </cell>
          <cell r="J595">
            <v>825.94</v>
          </cell>
          <cell r="K595" t="str">
            <v>675-6250-10</v>
          </cell>
          <cell r="L595">
            <v>305</v>
          </cell>
          <cell r="M595" t="str">
            <v>675-6900-10</v>
          </cell>
          <cell r="N595">
            <v>15097.46</v>
          </cell>
          <cell r="O595" t="str">
            <v>740-6900-10</v>
          </cell>
          <cell r="P595">
            <v>5785.98</v>
          </cell>
          <cell r="Q595" t="str">
            <v>660-6900-10</v>
          </cell>
          <cell r="R595">
            <v>30986.43</v>
          </cell>
          <cell r="S595" t="str">
            <v>715-6240-10</v>
          </cell>
          <cell r="T595">
            <v>120.54</v>
          </cell>
          <cell r="U595" t="str">
            <v>740-6240-10</v>
          </cell>
          <cell r="V595">
            <v>192.44</v>
          </cell>
          <cell r="W595" t="str">
            <v>660-4800-10</v>
          </cell>
          <cell r="X595">
            <v>-3402.7</v>
          </cell>
        </row>
        <row r="596">
          <cell r="A596" t="str">
            <v>760-6020-10</v>
          </cell>
          <cell r="B596">
            <v>11266.44</v>
          </cell>
          <cell r="C596" t="str">
            <v>715-6900-10</v>
          </cell>
          <cell r="D596">
            <v>2359.96</v>
          </cell>
          <cell r="E596" t="str">
            <v>740-6180-10</v>
          </cell>
          <cell r="F596">
            <v>222.07</v>
          </cell>
          <cell r="G596" t="str">
            <v>710-6050-10</v>
          </cell>
          <cell r="H596">
            <v>956.8</v>
          </cell>
          <cell r="I596" t="str">
            <v>660-6900-10</v>
          </cell>
          <cell r="J596">
            <v>97943.46</v>
          </cell>
          <cell r="K596" t="str">
            <v>675-6900-10</v>
          </cell>
          <cell r="L596">
            <v>11429.5</v>
          </cell>
          <cell r="M596" t="str">
            <v>705-6030-10</v>
          </cell>
          <cell r="N596">
            <v>134.12</v>
          </cell>
          <cell r="O596" t="str">
            <v>740-6905-10</v>
          </cell>
          <cell r="P596">
            <v>-402</v>
          </cell>
          <cell r="Q596" t="str">
            <v>660-6901-10</v>
          </cell>
          <cell r="R596">
            <v>-47141.52</v>
          </cell>
          <cell r="S596" t="str">
            <v>715-6250-10</v>
          </cell>
          <cell r="T596">
            <v>58.67</v>
          </cell>
          <cell r="U596" t="str">
            <v>740-6270-10</v>
          </cell>
          <cell r="V596">
            <v>836.71</v>
          </cell>
          <cell r="W596" t="str">
            <v>660-4810-10</v>
          </cell>
          <cell r="X596">
            <v>1556.51</v>
          </cell>
        </row>
        <row r="597">
          <cell r="A597" t="str">
            <v>760-6030-10</v>
          </cell>
          <cell r="B597">
            <v>3539.4</v>
          </cell>
          <cell r="C597" t="str">
            <v>715-6910-10</v>
          </cell>
          <cell r="D597">
            <v>6868.08</v>
          </cell>
          <cell r="E597" t="str">
            <v>740-6190-10</v>
          </cell>
          <cell r="F597">
            <v>115.03</v>
          </cell>
          <cell r="G597" t="str">
            <v>710-6240-10</v>
          </cell>
          <cell r="H597">
            <v>10.63</v>
          </cell>
          <cell r="I597" t="str">
            <v>660-6901-10</v>
          </cell>
          <cell r="J597">
            <v>-121490.25</v>
          </cell>
          <cell r="K597" t="str">
            <v>705-6050-10</v>
          </cell>
          <cell r="L597">
            <v>14284.29</v>
          </cell>
          <cell r="M597" t="str">
            <v>705-6050-10</v>
          </cell>
          <cell r="N597">
            <v>19096.580000000002</v>
          </cell>
          <cell r="O597" t="str">
            <v>760-6020-10</v>
          </cell>
          <cell r="P597">
            <v>8313.7900000000009</v>
          </cell>
          <cell r="Q597" t="str">
            <v>660-6902-10</v>
          </cell>
          <cell r="R597">
            <v>-29821.49</v>
          </cell>
          <cell r="S597" t="str">
            <v>715-6900-10</v>
          </cell>
          <cell r="T597">
            <v>4300.32</v>
          </cell>
          <cell r="U597" t="str">
            <v>740-6290-10</v>
          </cell>
          <cell r="V597">
            <v>3393.05</v>
          </cell>
          <cell r="W597" t="str">
            <v>660-6020-10</v>
          </cell>
          <cell r="X597">
            <v>126116.41</v>
          </cell>
        </row>
        <row r="598">
          <cell r="A598" t="str">
            <v>760-6040-10</v>
          </cell>
          <cell r="B598">
            <v>61.04</v>
          </cell>
          <cell r="C598" t="str">
            <v>740-6020-10</v>
          </cell>
          <cell r="D598">
            <v>9603.85</v>
          </cell>
          <cell r="E598" t="str">
            <v>740-6200-10</v>
          </cell>
          <cell r="F598">
            <v>533.09</v>
          </cell>
          <cell r="G598" t="str">
            <v>710-6900-10</v>
          </cell>
          <cell r="H598">
            <v>4808.62</v>
          </cell>
          <cell r="I598" t="str">
            <v>660-6902-10</v>
          </cell>
          <cell r="J598">
            <v>-89348.69</v>
          </cell>
          <cell r="K598" t="str">
            <v>705-6225-10</v>
          </cell>
          <cell r="L598">
            <v>164.97</v>
          </cell>
          <cell r="M598" t="str">
            <v>705-6225-10</v>
          </cell>
          <cell r="N598">
            <v>152.46</v>
          </cell>
          <cell r="O598" t="str">
            <v>760-6030-10</v>
          </cell>
          <cell r="P598">
            <v>3617.37</v>
          </cell>
          <cell r="Q598" t="str">
            <v>660-6903-10</v>
          </cell>
          <cell r="R598">
            <v>-110976.41</v>
          </cell>
          <cell r="S598" t="str">
            <v>715-6910-10</v>
          </cell>
          <cell r="T598">
            <v>12692.16</v>
          </cell>
          <cell r="U598" t="str">
            <v>740-6330-10</v>
          </cell>
          <cell r="V598">
            <v>112</v>
          </cell>
          <cell r="W598" t="str">
            <v>660-6030-10</v>
          </cell>
          <cell r="X598">
            <v>9885.09</v>
          </cell>
        </row>
        <row r="599">
          <cell r="A599" t="str">
            <v>760-6070-10</v>
          </cell>
          <cell r="B599">
            <v>371.42</v>
          </cell>
          <cell r="C599" t="str">
            <v>740-6030-10</v>
          </cell>
          <cell r="D599">
            <v>737.88</v>
          </cell>
          <cell r="E599" t="str">
            <v>740-6210-10</v>
          </cell>
          <cell r="F599">
            <v>258.54000000000002</v>
          </cell>
          <cell r="G599" t="str">
            <v>715-6050-10</v>
          </cell>
          <cell r="H599">
            <v>2730</v>
          </cell>
          <cell r="I599" t="str">
            <v>660-6903-10</v>
          </cell>
          <cell r="J599">
            <v>-84019.53</v>
          </cell>
          <cell r="K599" t="str">
            <v>705-6240-10</v>
          </cell>
          <cell r="L599">
            <v>3399.36</v>
          </cell>
          <cell r="M599" t="str">
            <v>705-6240-10</v>
          </cell>
          <cell r="N599">
            <v>4531.54</v>
          </cell>
          <cell r="O599" t="str">
            <v>760-6070-10</v>
          </cell>
          <cell r="P599">
            <v>4719.2</v>
          </cell>
          <cell r="Q599" t="str">
            <v>660-6904-10</v>
          </cell>
          <cell r="R599">
            <v>-82419.539999999994</v>
          </cell>
          <cell r="S599" t="str">
            <v>740-6020-10</v>
          </cell>
          <cell r="T599">
            <v>6115.62</v>
          </cell>
          <cell r="U599" t="str">
            <v>740-6463-10</v>
          </cell>
          <cell r="V599">
            <v>706.84</v>
          </cell>
          <cell r="W599" t="str">
            <v>660-6050-10</v>
          </cell>
          <cell r="X599">
            <v>9043.67</v>
          </cell>
        </row>
        <row r="600">
          <cell r="A600" t="str">
            <v>760-6170-10</v>
          </cell>
          <cell r="B600">
            <v>883.54</v>
          </cell>
          <cell r="C600" t="str">
            <v>740-6050-10</v>
          </cell>
          <cell r="D600">
            <v>18977.34</v>
          </cell>
          <cell r="E600" t="str">
            <v>740-6220-10</v>
          </cell>
          <cell r="F600">
            <v>1052</v>
          </cell>
          <cell r="G600" t="str">
            <v>715-6250-10</v>
          </cell>
          <cell r="H600">
            <v>7.5</v>
          </cell>
          <cell r="I600" t="str">
            <v>660-6904-10</v>
          </cell>
          <cell r="J600">
            <v>-60486.36</v>
          </cell>
          <cell r="K600" t="str">
            <v>705-6900-10</v>
          </cell>
          <cell r="L600">
            <v>9852.11</v>
          </cell>
          <cell r="M600" t="str">
            <v>705-6900-10</v>
          </cell>
          <cell r="N600">
            <v>13929.38</v>
          </cell>
          <cell r="O600" t="str">
            <v>760-6120-10</v>
          </cell>
          <cell r="P600">
            <v>57.26</v>
          </cell>
          <cell r="Q600" t="str">
            <v>660-6905-10</v>
          </cell>
          <cell r="R600">
            <v>-1195.31</v>
          </cell>
          <cell r="S600" t="str">
            <v>740-6030-10</v>
          </cell>
          <cell r="T600">
            <v>4280.3100000000004</v>
          </cell>
          <cell r="U600" t="str">
            <v>740-6650-10</v>
          </cell>
          <cell r="V600">
            <v>58.46</v>
          </cell>
          <cell r="W600" t="str">
            <v>660-6070-10</v>
          </cell>
          <cell r="X600">
            <v>24305.51</v>
          </cell>
        </row>
        <row r="601">
          <cell r="A601" t="str">
            <v>760-6180-10</v>
          </cell>
          <cell r="B601">
            <v>261.14999999999998</v>
          </cell>
          <cell r="C601" t="str">
            <v>740-6070-10</v>
          </cell>
          <cell r="D601">
            <v>505.47</v>
          </cell>
          <cell r="E601" t="str">
            <v>740-6240-10</v>
          </cell>
          <cell r="F601">
            <v>221.93</v>
          </cell>
          <cell r="G601" t="str">
            <v>715-6900-10</v>
          </cell>
          <cell r="H601">
            <v>20679.900000000001</v>
          </cell>
          <cell r="I601" t="str">
            <v>660-6905-10</v>
          </cell>
          <cell r="J601">
            <v>-1151.04</v>
          </cell>
          <cell r="K601" t="str">
            <v>705-6910-10</v>
          </cell>
          <cell r="L601">
            <v>16415.13</v>
          </cell>
          <cell r="M601" t="str">
            <v>705-6910-10</v>
          </cell>
          <cell r="N601">
            <v>14857.92</v>
          </cell>
          <cell r="O601" t="str">
            <v>760-6170-10</v>
          </cell>
          <cell r="P601">
            <v>1006.14</v>
          </cell>
          <cell r="Q601" t="str">
            <v>675-6900-10</v>
          </cell>
          <cell r="R601">
            <v>6148.67</v>
          </cell>
          <cell r="S601" t="str">
            <v>740-6050-10</v>
          </cell>
          <cell r="T601">
            <v>20619.689999999999</v>
          </cell>
          <cell r="U601" t="str">
            <v>740-6900-10</v>
          </cell>
          <cell r="V601">
            <v>3711.57</v>
          </cell>
          <cell r="W601" t="str">
            <v>660-6120-10</v>
          </cell>
          <cell r="X601">
            <v>4947.4799999999996</v>
          </cell>
        </row>
        <row r="602">
          <cell r="A602" t="str">
            <v>760-6190-10</v>
          </cell>
          <cell r="B602">
            <v>135.26</v>
          </cell>
          <cell r="C602" t="str">
            <v>740-6170-10</v>
          </cell>
          <cell r="D602">
            <v>400.72</v>
          </cell>
          <cell r="E602" t="str">
            <v>740-6250-10</v>
          </cell>
          <cell r="F602">
            <v>102.91</v>
          </cell>
          <cell r="G602" t="str">
            <v>715-6910-10</v>
          </cell>
          <cell r="H602">
            <v>6698.21</v>
          </cell>
          <cell r="I602" t="str">
            <v>675-6250-10</v>
          </cell>
          <cell r="J602">
            <v>6600</v>
          </cell>
          <cell r="K602" t="str">
            <v>710-6240-10</v>
          </cell>
          <cell r="L602">
            <v>28.69</v>
          </cell>
          <cell r="M602" t="str">
            <v>710-6240-10</v>
          </cell>
          <cell r="N602">
            <v>93.69</v>
          </cell>
          <cell r="O602" t="str">
            <v>760-6180-10</v>
          </cell>
          <cell r="P602">
            <v>325.79000000000002</v>
          </cell>
          <cell r="Q602" t="str">
            <v>705-6050-10</v>
          </cell>
          <cell r="R602">
            <v>16020.67</v>
          </cell>
          <cell r="S602" t="str">
            <v>740-6070-10</v>
          </cell>
          <cell r="T602">
            <v>825.11</v>
          </cell>
          <cell r="U602" t="str">
            <v>740-6905-10</v>
          </cell>
          <cell r="V602">
            <v>-402</v>
          </cell>
          <cell r="W602" t="str">
            <v>660-6122-10</v>
          </cell>
          <cell r="X602">
            <v>853.68</v>
          </cell>
        </row>
        <row r="603">
          <cell r="A603" t="str">
            <v>760-6200-10</v>
          </cell>
          <cell r="B603">
            <v>633.05999999999995</v>
          </cell>
          <cell r="C603" t="str">
            <v>740-6180-10</v>
          </cell>
          <cell r="D603">
            <v>197.12</v>
          </cell>
          <cell r="E603" t="str">
            <v>740-6270-10</v>
          </cell>
          <cell r="F603">
            <v>964.92</v>
          </cell>
          <cell r="G603" t="str">
            <v>740-4811-10</v>
          </cell>
          <cell r="H603">
            <v>258.94</v>
          </cell>
          <cell r="I603" t="str">
            <v>675-6900-10</v>
          </cell>
          <cell r="J603">
            <v>10104.48</v>
          </cell>
          <cell r="K603" t="str">
            <v>710-6900-10</v>
          </cell>
          <cell r="L603">
            <v>6790.14</v>
          </cell>
          <cell r="M603" t="str">
            <v>710-6250-10</v>
          </cell>
          <cell r="N603">
            <v>112.28</v>
          </cell>
          <cell r="O603" t="str">
            <v>760-6190-10</v>
          </cell>
          <cell r="P603">
            <v>168.75</v>
          </cell>
          <cell r="Q603" t="str">
            <v>705-6225-10</v>
          </cell>
          <cell r="R603">
            <v>25.42</v>
          </cell>
          <cell r="S603" t="str">
            <v>740-6120-10</v>
          </cell>
          <cell r="T603">
            <v>64.47</v>
          </cell>
          <cell r="U603" t="str">
            <v>760-6020-10</v>
          </cell>
          <cell r="V603">
            <v>12369.39</v>
          </cell>
          <cell r="W603" t="str">
            <v>660-6130-10</v>
          </cell>
          <cell r="X603">
            <v>3413.16</v>
          </cell>
        </row>
        <row r="604">
          <cell r="A604" t="str">
            <v>760-6210-10</v>
          </cell>
          <cell r="B604">
            <v>287.08</v>
          </cell>
          <cell r="C604" t="str">
            <v>740-6190-10</v>
          </cell>
          <cell r="D604">
            <v>102.1</v>
          </cell>
          <cell r="E604" t="str">
            <v>740-6290-10</v>
          </cell>
          <cell r="F604">
            <v>1313.09</v>
          </cell>
          <cell r="G604" t="str">
            <v>740-6020-10</v>
          </cell>
          <cell r="H604">
            <v>11101.55</v>
          </cell>
          <cell r="I604" t="str">
            <v>705-6050-10</v>
          </cell>
          <cell r="J604">
            <v>12452.5</v>
          </cell>
          <cell r="K604" t="str">
            <v>715-6225-10</v>
          </cell>
          <cell r="L604">
            <v>304.56</v>
          </cell>
          <cell r="M604" t="str">
            <v>710-6900-10</v>
          </cell>
          <cell r="N604">
            <v>6496.85</v>
          </cell>
          <cell r="O604" t="str">
            <v>760-6220-10</v>
          </cell>
          <cell r="P604">
            <v>896</v>
          </cell>
          <cell r="Q604" t="str">
            <v>705-6900-10</v>
          </cell>
          <cell r="R604">
            <v>10893.76</v>
          </cell>
          <cell r="S604" t="str">
            <v>740-6170-10</v>
          </cell>
          <cell r="T604">
            <v>501.46</v>
          </cell>
          <cell r="U604" t="str">
            <v>760-6030-10</v>
          </cell>
          <cell r="V604">
            <v>7700.7</v>
          </cell>
          <cell r="W604" t="str">
            <v>660-6170-10</v>
          </cell>
          <cell r="X604">
            <v>13584</v>
          </cell>
        </row>
        <row r="605">
          <cell r="A605" t="str">
            <v>760-6220-10</v>
          </cell>
          <cell r="B605">
            <v>629</v>
          </cell>
          <cell r="C605" t="str">
            <v>740-6200-10</v>
          </cell>
          <cell r="D605">
            <v>473.76</v>
          </cell>
          <cell r="E605" t="str">
            <v>740-6342-10</v>
          </cell>
          <cell r="F605">
            <v>679.65</v>
          </cell>
          <cell r="G605" t="str">
            <v>740-6030-10</v>
          </cell>
          <cell r="H605">
            <v>295.14999999999998</v>
          </cell>
          <cell r="I605" t="str">
            <v>705-6240-10</v>
          </cell>
          <cell r="J605">
            <v>712.07</v>
          </cell>
          <cell r="K605" t="str">
            <v>715-6240-10</v>
          </cell>
          <cell r="L605">
            <v>53.78</v>
          </cell>
          <cell r="M605" t="str">
            <v>715-6050-10</v>
          </cell>
          <cell r="N605">
            <v>1000</v>
          </cell>
          <cell r="O605" t="str">
            <v>760-6240-10</v>
          </cell>
          <cell r="P605">
            <v>10.54</v>
          </cell>
          <cell r="Q605" t="str">
            <v>705-6910-10</v>
          </cell>
          <cell r="R605">
            <v>9964.2900000000009</v>
          </cell>
          <cell r="S605" t="str">
            <v>740-6180-10</v>
          </cell>
          <cell r="T605">
            <v>286.83999999999997</v>
          </cell>
          <cell r="U605" t="str">
            <v>760-6120-10</v>
          </cell>
          <cell r="V605">
            <v>71.709999999999994</v>
          </cell>
          <cell r="W605" t="str">
            <v>660-6180-10</v>
          </cell>
          <cell r="X605">
            <v>3534.04</v>
          </cell>
        </row>
        <row r="606">
          <cell r="A606" t="str">
            <v>760-6240-10</v>
          </cell>
          <cell r="B606">
            <v>38.61</v>
          </cell>
          <cell r="C606" t="str">
            <v>740-6210-10</v>
          </cell>
          <cell r="D606">
            <v>229.82</v>
          </cell>
          <cell r="E606" t="str">
            <v>740-6620-10</v>
          </cell>
          <cell r="F606">
            <v>95.24</v>
          </cell>
          <cell r="G606" t="str">
            <v>740-6050-10</v>
          </cell>
          <cell r="H606">
            <v>16860</v>
          </cell>
          <cell r="I606" t="str">
            <v>705-6900-10</v>
          </cell>
          <cell r="J606">
            <v>12513.91</v>
          </cell>
          <cell r="K606" t="str">
            <v>715-6900-10</v>
          </cell>
          <cell r="L606">
            <v>12295.41</v>
          </cell>
          <cell r="M606" t="str">
            <v>715-6225-10</v>
          </cell>
          <cell r="N606">
            <v>127.03</v>
          </cell>
          <cell r="O606" t="str">
            <v>760-6260-10</v>
          </cell>
          <cell r="P606">
            <v>285.58</v>
          </cell>
          <cell r="Q606" t="str">
            <v>710-6900-10</v>
          </cell>
          <cell r="R606">
            <v>496.16</v>
          </cell>
          <cell r="S606" t="str">
            <v>740-6190-10</v>
          </cell>
          <cell r="T606">
            <v>148.57</v>
          </cell>
          <cell r="U606" t="str">
            <v>760-6170-10</v>
          </cell>
          <cell r="V606">
            <v>1042.6400000000001</v>
          </cell>
          <cell r="W606" t="str">
            <v>660-6190-10</v>
          </cell>
          <cell r="X606">
            <v>1015.5</v>
          </cell>
        </row>
        <row r="607">
          <cell r="A607" t="str">
            <v>760-6330-10</v>
          </cell>
          <cell r="B607">
            <v>300.47000000000003</v>
          </cell>
          <cell r="C607" t="str">
            <v>740-6220-10</v>
          </cell>
          <cell r="D607">
            <v>389</v>
          </cell>
          <cell r="E607" t="str">
            <v>740-6700-10</v>
          </cell>
          <cell r="F607">
            <v>178.98</v>
          </cell>
          <cell r="G607" t="str">
            <v>740-6070-10</v>
          </cell>
          <cell r="H607">
            <v>18.7</v>
          </cell>
          <cell r="I607" t="str">
            <v>705-6910-10</v>
          </cell>
          <cell r="J607">
            <v>17996.37</v>
          </cell>
          <cell r="K607" t="str">
            <v>715-6910-10</v>
          </cell>
          <cell r="L607">
            <v>11970.8</v>
          </cell>
          <cell r="M607" t="str">
            <v>715-6240-10</v>
          </cell>
          <cell r="N607">
            <v>242.65</v>
          </cell>
          <cell r="O607" t="str">
            <v>760-6450-10</v>
          </cell>
          <cell r="P607">
            <v>216.5</v>
          </cell>
          <cell r="Q607" t="str">
            <v>715-6050-10</v>
          </cell>
          <cell r="R607">
            <v>306.39999999999998</v>
          </cell>
          <cell r="S607" t="str">
            <v>740-6200-10</v>
          </cell>
          <cell r="T607">
            <v>-42.18</v>
          </cell>
          <cell r="U607" t="str">
            <v>760-6180-10</v>
          </cell>
          <cell r="V607">
            <v>412.76</v>
          </cell>
          <cell r="W607" t="str">
            <v>660-6200-10</v>
          </cell>
          <cell r="X607">
            <v>3724.64</v>
          </cell>
        </row>
        <row r="608">
          <cell r="A608" t="str">
            <v>760-6450-10</v>
          </cell>
          <cell r="B608">
            <v>285.72000000000003</v>
          </cell>
          <cell r="C608" t="str">
            <v>740-6240-10</v>
          </cell>
          <cell r="D608">
            <v>217.24</v>
          </cell>
          <cell r="E608" t="str">
            <v>740-6900-10</v>
          </cell>
          <cell r="F608">
            <v>6150.91</v>
          </cell>
          <cell r="G608" t="str">
            <v>740-6170-10</v>
          </cell>
          <cell r="H608">
            <v>440.79</v>
          </cell>
          <cell r="I608" t="str">
            <v>710-6250-10</v>
          </cell>
          <cell r="J608">
            <v>4.37</v>
          </cell>
          <cell r="K608" t="str">
            <v>740-4811-10</v>
          </cell>
          <cell r="L608">
            <v>164.47</v>
          </cell>
          <cell r="M608" t="str">
            <v>715-6250-10</v>
          </cell>
          <cell r="N608">
            <v>77.22</v>
          </cell>
          <cell r="O608" t="str">
            <v>760-6700-10</v>
          </cell>
          <cell r="P608">
            <v>100.91</v>
          </cell>
          <cell r="Q608" t="str">
            <v>715-6225-10</v>
          </cell>
          <cell r="R608">
            <v>63.56</v>
          </cell>
          <cell r="S608" t="str">
            <v>740-6220-10</v>
          </cell>
          <cell r="T608">
            <v>802</v>
          </cell>
          <cell r="U608" t="str">
            <v>760-6190-10</v>
          </cell>
          <cell r="V608">
            <v>-13.56</v>
          </cell>
          <cell r="W608" t="str">
            <v>660-6210-10</v>
          </cell>
          <cell r="X608">
            <v>1746.31</v>
          </cell>
        </row>
        <row r="609">
          <cell r="A609" t="str">
            <v>760-6460-10</v>
          </cell>
          <cell r="B609">
            <v>112.5</v>
          </cell>
          <cell r="C609" t="str">
            <v>740-6270-10</v>
          </cell>
          <cell r="D609">
            <v>944.51</v>
          </cell>
          <cell r="E609" t="str">
            <v>740-6905-10</v>
          </cell>
          <cell r="F609">
            <v>-1314.47</v>
          </cell>
          <cell r="G609" t="str">
            <v>740-6180-10</v>
          </cell>
          <cell r="H609">
            <v>216.83</v>
          </cell>
          <cell r="I609" t="str">
            <v>710-6900-10</v>
          </cell>
          <cell r="J609">
            <v>2970.09</v>
          </cell>
          <cell r="K609" t="str">
            <v>740-6020-10</v>
          </cell>
          <cell r="L609">
            <v>11547.12</v>
          </cell>
          <cell r="M609" t="str">
            <v>715-6900-10</v>
          </cell>
          <cell r="N609">
            <v>7725.83</v>
          </cell>
          <cell r="O609" t="str">
            <v>760-6900-10</v>
          </cell>
          <cell r="P609">
            <v>12230.12</v>
          </cell>
          <cell r="Q609" t="str">
            <v>715-6240-10</v>
          </cell>
          <cell r="R609">
            <v>522.78</v>
          </cell>
          <cell r="S609" t="str">
            <v>740-6240-10</v>
          </cell>
          <cell r="T609">
            <v>171.04</v>
          </cell>
          <cell r="U609" t="str">
            <v>760-6220-10</v>
          </cell>
          <cell r="V609">
            <v>1257</v>
          </cell>
          <cell r="W609" t="str">
            <v>660-6220-10</v>
          </cell>
          <cell r="X609">
            <v>5280</v>
          </cell>
        </row>
        <row r="610">
          <cell r="A610" t="str">
            <v>760-6540-10</v>
          </cell>
          <cell r="B610">
            <v>325</v>
          </cell>
          <cell r="C610" t="str">
            <v>740-6290-10</v>
          </cell>
          <cell r="D610">
            <v>1131.24</v>
          </cell>
          <cell r="E610" t="str">
            <v>760-6020-10</v>
          </cell>
          <cell r="F610">
            <v>11638.38</v>
          </cell>
          <cell r="G610" t="str">
            <v>740-6190-10</v>
          </cell>
          <cell r="H610">
            <v>112.31</v>
          </cell>
          <cell r="I610" t="str">
            <v>715-6050-10</v>
          </cell>
          <cell r="J610">
            <v>1465.24</v>
          </cell>
          <cell r="K610" t="str">
            <v>740-6030-10</v>
          </cell>
          <cell r="L610">
            <v>268.32</v>
          </cell>
          <cell r="M610" t="str">
            <v>715-6910-10</v>
          </cell>
          <cell r="N610">
            <v>10987.65</v>
          </cell>
          <cell r="O610" t="str">
            <v>760-6901-10</v>
          </cell>
          <cell r="P610">
            <v>-12018.88</v>
          </cell>
          <cell r="Q610" t="str">
            <v>715-6900-10</v>
          </cell>
          <cell r="R610">
            <v>6169.87</v>
          </cell>
          <cell r="S610" t="str">
            <v>740-6270-10</v>
          </cell>
          <cell r="T610">
            <v>743.65</v>
          </cell>
          <cell r="U610" t="str">
            <v>760-6240-10</v>
          </cell>
          <cell r="V610">
            <v>671.88</v>
          </cell>
          <cell r="W610" t="str">
            <v>660-6230-10</v>
          </cell>
          <cell r="X610">
            <v>385</v>
          </cell>
        </row>
        <row r="611">
          <cell r="A611" t="str">
            <v>760-6650-10</v>
          </cell>
          <cell r="B611">
            <v>34.24</v>
          </cell>
          <cell r="C611" t="str">
            <v>740-6330-10</v>
          </cell>
          <cell r="D611">
            <v>145.79</v>
          </cell>
          <cell r="E611" t="str">
            <v>760-6030-10</v>
          </cell>
          <cell r="F611">
            <v>3695.55</v>
          </cell>
          <cell r="G611" t="str">
            <v>740-6200-10</v>
          </cell>
          <cell r="H611">
            <v>521.14</v>
          </cell>
          <cell r="I611" t="str">
            <v>715-6240-10</v>
          </cell>
          <cell r="J611">
            <v>3381.41</v>
          </cell>
          <cell r="K611" t="str">
            <v>740-6050-10</v>
          </cell>
          <cell r="L611">
            <v>19520.740000000002</v>
          </cell>
          <cell r="M611" t="str">
            <v>740-6020-10</v>
          </cell>
          <cell r="N611">
            <v>-26504.68</v>
          </cell>
          <cell r="O611" t="str">
            <v>760-6902-10</v>
          </cell>
          <cell r="P611">
            <v>-6104.86</v>
          </cell>
          <cell r="Q611" t="str">
            <v>715-6910-10</v>
          </cell>
          <cell r="R611">
            <v>10004.31</v>
          </cell>
          <cell r="S611" t="str">
            <v>740-6290-10</v>
          </cell>
          <cell r="T611">
            <v>807.17</v>
          </cell>
          <cell r="U611" t="str">
            <v>760-6250-10</v>
          </cell>
          <cell r="V611">
            <v>2340</v>
          </cell>
          <cell r="W611" t="str">
            <v>660-6240-10</v>
          </cell>
          <cell r="X611">
            <v>2191.39</v>
          </cell>
        </row>
        <row r="612">
          <cell r="A612" t="str">
            <v>760-6900-10</v>
          </cell>
          <cell r="B612">
            <v>5734.19</v>
          </cell>
          <cell r="C612" t="str">
            <v>740-6342-10</v>
          </cell>
          <cell r="D612">
            <v>679.65</v>
          </cell>
          <cell r="E612" t="str">
            <v>760-6070-10</v>
          </cell>
          <cell r="F612">
            <v>1082.6400000000001</v>
          </cell>
          <cell r="G612" t="str">
            <v>740-6210-10</v>
          </cell>
          <cell r="H612">
            <v>252.81</v>
          </cell>
          <cell r="I612" t="str">
            <v>715-6900-10</v>
          </cell>
          <cell r="J612">
            <v>8066.46</v>
          </cell>
          <cell r="K612" t="str">
            <v>740-6070-10</v>
          </cell>
          <cell r="L612">
            <v>-426.87</v>
          </cell>
          <cell r="M612" t="str">
            <v>740-6050-10</v>
          </cell>
          <cell r="N612">
            <v>19846.3</v>
          </cell>
          <cell r="O612" t="str">
            <v>760-6903-10</v>
          </cell>
          <cell r="P612">
            <v>-3103.92</v>
          </cell>
          <cell r="Q612" t="str">
            <v>740-4801-10</v>
          </cell>
          <cell r="R612">
            <v>-1959.88</v>
          </cell>
          <cell r="S612" t="str">
            <v>740-6310-10</v>
          </cell>
          <cell r="T612">
            <v>227.25</v>
          </cell>
          <cell r="U612" t="str">
            <v>760-6260-10</v>
          </cell>
          <cell r="V612">
            <v>20.18</v>
          </cell>
          <cell r="W612" t="str">
            <v>660-6250-10</v>
          </cell>
          <cell r="X612">
            <v>1511.19</v>
          </cell>
        </row>
        <row r="613">
          <cell r="A613" t="str">
            <v>760-6901-10</v>
          </cell>
          <cell r="B613">
            <v>-9993.6</v>
          </cell>
          <cell r="C613" t="str">
            <v>740-6650-10</v>
          </cell>
          <cell r="D613">
            <v>20.82</v>
          </cell>
          <cell r="E613" t="str">
            <v>760-6120-10</v>
          </cell>
          <cell r="F613">
            <v>277.60000000000002</v>
          </cell>
          <cell r="G613" t="str">
            <v>740-6220-10</v>
          </cell>
          <cell r="H613">
            <v>866</v>
          </cell>
          <cell r="I613" t="str">
            <v>715-6910-10</v>
          </cell>
          <cell r="J613">
            <v>8620.17</v>
          </cell>
          <cell r="K613" t="str">
            <v>740-6170-10</v>
          </cell>
          <cell r="L613">
            <v>440.79</v>
          </cell>
          <cell r="M613" t="str">
            <v>740-6070-10</v>
          </cell>
          <cell r="N613">
            <v>-413.3</v>
          </cell>
          <cell r="O613" t="str">
            <v>760-6904-10</v>
          </cell>
          <cell r="P613">
            <v>-930.46</v>
          </cell>
          <cell r="Q613" t="str">
            <v>740-4811-10</v>
          </cell>
          <cell r="R613">
            <v>854.58</v>
          </cell>
          <cell r="S613" t="str">
            <v>740-6330-10</v>
          </cell>
          <cell r="T613">
            <v>96</v>
          </cell>
          <cell r="U613" t="str">
            <v>760-6330-10</v>
          </cell>
          <cell r="V613">
            <v>3416.09</v>
          </cell>
          <cell r="W613" t="str">
            <v>660-6260-10</v>
          </cell>
          <cell r="X613">
            <v>3119.31</v>
          </cell>
        </row>
        <row r="614">
          <cell r="A614" t="str">
            <v>760-6902-10</v>
          </cell>
          <cell r="B614">
            <v>-5747.67</v>
          </cell>
          <cell r="C614" t="str">
            <v>740-6700-10</v>
          </cell>
          <cell r="D614">
            <v>65.290000000000006</v>
          </cell>
          <cell r="E614" t="str">
            <v>760-6170-10</v>
          </cell>
          <cell r="F614">
            <v>985.28</v>
          </cell>
          <cell r="G614" t="str">
            <v>740-6240-10</v>
          </cell>
          <cell r="H614">
            <v>231.48</v>
          </cell>
          <cell r="I614" t="str">
            <v>740-4801-10</v>
          </cell>
          <cell r="J614">
            <v>-232.08</v>
          </cell>
          <cell r="K614" t="str">
            <v>740-6180-10</v>
          </cell>
          <cell r="L614">
            <v>216.83</v>
          </cell>
          <cell r="M614" t="str">
            <v>740-6170-10</v>
          </cell>
          <cell r="N614">
            <v>440.79</v>
          </cell>
          <cell r="O614" t="str">
            <v>800-6010-10</v>
          </cell>
          <cell r="P614">
            <v>-32519.23</v>
          </cell>
          <cell r="Q614" t="str">
            <v>740-6020-10</v>
          </cell>
          <cell r="R614">
            <v>5829.66</v>
          </cell>
          <cell r="S614" t="str">
            <v>740-6460-10</v>
          </cell>
          <cell r="T614">
            <v>75</v>
          </cell>
          <cell r="U614" t="str">
            <v>760-6500-10</v>
          </cell>
          <cell r="V614">
            <v>194.78</v>
          </cell>
          <cell r="W614" t="str">
            <v>660-6270-10</v>
          </cell>
          <cell r="X614">
            <v>4510.28</v>
          </cell>
        </row>
        <row r="615">
          <cell r="A615" t="str">
            <v>760-6903-10</v>
          </cell>
          <cell r="B615">
            <v>-4663.72</v>
          </cell>
          <cell r="C615" t="str">
            <v>740-6900-10</v>
          </cell>
          <cell r="D615">
            <v>6709.09</v>
          </cell>
          <cell r="E615" t="str">
            <v>760-6180-10</v>
          </cell>
          <cell r="F615">
            <v>318.51</v>
          </cell>
          <cell r="G615" t="str">
            <v>740-6270-10</v>
          </cell>
          <cell r="H615">
            <v>1006.44</v>
          </cell>
          <cell r="I615" t="str">
            <v>740-4811-10</v>
          </cell>
          <cell r="J615">
            <v>0</v>
          </cell>
          <cell r="K615" t="str">
            <v>740-6190-10</v>
          </cell>
          <cell r="L615">
            <v>112.31</v>
          </cell>
          <cell r="M615" t="str">
            <v>740-6180-10</v>
          </cell>
          <cell r="N615">
            <v>214.76</v>
          </cell>
          <cell r="O615" t="str">
            <v>800-6070-10</v>
          </cell>
          <cell r="P615">
            <v>-3000</v>
          </cell>
          <cell r="Q615" t="str">
            <v>740-6050-10</v>
          </cell>
          <cell r="R615">
            <v>18034.8</v>
          </cell>
          <cell r="S615" t="str">
            <v>740-6463-10</v>
          </cell>
          <cell r="T615">
            <v>706.84</v>
          </cell>
          <cell r="U615" t="str">
            <v>760-6600-10</v>
          </cell>
          <cell r="V615">
            <v>36.28</v>
          </cell>
          <cell r="W615" t="str">
            <v>660-6280-10</v>
          </cell>
          <cell r="X615">
            <v>2096.6799999999998</v>
          </cell>
        </row>
        <row r="616">
          <cell r="A616" t="str">
            <v>760-6904-10</v>
          </cell>
          <cell r="B616">
            <v>-3596.63</v>
          </cell>
          <cell r="C616" t="str">
            <v>740-6905-10</v>
          </cell>
          <cell r="D616">
            <v>-222.81</v>
          </cell>
          <cell r="E616" t="str">
            <v>760-6190-10</v>
          </cell>
          <cell r="F616">
            <v>164.97</v>
          </cell>
          <cell r="G616" t="str">
            <v>740-6290-10</v>
          </cell>
          <cell r="H616">
            <v>807.32</v>
          </cell>
          <cell r="I616" t="str">
            <v>740-6020-10</v>
          </cell>
          <cell r="J616">
            <v>9543.56</v>
          </cell>
          <cell r="K616" t="str">
            <v>740-6200-10</v>
          </cell>
          <cell r="L616">
            <v>521.13</v>
          </cell>
          <cell r="M616" t="str">
            <v>740-6190-10</v>
          </cell>
          <cell r="N616">
            <v>111.24</v>
          </cell>
          <cell r="O616" t="str">
            <v>800-6170-10</v>
          </cell>
          <cell r="P616">
            <v>350.47</v>
          </cell>
          <cell r="Q616" t="str">
            <v>740-6070-10</v>
          </cell>
          <cell r="R616">
            <v>781.2</v>
          </cell>
          <cell r="S616" t="str">
            <v>740-6900-10</v>
          </cell>
          <cell r="T616">
            <v>4876.1099999999997</v>
          </cell>
          <cell r="U616" t="str">
            <v>760-6650-10</v>
          </cell>
          <cell r="V616">
            <v>5.95</v>
          </cell>
          <cell r="W616" t="str">
            <v>660-6285-10</v>
          </cell>
          <cell r="X616">
            <v>563.33000000000004</v>
          </cell>
        </row>
        <row r="617">
          <cell r="A617" t="str">
            <v>800-6010-10</v>
          </cell>
          <cell r="B617">
            <v>13490.73</v>
          </cell>
          <cell r="C617" t="str">
            <v>760-6020-10</v>
          </cell>
          <cell r="D617">
            <v>10888.88</v>
          </cell>
          <cell r="E617" t="str">
            <v>760-6200-10</v>
          </cell>
          <cell r="F617">
            <v>777.86</v>
          </cell>
          <cell r="G617" t="str">
            <v>740-6310-10</v>
          </cell>
          <cell r="H617">
            <v>522.74</v>
          </cell>
          <cell r="I617" t="str">
            <v>740-6050-10</v>
          </cell>
          <cell r="J617">
            <v>22912.15</v>
          </cell>
          <cell r="K617" t="str">
            <v>740-6210-10</v>
          </cell>
          <cell r="L617">
            <v>252.8</v>
          </cell>
          <cell r="M617" t="str">
            <v>740-6200-10</v>
          </cell>
          <cell r="N617">
            <v>515.88</v>
          </cell>
          <cell r="O617" t="str">
            <v>800-6180-10</v>
          </cell>
          <cell r="P617">
            <v>189.75</v>
          </cell>
          <cell r="Q617" t="str">
            <v>740-6170-10</v>
          </cell>
          <cell r="R617">
            <v>440.79</v>
          </cell>
          <cell r="S617" t="str">
            <v>740-6905-10</v>
          </cell>
          <cell r="T617">
            <v>-402</v>
          </cell>
          <cell r="U617" t="str">
            <v>760-6700-10</v>
          </cell>
          <cell r="V617">
            <v>61.63</v>
          </cell>
          <cell r="W617" t="str">
            <v>660-6290-10</v>
          </cell>
          <cell r="X617">
            <v>10765.83</v>
          </cell>
        </row>
        <row r="618">
          <cell r="A618" t="str">
            <v>800-6070-10</v>
          </cell>
          <cell r="B618">
            <v>329.24</v>
          </cell>
          <cell r="C618" t="str">
            <v>760-6030-10</v>
          </cell>
          <cell r="D618">
            <v>4164</v>
          </cell>
          <cell r="E618" t="str">
            <v>760-6210-10</v>
          </cell>
          <cell r="F618">
            <v>349.8</v>
          </cell>
          <cell r="G618" t="str">
            <v>740-6342-10</v>
          </cell>
          <cell r="H618">
            <v>679.65</v>
          </cell>
          <cell r="I618" t="str">
            <v>740-6070-10</v>
          </cell>
          <cell r="J618">
            <v>1071.24</v>
          </cell>
          <cell r="K618" t="str">
            <v>740-6220-10</v>
          </cell>
          <cell r="L618">
            <v>1256</v>
          </cell>
          <cell r="M618" t="str">
            <v>740-6210-10</v>
          </cell>
          <cell r="N618">
            <v>242.9</v>
          </cell>
          <cell r="O618" t="str">
            <v>800-6190-10</v>
          </cell>
          <cell r="P618">
            <v>98.28</v>
          </cell>
          <cell r="Q618" t="str">
            <v>740-6180-10</v>
          </cell>
          <cell r="R618">
            <v>220.99</v>
          </cell>
          <cell r="S618" t="str">
            <v>760-6020-10</v>
          </cell>
          <cell r="T618">
            <v>14301.97</v>
          </cell>
          <cell r="U618" t="str">
            <v>760-6900-10</v>
          </cell>
          <cell r="V618">
            <v>8113.65</v>
          </cell>
          <cell r="W618" t="str">
            <v>660-6310-10</v>
          </cell>
          <cell r="X618">
            <v>642.01</v>
          </cell>
        </row>
        <row r="619">
          <cell r="A619" t="str">
            <v>800-6170-10</v>
          </cell>
          <cell r="B619">
            <v>680.61</v>
          </cell>
          <cell r="C619" t="str">
            <v>760-6070-10</v>
          </cell>
          <cell r="D619">
            <v>277.60000000000002</v>
          </cell>
          <cell r="E619" t="str">
            <v>760-6220-10</v>
          </cell>
          <cell r="F619">
            <v>1085</v>
          </cell>
          <cell r="G619" t="str">
            <v>740-6600-10</v>
          </cell>
          <cell r="H619">
            <v>102.74</v>
          </cell>
          <cell r="I619" t="str">
            <v>740-6170-10</v>
          </cell>
          <cell r="J619">
            <v>420.76</v>
          </cell>
          <cell r="K619" t="str">
            <v>740-6240-10</v>
          </cell>
          <cell r="L619">
            <v>257.72000000000003</v>
          </cell>
          <cell r="M619" t="str">
            <v>740-6220-10</v>
          </cell>
          <cell r="N619">
            <v>692</v>
          </cell>
          <cell r="O619" t="str">
            <v>800-6200-10</v>
          </cell>
          <cell r="P619">
            <v>460.36</v>
          </cell>
          <cell r="Q619" t="str">
            <v>740-6190-10</v>
          </cell>
          <cell r="R619">
            <v>114.46</v>
          </cell>
          <cell r="S619" t="str">
            <v>760-6030-10</v>
          </cell>
          <cell r="T619">
            <v>6811.43</v>
          </cell>
          <cell r="U619" t="str">
            <v>760-6901-10</v>
          </cell>
          <cell r="V619">
            <v>-9088.7800000000007</v>
          </cell>
          <cell r="W619" t="str">
            <v>660-6330-10</v>
          </cell>
          <cell r="X619">
            <v>4865.7</v>
          </cell>
        </row>
        <row r="620">
          <cell r="A620" t="str">
            <v>800-6180-10</v>
          </cell>
          <cell r="B620">
            <v>269.5</v>
          </cell>
          <cell r="C620" t="str">
            <v>760-6170-10</v>
          </cell>
          <cell r="D620">
            <v>843.51</v>
          </cell>
          <cell r="E620" t="str">
            <v>760-6240-10</v>
          </cell>
          <cell r="F620">
            <v>1360.83</v>
          </cell>
          <cell r="G620" t="str">
            <v>740-6650-10</v>
          </cell>
          <cell r="H620">
            <v>21.19</v>
          </cell>
          <cell r="I620" t="str">
            <v>740-6180-10</v>
          </cell>
          <cell r="J620">
            <v>206.98</v>
          </cell>
          <cell r="K620" t="str">
            <v>740-6270-10</v>
          </cell>
          <cell r="L620">
            <v>1120.51</v>
          </cell>
          <cell r="M620" t="str">
            <v>740-6240-10</v>
          </cell>
          <cell r="N620">
            <v>299.58999999999997</v>
          </cell>
          <cell r="O620" t="str">
            <v>800-6210-10</v>
          </cell>
          <cell r="P620">
            <v>164.23</v>
          </cell>
          <cell r="Q620" t="str">
            <v>740-6200-10</v>
          </cell>
          <cell r="R620">
            <v>254.15</v>
          </cell>
          <cell r="S620" t="str">
            <v>760-6070-10</v>
          </cell>
          <cell r="T620">
            <v>-111.04</v>
          </cell>
          <cell r="U620" t="str">
            <v>760-6902-10</v>
          </cell>
          <cell r="V620">
            <v>-2934.71</v>
          </cell>
          <cell r="W620" t="str">
            <v>660-6450-10</v>
          </cell>
          <cell r="X620">
            <v>3573.92</v>
          </cell>
        </row>
        <row r="621">
          <cell r="A621" t="str">
            <v>800-6190-10</v>
          </cell>
          <cell r="B621">
            <v>139.6</v>
          </cell>
          <cell r="C621" t="str">
            <v>760-6180-10</v>
          </cell>
          <cell r="D621">
            <v>285.41000000000003</v>
          </cell>
          <cell r="E621" t="str">
            <v>760-6250-10</v>
          </cell>
          <cell r="F621">
            <v>129.69</v>
          </cell>
          <cell r="G621" t="str">
            <v>740-6700-10</v>
          </cell>
          <cell r="H621">
            <v>-23.05</v>
          </cell>
          <cell r="I621" t="str">
            <v>740-6190-10</v>
          </cell>
          <cell r="J621">
            <v>107.2</v>
          </cell>
          <cell r="K621" t="str">
            <v>740-6290-10</v>
          </cell>
          <cell r="L621">
            <v>367.73</v>
          </cell>
          <cell r="M621" t="str">
            <v>740-6270-10</v>
          </cell>
          <cell r="N621">
            <v>1302.57</v>
          </cell>
          <cell r="O621" t="str">
            <v>800-6220-10</v>
          </cell>
          <cell r="P621">
            <v>425</v>
          </cell>
          <cell r="Q621" t="str">
            <v>740-6210-10</v>
          </cell>
          <cell r="R621">
            <v>32.17</v>
          </cell>
          <cell r="S621" t="str">
            <v>760-6120-10</v>
          </cell>
          <cell r="T621">
            <v>145.76</v>
          </cell>
          <cell r="U621" t="str">
            <v>760-6903-10</v>
          </cell>
          <cell r="V621">
            <v>-10568.27</v>
          </cell>
          <cell r="W621" t="str">
            <v>660-6460-10</v>
          </cell>
          <cell r="X621">
            <v>900</v>
          </cell>
        </row>
        <row r="622">
          <cell r="A622" t="str">
            <v>800-6200-10</v>
          </cell>
          <cell r="B622">
            <v>656.1</v>
          </cell>
          <cell r="C622" t="str">
            <v>760-6190-10</v>
          </cell>
          <cell r="D622">
            <v>147.83000000000001</v>
          </cell>
          <cell r="E622" t="str">
            <v>760-6330-10</v>
          </cell>
          <cell r="F622">
            <v>58.31</v>
          </cell>
          <cell r="G622" t="str">
            <v>740-6900-10</v>
          </cell>
          <cell r="H622">
            <v>6832.32</v>
          </cell>
          <cell r="I622" t="str">
            <v>740-6200-10</v>
          </cell>
          <cell r="J622">
            <v>497.45</v>
          </cell>
          <cell r="K622" t="str">
            <v>740-6310-10</v>
          </cell>
          <cell r="L622">
            <v>273.47000000000003</v>
          </cell>
          <cell r="M622" t="str">
            <v>740-6290-10</v>
          </cell>
          <cell r="N622">
            <v>800.7</v>
          </cell>
          <cell r="O622" t="str">
            <v>800-6342-10</v>
          </cell>
          <cell r="P622">
            <v>2385.04</v>
          </cell>
          <cell r="Q622" t="str">
            <v>740-6220-10</v>
          </cell>
          <cell r="R622">
            <v>805</v>
          </cell>
          <cell r="S622" t="str">
            <v>760-6170-10</v>
          </cell>
          <cell r="T622">
            <v>1161.1500000000001</v>
          </cell>
          <cell r="U622" t="str">
            <v>760-6904-10</v>
          </cell>
          <cell r="V622">
            <v>-2425.5700000000002</v>
          </cell>
          <cell r="W622" t="str">
            <v>660-6490-10</v>
          </cell>
          <cell r="X622">
            <v>345.29</v>
          </cell>
        </row>
        <row r="623">
          <cell r="A623" t="str">
            <v>800-6210-10</v>
          </cell>
          <cell r="B623">
            <v>311.39999999999998</v>
          </cell>
          <cell r="C623" t="str">
            <v>760-6200-10</v>
          </cell>
          <cell r="D623">
            <v>697.86</v>
          </cell>
          <cell r="E623" t="str">
            <v>760-6460-10</v>
          </cell>
          <cell r="F623">
            <v>837.55</v>
          </cell>
          <cell r="G623" t="str">
            <v>740-6905-10</v>
          </cell>
          <cell r="H623">
            <v>-395</v>
          </cell>
          <cell r="I623" t="str">
            <v>740-6210-10</v>
          </cell>
          <cell r="J623">
            <v>241.31</v>
          </cell>
          <cell r="K623" t="str">
            <v>740-6463-10</v>
          </cell>
          <cell r="L623">
            <v>706.84</v>
          </cell>
          <cell r="M623" t="str">
            <v>740-6463-10</v>
          </cell>
          <cell r="N623">
            <v>706.84</v>
          </cell>
          <cell r="O623" t="str">
            <v>800-6700-10</v>
          </cell>
          <cell r="P623">
            <v>90.18</v>
          </cell>
          <cell r="Q623" t="str">
            <v>740-6240-10</v>
          </cell>
          <cell r="R623">
            <v>255.89</v>
          </cell>
          <cell r="S623" t="str">
            <v>760-6180-10</v>
          </cell>
          <cell r="T623">
            <v>434.9</v>
          </cell>
          <cell r="U623" t="str">
            <v>800-6010-10</v>
          </cell>
          <cell r="V623">
            <v>3130.77</v>
          </cell>
          <cell r="W623" t="str">
            <v>660-6600-10</v>
          </cell>
          <cell r="X623">
            <v>67.16</v>
          </cell>
        </row>
        <row r="624">
          <cell r="A624" t="str">
            <v>800-6220-10</v>
          </cell>
          <cell r="B624">
            <v>298</v>
          </cell>
          <cell r="C624" t="str">
            <v>760-6210-10</v>
          </cell>
          <cell r="D624">
            <v>313.49</v>
          </cell>
          <cell r="E624" t="str">
            <v>760-6650-10</v>
          </cell>
          <cell r="F624">
            <v>113.44</v>
          </cell>
          <cell r="G624" t="str">
            <v>760-6020-10</v>
          </cell>
          <cell r="H624">
            <v>12387.9</v>
          </cell>
          <cell r="I624" t="str">
            <v>740-6220-10</v>
          </cell>
          <cell r="J624">
            <v>1031</v>
          </cell>
          <cell r="K624" t="str">
            <v>740-6620-10</v>
          </cell>
          <cell r="L624">
            <v>43.93</v>
          </cell>
          <cell r="M624" t="str">
            <v>740-6900-10</v>
          </cell>
          <cell r="N624">
            <v>7559.51</v>
          </cell>
          <cell r="O624" t="str">
            <v>810-4730-10</v>
          </cell>
          <cell r="P624">
            <v>-158967.66</v>
          </cell>
          <cell r="Q624" t="str">
            <v>740-6270-10</v>
          </cell>
          <cell r="R624">
            <v>1055.45</v>
          </cell>
          <cell r="S624" t="str">
            <v>760-6190-10</v>
          </cell>
          <cell r="T624">
            <v>90.44</v>
          </cell>
          <cell r="U624" t="str">
            <v>800-6070-10</v>
          </cell>
          <cell r="V624">
            <v>-0.01</v>
          </cell>
          <cell r="W624" t="str">
            <v>660-6650-10</v>
          </cell>
          <cell r="X624">
            <v>118.96</v>
          </cell>
        </row>
        <row r="625">
          <cell r="A625" t="str">
            <v>800-6342-10</v>
          </cell>
          <cell r="B625">
            <v>1760.04</v>
          </cell>
          <cell r="C625" t="str">
            <v>760-6220-10</v>
          </cell>
          <cell r="D625">
            <v>401</v>
          </cell>
          <cell r="E625" t="str">
            <v>760-6700-10</v>
          </cell>
          <cell r="F625">
            <v>122.37</v>
          </cell>
          <cell r="G625" t="str">
            <v>760-6030-10</v>
          </cell>
          <cell r="H625">
            <v>2956.44</v>
          </cell>
          <cell r="I625" t="str">
            <v>740-6240-10</v>
          </cell>
          <cell r="J625">
            <v>280.88</v>
          </cell>
          <cell r="K625" t="str">
            <v>740-6700-10</v>
          </cell>
          <cell r="L625">
            <v>216</v>
          </cell>
          <cell r="M625" t="str">
            <v>740-6905-10</v>
          </cell>
          <cell r="N625">
            <v>-402</v>
          </cell>
          <cell r="O625" t="str">
            <v>810-6020-10</v>
          </cell>
          <cell r="P625">
            <v>61301.97</v>
          </cell>
          <cell r="Q625" t="str">
            <v>740-6290-10</v>
          </cell>
          <cell r="R625">
            <v>232.07</v>
          </cell>
          <cell r="S625" t="str">
            <v>760-6220-10</v>
          </cell>
          <cell r="T625">
            <v>827</v>
          </cell>
          <cell r="U625" t="str">
            <v>800-6170-10</v>
          </cell>
          <cell r="V625">
            <v>136.85</v>
          </cell>
          <cell r="W625" t="str">
            <v>660-6700-10</v>
          </cell>
          <cell r="X625">
            <v>413.93</v>
          </cell>
        </row>
        <row r="626">
          <cell r="A626" t="str">
            <v>800-6600-10</v>
          </cell>
          <cell r="B626">
            <v>24.48</v>
          </cell>
          <cell r="C626" t="str">
            <v>760-6240-10</v>
          </cell>
          <cell r="D626">
            <v>419.35</v>
          </cell>
          <cell r="E626" t="str">
            <v>760-6900-10</v>
          </cell>
          <cell r="F626">
            <v>9247.31</v>
          </cell>
          <cell r="G626" t="str">
            <v>760-6070-10</v>
          </cell>
          <cell r="H626">
            <v>-111.04</v>
          </cell>
          <cell r="I626" t="str">
            <v>740-6270-10</v>
          </cell>
          <cell r="J626">
            <v>1221.23</v>
          </cell>
          <cell r="K626" t="str">
            <v>740-6900-10</v>
          </cell>
          <cell r="L626">
            <v>5534.09</v>
          </cell>
          <cell r="M626" t="str">
            <v>760-6020-10</v>
          </cell>
          <cell r="N626">
            <v>10689.11</v>
          </cell>
          <cell r="O626" t="str">
            <v>810-6030-10</v>
          </cell>
          <cell r="P626">
            <v>2501.2399999999998</v>
          </cell>
          <cell r="Q626" t="str">
            <v>740-6463-10</v>
          </cell>
          <cell r="R626">
            <v>706.84</v>
          </cell>
          <cell r="S626" t="str">
            <v>760-6450-10</v>
          </cell>
          <cell r="T626">
            <v>145</v>
          </cell>
          <cell r="U626" t="str">
            <v>800-6180-10</v>
          </cell>
          <cell r="V626">
            <v>109.8</v>
          </cell>
          <cell r="W626" t="str">
            <v>660-6900-10</v>
          </cell>
          <cell r="X626">
            <v>174968.62</v>
          </cell>
        </row>
        <row r="627">
          <cell r="A627" t="str">
            <v>810-4730-10</v>
          </cell>
          <cell r="B627">
            <v>-28005.13</v>
          </cell>
          <cell r="C627" t="str">
            <v>760-6260-10</v>
          </cell>
          <cell r="D627">
            <v>9.19</v>
          </cell>
          <cell r="E627" t="str">
            <v>760-6901-10</v>
          </cell>
          <cell r="F627">
            <v>20885.93</v>
          </cell>
          <cell r="G627" t="str">
            <v>760-6170-10</v>
          </cell>
          <cell r="H627">
            <v>927.24</v>
          </cell>
          <cell r="I627" t="str">
            <v>740-6290-10</v>
          </cell>
          <cell r="J627">
            <v>1314.67</v>
          </cell>
          <cell r="K627" t="str">
            <v>740-6905-10</v>
          </cell>
          <cell r="L627">
            <v>-437</v>
          </cell>
          <cell r="M627" t="str">
            <v>760-6030-10</v>
          </cell>
          <cell r="N627">
            <v>4914.6000000000004</v>
          </cell>
          <cell r="O627" t="str">
            <v>810-6040-10</v>
          </cell>
          <cell r="P627">
            <v>4881.5600000000004</v>
          </cell>
          <cell r="Q627" t="str">
            <v>740-6900-10</v>
          </cell>
          <cell r="R627">
            <v>5032.8900000000003</v>
          </cell>
          <cell r="S627" t="str">
            <v>760-6460-10</v>
          </cell>
          <cell r="T627">
            <v>75</v>
          </cell>
          <cell r="U627" t="str">
            <v>800-6190-10</v>
          </cell>
          <cell r="V627">
            <v>56.87</v>
          </cell>
          <cell r="W627" t="str">
            <v>660-6901-10</v>
          </cell>
          <cell r="X627">
            <v>-117165.33</v>
          </cell>
        </row>
        <row r="628">
          <cell r="A628" t="str">
            <v>810-6020-10</v>
          </cell>
          <cell r="B628">
            <v>23865.74</v>
          </cell>
          <cell r="C628" t="str">
            <v>760-6450-10</v>
          </cell>
          <cell r="D628">
            <v>481.5</v>
          </cell>
          <cell r="E628" t="str">
            <v>760-6902-10</v>
          </cell>
          <cell r="F628">
            <v>11882.31</v>
          </cell>
          <cell r="G628" t="str">
            <v>760-6180-10</v>
          </cell>
          <cell r="H628">
            <v>298.68</v>
          </cell>
          <cell r="I628" t="str">
            <v>740-6310-10</v>
          </cell>
          <cell r="J628">
            <v>132.12</v>
          </cell>
          <cell r="K628" t="str">
            <v>760-6020-10</v>
          </cell>
          <cell r="L628">
            <v>10703.6</v>
          </cell>
          <cell r="M628" t="str">
            <v>760-6070-10</v>
          </cell>
          <cell r="N628">
            <v>1943.2</v>
          </cell>
          <cell r="O628" t="str">
            <v>810-6070-10</v>
          </cell>
          <cell r="P628">
            <v>9165.9500000000007</v>
          </cell>
          <cell r="Q628" t="str">
            <v>740-6905-10</v>
          </cell>
          <cell r="R628">
            <v>-402</v>
          </cell>
          <cell r="S628" t="str">
            <v>760-6610-10</v>
          </cell>
          <cell r="T628">
            <v>250</v>
          </cell>
          <cell r="U628" t="str">
            <v>800-6220-10</v>
          </cell>
          <cell r="V628">
            <v>596</v>
          </cell>
          <cell r="W628" t="str">
            <v>660-6902-10</v>
          </cell>
          <cell r="X628">
            <v>-114019.07</v>
          </cell>
        </row>
        <row r="629">
          <cell r="A629" t="str">
            <v>810-6030-10</v>
          </cell>
          <cell r="B629">
            <v>1356.85</v>
          </cell>
          <cell r="C629" t="str">
            <v>760-6460-10</v>
          </cell>
          <cell r="D629">
            <v>187.5</v>
          </cell>
          <cell r="E629" t="str">
            <v>760-6903-10</v>
          </cell>
          <cell r="F629">
            <v>10991.89</v>
          </cell>
          <cell r="G629" t="str">
            <v>760-6190-10</v>
          </cell>
          <cell r="H629">
            <v>154.69999999999999</v>
          </cell>
          <cell r="I629" t="str">
            <v>740-6342-10</v>
          </cell>
          <cell r="J629">
            <v>679.65</v>
          </cell>
          <cell r="K629" t="str">
            <v>760-6030-10</v>
          </cell>
          <cell r="L629">
            <v>4295.8599999999997</v>
          </cell>
          <cell r="M629" t="str">
            <v>760-6120-10</v>
          </cell>
          <cell r="N629">
            <v>-55.52</v>
          </cell>
          <cell r="O629" t="str">
            <v>810-6120-10</v>
          </cell>
          <cell r="P629">
            <v>297.31</v>
          </cell>
          <cell r="Q629" t="str">
            <v>760-6020-10</v>
          </cell>
          <cell r="R629">
            <v>12021.35</v>
          </cell>
          <cell r="S629" t="str">
            <v>760-6650-10</v>
          </cell>
          <cell r="T629">
            <v>67.05</v>
          </cell>
          <cell r="U629" t="str">
            <v>800-6330-10</v>
          </cell>
          <cell r="V629">
            <v>152.99</v>
          </cell>
          <cell r="W629" t="str">
            <v>660-6903-10</v>
          </cell>
          <cell r="X629">
            <v>-106460.92</v>
          </cell>
        </row>
        <row r="630">
          <cell r="A630" t="str">
            <v>810-6070-10</v>
          </cell>
          <cell r="B630">
            <v>1651.68</v>
          </cell>
          <cell r="C630" t="str">
            <v>760-6650-10</v>
          </cell>
          <cell r="D630">
            <v>10.46</v>
          </cell>
          <cell r="E630" t="str">
            <v>760-6904-10</v>
          </cell>
          <cell r="F630">
            <v>7551.76</v>
          </cell>
          <cell r="G630" t="str">
            <v>760-6200-10</v>
          </cell>
          <cell r="H630">
            <v>728.85</v>
          </cell>
          <cell r="I630" t="str">
            <v>740-6590-10</v>
          </cell>
          <cell r="J630">
            <v>269.62</v>
          </cell>
          <cell r="K630" t="str">
            <v>760-6070-10</v>
          </cell>
          <cell r="L630">
            <v>1582.32</v>
          </cell>
          <cell r="M630" t="str">
            <v>760-6170-10</v>
          </cell>
          <cell r="N630">
            <v>956.34</v>
          </cell>
          <cell r="O630" t="str">
            <v>810-6122-10</v>
          </cell>
          <cell r="P630">
            <v>332.87</v>
          </cell>
          <cell r="Q630" t="str">
            <v>760-6030-10</v>
          </cell>
          <cell r="R630">
            <v>6586.99</v>
          </cell>
          <cell r="S630" t="str">
            <v>760-6700-10</v>
          </cell>
          <cell r="T630">
            <v>123.9</v>
          </cell>
          <cell r="U630" t="str">
            <v>800-6342-10</v>
          </cell>
          <cell r="V630">
            <v>-21975.4</v>
          </cell>
          <cell r="W630" t="str">
            <v>660-6904-10</v>
          </cell>
          <cell r="X630">
            <v>-69726.820000000007</v>
          </cell>
        </row>
        <row r="631">
          <cell r="A631" t="str">
            <v>810-6120-10</v>
          </cell>
          <cell r="B631">
            <v>832.17</v>
          </cell>
          <cell r="C631" t="str">
            <v>760-6700-10</v>
          </cell>
          <cell r="D631">
            <v>167.8</v>
          </cell>
          <cell r="E631" t="str">
            <v>800-6010-10</v>
          </cell>
          <cell r="F631">
            <v>13832.25</v>
          </cell>
          <cell r="G631" t="str">
            <v>760-6210-10</v>
          </cell>
          <cell r="H631">
            <v>328.04</v>
          </cell>
          <cell r="I631" t="str">
            <v>740-6650-10</v>
          </cell>
          <cell r="J631">
            <v>4.5999999999999996</v>
          </cell>
          <cell r="K631" t="str">
            <v>760-6120-10</v>
          </cell>
          <cell r="L631">
            <v>124.92</v>
          </cell>
          <cell r="M631" t="str">
            <v>760-6180-10</v>
          </cell>
          <cell r="N631">
            <v>335.67</v>
          </cell>
          <cell r="O631" t="str">
            <v>810-6170-10</v>
          </cell>
          <cell r="P631">
            <v>2333.25</v>
          </cell>
          <cell r="Q631" t="str">
            <v>760-6070-10</v>
          </cell>
          <cell r="R631">
            <v>222.08</v>
          </cell>
          <cell r="S631" t="str">
            <v>760-6900-10</v>
          </cell>
          <cell r="T631">
            <v>6412.46</v>
          </cell>
          <cell r="U631" t="str">
            <v>800-6700-10</v>
          </cell>
          <cell r="V631">
            <v>79.540000000000006</v>
          </cell>
          <cell r="W631" t="str">
            <v>660-6905-10</v>
          </cell>
          <cell r="X631">
            <v>-1195.31</v>
          </cell>
        </row>
        <row r="632">
          <cell r="A632" t="str">
            <v>810-6170-10</v>
          </cell>
          <cell r="B632">
            <v>1875.73</v>
          </cell>
          <cell r="C632" t="str">
            <v>760-6900-10</v>
          </cell>
          <cell r="D632">
            <v>6574.33</v>
          </cell>
          <cell r="E632" t="str">
            <v>800-6120-10</v>
          </cell>
          <cell r="F632">
            <v>1030.0899999999999</v>
          </cell>
          <cell r="G632" t="str">
            <v>760-6220-10</v>
          </cell>
          <cell r="H632">
            <v>892</v>
          </cell>
          <cell r="I632" t="str">
            <v>740-6700-10</v>
          </cell>
          <cell r="J632">
            <v>65.290000000000006</v>
          </cell>
          <cell r="K632" t="str">
            <v>760-6170-10</v>
          </cell>
          <cell r="L632">
            <v>940.24</v>
          </cell>
          <cell r="M632" t="str">
            <v>760-6190-10</v>
          </cell>
          <cell r="N632">
            <v>173.85</v>
          </cell>
          <cell r="O632" t="str">
            <v>810-6180-10</v>
          </cell>
          <cell r="P632">
            <v>744.48</v>
          </cell>
          <cell r="Q632" t="str">
            <v>760-6120-10</v>
          </cell>
          <cell r="R632">
            <v>485.8</v>
          </cell>
          <cell r="S632" t="str">
            <v>760-6901-10</v>
          </cell>
          <cell r="T632">
            <v>-8573.58</v>
          </cell>
          <cell r="U632" t="str">
            <v>800-6730-10</v>
          </cell>
          <cell r="V632">
            <v>24651.61</v>
          </cell>
          <cell r="W632" t="str">
            <v>675-6050-10</v>
          </cell>
          <cell r="X632">
            <v>1160.3399999999999</v>
          </cell>
        </row>
        <row r="633">
          <cell r="A633" t="str">
            <v>810-6180-10</v>
          </cell>
          <cell r="B633">
            <v>534.76</v>
          </cell>
          <cell r="C633" t="str">
            <v>760-6901-10</v>
          </cell>
          <cell r="D633">
            <v>-10892.33</v>
          </cell>
          <cell r="E633" t="str">
            <v>800-6170-10</v>
          </cell>
          <cell r="F633">
            <v>746.1</v>
          </cell>
          <cell r="G633" t="str">
            <v>760-6240-10</v>
          </cell>
          <cell r="H633">
            <v>98.29</v>
          </cell>
          <cell r="I633" t="str">
            <v>740-6900-10</v>
          </cell>
          <cell r="J633">
            <v>6434.26</v>
          </cell>
          <cell r="K633" t="str">
            <v>760-6180-10</v>
          </cell>
          <cell r="L633">
            <v>327.42</v>
          </cell>
          <cell r="M633" t="str">
            <v>760-6200-10</v>
          </cell>
          <cell r="N633">
            <v>-13.92</v>
          </cell>
          <cell r="O633" t="str">
            <v>810-6190-10</v>
          </cell>
          <cell r="P633">
            <v>385.65</v>
          </cell>
          <cell r="Q633" t="str">
            <v>760-6170-10</v>
          </cell>
          <cell r="R633">
            <v>984.59</v>
          </cell>
          <cell r="S633" t="str">
            <v>760-6902-10</v>
          </cell>
          <cell r="T633">
            <v>-3343.18</v>
          </cell>
          <cell r="U633" t="str">
            <v>810-4730-10</v>
          </cell>
          <cell r="V633">
            <v>-84793.74</v>
          </cell>
          <cell r="W633" t="str">
            <v>675-6250-10</v>
          </cell>
          <cell r="X633">
            <v>65</v>
          </cell>
        </row>
        <row r="634">
          <cell r="A634" t="str">
            <v>810-6190-10</v>
          </cell>
          <cell r="B634">
            <v>277.02</v>
          </cell>
          <cell r="C634" t="str">
            <v>760-6902-10</v>
          </cell>
          <cell r="D634">
            <v>-6134.64</v>
          </cell>
          <cell r="E634" t="str">
            <v>800-6180-10</v>
          </cell>
          <cell r="F634">
            <v>289.82</v>
          </cell>
          <cell r="G634" t="str">
            <v>760-6330-10</v>
          </cell>
          <cell r="H634">
            <v>22.09</v>
          </cell>
          <cell r="I634" t="str">
            <v>740-6905-10</v>
          </cell>
          <cell r="J634">
            <v>-395</v>
          </cell>
          <cell r="K634" t="str">
            <v>760-6190-10</v>
          </cell>
          <cell r="L634">
            <v>169.59</v>
          </cell>
          <cell r="M634" t="str">
            <v>760-6210-10</v>
          </cell>
          <cell r="N634">
            <v>-56.52</v>
          </cell>
          <cell r="O634" t="str">
            <v>810-6200-10</v>
          </cell>
          <cell r="P634">
            <v>543.94000000000005</v>
          </cell>
          <cell r="Q634" t="str">
            <v>760-6180-10</v>
          </cell>
          <cell r="R634">
            <v>375.57</v>
          </cell>
          <cell r="S634" t="str">
            <v>760-6903-10</v>
          </cell>
          <cell r="T634">
            <v>-9123.3700000000008</v>
          </cell>
          <cell r="U634" t="str">
            <v>810-6020-10</v>
          </cell>
          <cell r="V634">
            <v>30842.58</v>
          </cell>
          <cell r="W634" t="str">
            <v>675-6900-10</v>
          </cell>
          <cell r="X634">
            <v>9071.1</v>
          </cell>
        </row>
        <row r="635">
          <cell r="A635" t="str">
            <v>810-6200-10</v>
          </cell>
          <cell r="B635">
            <v>1294.8399999999999</v>
          </cell>
          <cell r="C635" t="str">
            <v>760-6903-10</v>
          </cell>
          <cell r="D635">
            <v>-6328.17</v>
          </cell>
          <cell r="E635" t="str">
            <v>800-6190-10</v>
          </cell>
          <cell r="F635">
            <v>150.12</v>
          </cell>
          <cell r="G635" t="str">
            <v>760-6450-10</v>
          </cell>
          <cell r="H635">
            <v>226.5</v>
          </cell>
          <cell r="I635" t="str">
            <v>760-6020-10</v>
          </cell>
          <cell r="J635">
            <v>11159.52</v>
          </cell>
          <cell r="K635" t="str">
            <v>760-6200-10</v>
          </cell>
          <cell r="L635">
            <v>447.04</v>
          </cell>
          <cell r="M635" t="str">
            <v>760-6220-10</v>
          </cell>
          <cell r="N635">
            <v>714</v>
          </cell>
          <cell r="O635" t="str">
            <v>810-6210-10</v>
          </cell>
          <cell r="P635">
            <v>235.82</v>
          </cell>
          <cell r="Q635" t="str">
            <v>760-6190-10</v>
          </cell>
          <cell r="R635">
            <v>152.55000000000001</v>
          </cell>
          <cell r="S635" t="str">
            <v>760-6904-10</v>
          </cell>
          <cell r="T635">
            <v>-1902.28</v>
          </cell>
          <cell r="U635" t="str">
            <v>810-6030-10</v>
          </cell>
          <cell r="V635">
            <v>2905.39</v>
          </cell>
          <cell r="W635" t="str">
            <v>705-6050-10</v>
          </cell>
          <cell r="X635">
            <v>12755</v>
          </cell>
        </row>
        <row r="636">
          <cell r="A636" t="str">
            <v>810-6210-10</v>
          </cell>
          <cell r="B636">
            <v>587.36</v>
          </cell>
          <cell r="C636" t="str">
            <v>760-6904-10</v>
          </cell>
          <cell r="D636">
            <v>-3955.13</v>
          </cell>
          <cell r="E636" t="str">
            <v>800-6200-10</v>
          </cell>
          <cell r="F636">
            <v>705.04</v>
          </cell>
          <cell r="G636" t="str">
            <v>760-6460-10</v>
          </cell>
          <cell r="H636">
            <v>150</v>
          </cell>
          <cell r="I636" t="str">
            <v>760-6030-10</v>
          </cell>
          <cell r="J636">
            <v>4783.41</v>
          </cell>
          <cell r="K636" t="str">
            <v>760-6210-10</v>
          </cell>
          <cell r="L636">
            <v>155.63999999999999</v>
          </cell>
          <cell r="M636" t="str">
            <v>760-6240-10</v>
          </cell>
          <cell r="N636">
            <v>3143.67</v>
          </cell>
          <cell r="O636" t="str">
            <v>810-6220-10</v>
          </cell>
          <cell r="P636">
            <v>1273</v>
          </cell>
          <cell r="Q636" t="str">
            <v>760-6220-10</v>
          </cell>
          <cell r="R636">
            <v>830</v>
          </cell>
          <cell r="S636" t="str">
            <v>800-6010-10</v>
          </cell>
          <cell r="T636">
            <v>-4749.99</v>
          </cell>
          <cell r="U636" t="str">
            <v>810-6070-10</v>
          </cell>
          <cell r="V636">
            <v>3745.13</v>
          </cell>
          <cell r="W636" t="str">
            <v>705-6225-10</v>
          </cell>
          <cell r="X636">
            <v>146.68</v>
          </cell>
        </row>
        <row r="637">
          <cell r="A637" t="str">
            <v>810-6220-10</v>
          </cell>
          <cell r="B637">
            <v>894</v>
          </cell>
          <cell r="C637" t="str">
            <v>800-6010-10</v>
          </cell>
          <cell r="D637">
            <v>12923.78</v>
          </cell>
          <cell r="E637" t="str">
            <v>800-6210-10</v>
          </cell>
          <cell r="F637">
            <v>334.42</v>
          </cell>
          <cell r="G637" t="str">
            <v>760-6610-10</v>
          </cell>
          <cell r="H637">
            <v>3000</v>
          </cell>
          <cell r="I637" t="str">
            <v>760-6070-10</v>
          </cell>
          <cell r="J637">
            <v>499.68</v>
          </cell>
          <cell r="K637" t="str">
            <v>760-6220-10</v>
          </cell>
          <cell r="L637">
            <v>1296</v>
          </cell>
          <cell r="M637" t="str">
            <v>760-6250-10</v>
          </cell>
          <cell r="N637">
            <v>27</v>
          </cell>
          <cell r="O637" t="str">
            <v>810-6270-10</v>
          </cell>
          <cell r="P637">
            <v>130.84</v>
          </cell>
          <cell r="Q637" t="str">
            <v>760-6240-10</v>
          </cell>
          <cell r="R637">
            <v>1909.95</v>
          </cell>
          <cell r="S637" t="str">
            <v>800-6070-10</v>
          </cell>
          <cell r="T637">
            <v>-0.01</v>
          </cell>
          <cell r="U637" t="str">
            <v>810-6120-10</v>
          </cell>
          <cell r="V637">
            <v>2115.9699999999998</v>
          </cell>
          <cell r="W637" t="str">
            <v>705-6900-10</v>
          </cell>
          <cell r="X637">
            <v>7853.83</v>
          </cell>
        </row>
        <row r="638">
          <cell r="A638" t="str">
            <v>810-6270-10</v>
          </cell>
          <cell r="B638">
            <v>289.45</v>
          </cell>
          <cell r="C638" t="str">
            <v>800-6170-10</v>
          </cell>
          <cell r="D638">
            <v>648.78</v>
          </cell>
          <cell r="E638" t="str">
            <v>800-6220-10</v>
          </cell>
          <cell r="F638">
            <v>515</v>
          </cell>
          <cell r="G638" t="str">
            <v>760-6650-10</v>
          </cell>
          <cell r="H638">
            <v>19.399999999999999</v>
          </cell>
          <cell r="I638" t="str">
            <v>760-6170-10</v>
          </cell>
          <cell r="J638">
            <v>879.31</v>
          </cell>
          <cell r="K638" t="str">
            <v>760-6240-10</v>
          </cell>
          <cell r="L638">
            <v>1186.72</v>
          </cell>
          <cell r="M638" t="str">
            <v>760-6330-10</v>
          </cell>
          <cell r="N638">
            <v>14.05</v>
          </cell>
          <cell r="O638" t="str">
            <v>810-6290-10</v>
          </cell>
          <cell r="P638">
            <v>179.59</v>
          </cell>
          <cell r="Q638" t="str">
            <v>760-6250-10</v>
          </cell>
          <cell r="R638">
            <v>573.25</v>
          </cell>
          <cell r="S638" t="str">
            <v>800-6180-10</v>
          </cell>
          <cell r="T638">
            <v>102.38</v>
          </cell>
          <cell r="U638" t="str">
            <v>810-6170-10</v>
          </cell>
          <cell r="V638">
            <v>2824.05</v>
          </cell>
          <cell r="W638" t="str">
            <v>705-6910-10</v>
          </cell>
          <cell r="X638">
            <v>17243.87</v>
          </cell>
        </row>
        <row r="639">
          <cell r="A639" t="str">
            <v>810-6290-10</v>
          </cell>
          <cell r="B639">
            <v>310.31</v>
          </cell>
          <cell r="C639" t="str">
            <v>800-6180-10</v>
          </cell>
          <cell r="D639">
            <v>252.02</v>
          </cell>
          <cell r="E639" t="str">
            <v>800-6340-10</v>
          </cell>
          <cell r="F639">
            <v>5.0199999999999996</v>
          </cell>
          <cell r="G639" t="str">
            <v>760-6700-10</v>
          </cell>
          <cell r="H639">
            <v>83.56</v>
          </cell>
          <cell r="I639" t="str">
            <v>760-6180-10</v>
          </cell>
          <cell r="J639">
            <v>316.29000000000002</v>
          </cell>
          <cell r="K639" t="str">
            <v>760-6260-10</v>
          </cell>
          <cell r="L639">
            <v>16.2</v>
          </cell>
          <cell r="M639" t="str">
            <v>760-6600-10</v>
          </cell>
          <cell r="N639">
            <v>78.62</v>
          </cell>
          <cell r="O639" t="str">
            <v>810-6310-10</v>
          </cell>
          <cell r="P639">
            <v>169.23</v>
          </cell>
          <cell r="Q639" t="str">
            <v>760-6260-10</v>
          </cell>
          <cell r="R639">
            <v>47.33</v>
          </cell>
          <cell r="S639" t="str">
            <v>800-6190-10</v>
          </cell>
          <cell r="T639">
            <v>53.03</v>
          </cell>
          <cell r="U639" t="str">
            <v>810-6180-10</v>
          </cell>
          <cell r="V639">
            <v>780.08</v>
          </cell>
          <cell r="W639" t="str">
            <v>710-6225-10</v>
          </cell>
          <cell r="X639">
            <v>176.02</v>
          </cell>
        </row>
        <row r="640">
          <cell r="A640" t="str">
            <v>810-6310-10</v>
          </cell>
          <cell r="B640">
            <v>147.27000000000001</v>
          </cell>
          <cell r="C640" t="str">
            <v>800-6190-10</v>
          </cell>
          <cell r="D640">
            <v>130.54</v>
          </cell>
          <cell r="E640" t="str">
            <v>800-6342-10</v>
          </cell>
          <cell r="F640">
            <v>1760.04</v>
          </cell>
          <cell r="G640" t="str">
            <v>760-6900-10</v>
          </cell>
          <cell r="H640">
            <v>9870.98</v>
          </cell>
          <cell r="I640" t="str">
            <v>760-6190-10</v>
          </cell>
          <cell r="J640">
            <v>163.82</v>
          </cell>
          <cell r="K640" t="str">
            <v>760-6330-10</v>
          </cell>
          <cell r="L640">
            <v>1512.19</v>
          </cell>
          <cell r="M640" t="str">
            <v>760-6650-10</v>
          </cell>
          <cell r="N640">
            <v>15.94</v>
          </cell>
          <cell r="O640" t="str">
            <v>810-6342-10</v>
          </cell>
          <cell r="P640">
            <v>1584.3</v>
          </cell>
          <cell r="Q640" t="str">
            <v>760-6330-10</v>
          </cell>
          <cell r="R640">
            <v>161.99</v>
          </cell>
          <cell r="S640" t="str">
            <v>800-6220-10</v>
          </cell>
          <cell r="T640">
            <v>392</v>
          </cell>
          <cell r="U640" t="str">
            <v>810-6190-10</v>
          </cell>
          <cell r="V640">
            <v>348.11</v>
          </cell>
          <cell r="W640" t="str">
            <v>710-6250-10</v>
          </cell>
          <cell r="X640">
            <v>10</v>
          </cell>
        </row>
        <row r="641">
          <cell r="A641" t="str">
            <v>810-6330-10</v>
          </cell>
          <cell r="B641">
            <v>145.79</v>
          </cell>
          <cell r="C641" t="str">
            <v>800-6200-10</v>
          </cell>
          <cell r="D641">
            <v>613.08000000000004</v>
          </cell>
          <cell r="E641" t="str">
            <v>800-6700-10</v>
          </cell>
          <cell r="F641">
            <v>95.29</v>
          </cell>
          <cell r="G641" t="str">
            <v>760-6901-10</v>
          </cell>
          <cell r="H641">
            <v>-40855.78</v>
          </cell>
          <cell r="I641" t="str">
            <v>760-6200-10</v>
          </cell>
          <cell r="J641">
            <v>774.94</v>
          </cell>
          <cell r="K641" t="str">
            <v>760-6460-10</v>
          </cell>
          <cell r="L641">
            <v>150</v>
          </cell>
          <cell r="M641" t="str">
            <v>760-6700-10</v>
          </cell>
          <cell r="N641">
            <v>80.84</v>
          </cell>
          <cell r="O641" t="str">
            <v>810-6450-10</v>
          </cell>
          <cell r="P641">
            <v>945</v>
          </cell>
          <cell r="Q641" t="str">
            <v>760-6450-10</v>
          </cell>
          <cell r="R641">
            <v>227</v>
          </cell>
          <cell r="S641" t="str">
            <v>800-6342-10</v>
          </cell>
          <cell r="T641">
            <v>2385.04</v>
          </cell>
          <cell r="U641" t="str">
            <v>810-6200-10</v>
          </cell>
          <cell r="V641">
            <v>246.62</v>
          </cell>
          <cell r="W641" t="str">
            <v>710-6900-10</v>
          </cell>
          <cell r="X641">
            <v>843.53</v>
          </cell>
        </row>
        <row r="642">
          <cell r="A642" t="str">
            <v>810-6342-10</v>
          </cell>
          <cell r="B642">
            <v>1776.45</v>
          </cell>
          <cell r="C642" t="str">
            <v>800-6210-10</v>
          </cell>
          <cell r="D642">
            <v>290.8</v>
          </cell>
          <cell r="E642" t="str">
            <v>810-4730-10</v>
          </cell>
          <cell r="F642">
            <v>-63690.58</v>
          </cell>
          <cell r="G642" t="str">
            <v>760-6902-10</v>
          </cell>
          <cell r="H642">
            <v>-24604.09</v>
          </cell>
          <cell r="I642" t="str">
            <v>760-6210-10</v>
          </cell>
          <cell r="J642">
            <v>347.39</v>
          </cell>
          <cell r="K642" t="str">
            <v>760-6600-10</v>
          </cell>
          <cell r="L642">
            <v>41.61</v>
          </cell>
          <cell r="M642" t="str">
            <v>760-6900-10</v>
          </cell>
          <cell r="N642">
            <v>6220.31</v>
          </cell>
          <cell r="O642" t="str">
            <v>810-6463-10</v>
          </cell>
          <cell r="P642">
            <v>182.7</v>
          </cell>
          <cell r="Q642" t="str">
            <v>760-6460-10</v>
          </cell>
          <cell r="R642">
            <v>140</v>
          </cell>
          <cell r="S642" t="str">
            <v>800-6700-10</v>
          </cell>
          <cell r="T642">
            <v>90.66</v>
          </cell>
          <cell r="U642" t="str">
            <v>810-6210-10</v>
          </cell>
          <cell r="V642">
            <v>126.03</v>
          </cell>
          <cell r="W642" t="str">
            <v>715-6050-10</v>
          </cell>
          <cell r="X642">
            <v>877.5</v>
          </cell>
        </row>
        <row r="643">
          <cell r="A643" t="str">
            <v>810-6450-10</v>
          </cell>
          <cell r="B643">
            <v>972.74</v>
          </cell>
          <cell r="C643" t="str">
            <v>800-6220-10</v>
          </cell>
          <cell r="D643">
            <v>190</v>
          </cell>
          <cell r="E643" t="str">
            <v>810-6020-10</v>
          </cell>
          <cell r="F643">
            <v>29959.74</v>
          </cell>
          <cell r="G643" t="str">
            <v>760-6903-10</v>
          </cell>
          <cell r="H643">
            <v>-18994.84</v>
          </cell>
          <cell r="I643" t="str">
            <v>760-6220-10</v>
          </cell>
          <cell r="J643">
            <v>1063</v>
          </cell>
          <cell r="K643" t="str">
            <v>760-6650-10</v>
          </cell>
          <cell r="L643">
            <v>9.1999999999999993</v>
          </cell>
          <cell r="M643" t="str">
            <v>760-6901-10</v>
          </cell>
          <cell r="N643">
            <v>-10909.93</v>
          </cell>
          <cell r="O643" t="str">
            <v>810-6500-10</v>
          </cell>
          <cell r="P643">
            <v>194.78</v>
          </cell>
          <cell r="Q643" t="str">
            <v>760-6650-10</v>
          </cell>
          <cell r="R643">
            <v>68.17</v>
          </cell>
          <cell r="S643" t="str">
            <v>800-6730-10</v>
          </cell>
          <cell r="T643">
            <v>2911.7</v>
          </cell>
          <cell r="U643" t="str">
            <v>810-6220-10</v>
          </cell>
          <cell r="V643">
            <v>1786</v>
          </cell>
          <cell r="W643" t="str">
            <v>715-6225-10</v>
          </cell>
          <cell r="X643">
            <v>88.01</v>
          </cell>
        </row>
        <row r="644">
          <cell r="A644" t="str">
            <v>810-6463-10</v>
          </cell>
          <cell r="B644">
            <v>182.7</v>
          </cell>
          <cell r="C644" t="str">
            <v>800-6310-10</v>
          </cell>
          <cell r="D644">
            <v>3</v>
          </cell>
          <cell r="E644" t="str">
            <v>810-6030-10</v>
          </cell>
          <cell r="F644">
            <v>2938.38</v>
          </cell>
          <cell r="G644" t="str">
            <v>760-6904-10</v>
          </cell>
          <cell r="H644">
            <v>-13279.56</v>
          </cell>
          <cell r="I644" t="str">
            <v>760-6230-10</v>
          </cell>
          <cell r="J644">
            <v>12.92</v>
          </cell>
          <cell r="K644" t="str">
            <v>760-6700-10</v>
          </cell>
          <cell r="L644">
            <v>93.07</v>
          </cell>
          <cell r="M644" t="str">
            <v>760-6902-10</v>
          </cell>
          <cell r="N644">
            <v>-4538.38</v>
          </cell>
          <cell r="O644" t="str">
            <v>810-6650-10</v>
          </cell>
          <cell r="P644">
            <v>7.76</v>
          </cell>
          <cell r="Q644" t="str">
            <v>760-6700-10</v>
          </cell>
          <cell r="R644">
            <v>107.05</v>
          </cell>
          <cell r="S644" t="str">
            <v>810-4730-10</v>
          </cell>
          <cell r="T644">
            <v>-100188.26</v>
          </cell>
          <cell r="U644" t="str">
            <v>810-6270-10</v>
          </cell>
          <cell r="V644">
            <v>102.04</v>
          </cell>
          <cell r="W644" t="str">
            <v>715-6900-10</v>
          </cell>
          <cell r="X644">
            <v>3647.84</v>
          </cell>
        </row>
        <row r="645">
          <cell r="A645" t="str">
            <v>810-6900-10</v>
          </cell>
          <cell r="B645">
            <v>31901.69</v>
          </cell>
          <cell r="C645" t="str">
            <v>800-6342-10</v>
          </cell>
          <cell r="D645">
            <v>1760.04</v>
          </cell>
          <cell r="E645" t="str">
            <v>810-6070-10</v>
          </cell>
          <cell r="F645">
            <v>1911.88</v>
          </cell>
          <cell r="G645" t="str">
            <v>800-6010-10</v>
          </cell>
          <cell r="H645">
            <v>14453.88</v>
          </cell>
          <cell r="I645" t="str">
            <v>760-6240-10</v>
          </cell>
          <cell r="J645">
            <v>44.97</v>
          </cell>
          <cell r="K645" t="str">
            <v>760-6900-10</v>
          </cell>
          <cell r="L645">
            <v>5989.92</v>
          </cell>
          <cell r="M645" t="str">
            <v>760-6903-10</v>
          </cell>
          <cell r="N645">
            <v>-6767.45</v>
          </cell>
          <cell r="O645" t="str">
            <v>810-6700-10</v>
          </cell>
          <cell r="P645">
            <v>273.11</v>
          </cell>
          <cell r="Q645" t="str">
            <v>760-6900-10</v>
          </cell>
          <cell r="R645">
            <v>8305.7800000000007</v>
          </cell>
          <cell r="S645" t="str">
            <v>810-6020-10</v>
          </cell>
          <cell r="T645">
            <v>39612.480000000003</v>
          </cell>
          <cell r="U645" t="str">
            <v>810-6330-10</v>
          </cell>
          <cell r="V645">
            <v>134.99</v>
          </cell>
          <cell r="W645" t="str">
            <v>715-6910-10</v>
          </cell>
          <cell r="X645">
            <v>12148.46</v>
          </cell>
        </row>
        <row r="646">
          <cell r="A646" t="str">
            <v>810-6901-10</v>
          </cell>
          <cell r="B646">
            <v>-25770.240000000002</v>
          </cell>
          <cell r="C646" t="str">
            <v>800-6500-10</v>
          </cell>
          <cell r="D646">
            <v>207.2</v>
          </cell>
          <cell r="E646" t="str">
            <v>810-6120-10</v>
          </cell>
          <cell r="F646">
            <v>305.3</v>
          </cell>
          <cell r="G646" t="str">
            <v>800-6120-10</v>
          </cell>
          <cell r="H646">
            <v>-237.71</v>
          </cell>
          <cell r="I646" t="str">
            <v>760-6330-10</v>
          </cell>
          <cell r="J646">
            <v>43.49</v>
          </cell>
          <cell r="K646" t="str">
            <v>760-6901-10</v>
          </cell>
          <cell r="L646">
            <v>-8851.9699999999993</v>
          </cell>
          <cell r="M646" t="str">
            <v>760-6904-10</v>
          </cell>
          <cell r="N646">
            <v>-2973.42</v>
          </cell>
          <cell r="O646" t="str">
            <v>810-6900-10</v>
          </cell>
          <cell r="P646">
            <v>39007.160000000003</v>
          </cell>
          <cell r="Q646" t="str">
            <v>760-6901-10</v>
          </cell>
          <cell r="R646">
            <v>-10173.16</v>
          </cell>
          <cell r="S646" t="str">
            <v>810-6030-10</v>
          </cell>
          <cell r="T646">
            <v>2067.9899999999998</v>
          </cell>
          <cell r="U646" t="str">
            <v>810-6342-10</v>
          </cell>
          <cell r="V646">
            <v>192.15</v>
          </cell>
          <cell r="W646" t="str">
            <v>740-4811-10</v>
          </cell>
          <cell r="X646">
            <v>409.81</v>
          </cell>
        </row>
        <row r="647">
          <cell r="A647" t="str">
            <v>820-6010-10</v>
          </cell>
          <cell r="B647">
            <v>14705.02</v>
          </cell>
          <cell r="C647" t="str">
            <v>800-6610-10</v>
          </cell>
          <cell r="D647">
            <v>805</v>
          </cell>
          <cell r="E647" t="str">
            <v>810-6170-10</v>
          </cell>
          <cell r="F647">
            <v>2061.1</v>
          </cell>
          <cell r="G647" t="str">
            <v>800-6170-10</v>
          </cell>
          <cell r="H647">
            <v>713.66</v>
          </cell>
          <cell r="I647" t="str">
            <v>760-6590-10</v>
          </cell>
          <cell r="J647">
            <v>269.62</v>
          </cell>
          <cell r="K647" t="str">
            <v>760-6902-10</v>
          </cell>
          <cell r="L647">
            <v>-4879.83</v>
          </cell>
          <cell r="M647" t="str">
            <v>800-6010-10</v>
          </cell>
          <cell r="N647">
            <v>13961.53</v>
          </cell>
          <cell r="O647" t="str">
            <v>810-6901-10</v>
          </cell>
          <cell r="P647">
            <v>-34874.080000000002</v>
          </cell>
          <cell r="Q647" t="str">
            <v>760-6902-10</v>
          </cell>
          <cell r="R647">
            <v>-3386.02</v>
          </cell>
          <cell r="S647" t="str">
            <v>810-6040-10</v>
          </cell>
          <cell r="T647">
            <v>-238.87</v>
          </cell>
          <cell r="U647" t="str">
            <v>810-6450-10</v>
          </cell>
          <cell r="V647">
            <v>945</v>
          </cell>
          <cell r="W647" t="str">
            <v>740-6020-10</v>
          </cell>
          <cell r="X647">
            <v>8550.7199999999993</v>
          </cell>
        </row>
        <row r="648">
          <cell r="A648" t="str">
            <v>820-6030-10</v>
          </cell>
          <cell r="B648">
            <v>1414.6</v>
          </cell>
          <cell r="C648" t="str">
            <v>800-6700-10</v>
          </cell>
          <cell r="D648">
            <v>92.15</v>
          </cell>
          <cell r="E648" t="str">
            <v>810-6180-10</v>
          </cell>
          <cell r="F648">
            <v>640.71</v>
          </cell>
          <cell r="G648" t="str">
            <v>800-6180-10</v>
          </cell>
          <cell r="H648">
            <v>277.23</v>
          </cell>
          <cell r="I648" t="str">
            <v>760-6610-10</v>
          </cell>
          <cell r="J648">
            <v>250</v>
          </cell>
          <cell r="K648" t="str">
            <v>760-6903-10</v>
          </cell>
          <cell r="L648">
            <v>-7543.82</v>
          </cell>
          <cell r="M648" t="str">
            <v>800-6070-10</v>
          </cell>
          <cell r="N648">
            <v>846.15</v>
          </cell>
          <cell r="O648" t="str">
            <v>810-6902-10</v>
          </cell>
          <cell r="P648">
            <v>-3638.88</v>
          </cell>
          <cell r="Q648" t="str">
            <v>760-6903-10</v>
          </cell>
          <cell r="R648">
            <v>-7141.29</v>
          </cell>
          <cell r="S648" t="str">
            <v>810-6070-10</v>
          </cell>
          <cell r="T648">
            <v>260.69</v>
          </cell>
          <cell r="U648" t="str">
            <v>810-6463-10</v>
          </cell>
          <cell r="V648">
            <v>182.7</v>
          </cell>
          <cell r="W648" t="str">
            <v>740-6030-10</v>
          </cell>
          <cell r="X648">
            <v>4345.63</v>
          </cell>
        </row>
        <row r="649">
          <cell r="A649" t="str">
            <v>820-6070-10</v>
          </cell>
          <cell r="B649">
            <v>645.57000000000005</v>
          </cell>
          <cell r="C649" t="str">
            <v>810-4730-10</v>
          </cell>
          <cell r="D649">
            <v>-33825.730000000003</v>
          </cell>
          <cell r="E649" t="str">
            <v>810-6190-10</v>
          </cell>
          <cell r="F649">
            <v>331.89</v>
          </cell>
          <cell r="G649" t="str">
            <v>800-6190-10</v>
          </cell>
          <cell r="H649">
            <v>143.6</v>
          </cell>
          <cell r="I649" t="str">
            <v>760-6700-10</v>
          </cell>
          <cell r="J649">
            <v>87.3</v>
          </cell>
          <cell r="K649" t="str">
            <v>760-6904-10</v>
          </cell>
          <cell r="L649">
            <v>-4990.87</v>
          </cell>
          <cell r="M649" t="str">
            <v>800-6170-10</v>
          </cell>
          <cell r="N649">
            <v>771.03</v>
          </cell>
          <cell r="O649" t="str">
            <v>810-6903-10</v>
          </cell>
          <cell r="P649">
            <v>0</v>
          </cell>
          <cell r="Q649" t="str">
            <v>760-6904-10</v>
          </cell>
          <cell r="R649">
            <v>-1166.5999999999999</v>
          </cell>
          <cell r="S649" t="str">
            <v>810-6120-10</v>
          </cell>
          <cell r="T649">
            <v>842.42</v>
          </cell>
          <cell r="U649" t="str">
            <v>810-6500-10</v>
          </cell>
          <cell r="V649">
            <v>338.06</v>
          </cell>
          <cell r="W649" t="str">
            <v>740-6050-10</v>
          </cell>
          <cell r="X649">
            <v>20756.560000000001</v>
          </cell>
        </row>
        <row r="650">
          <cell r="A650" t="str">
            <v>820-6122-10</v>
          </cell>
          <cell r="B650">
            <v>337.82</v>
          </cell>
          <cell r="C650" t="str">
            <v>810-6010-10</v>
          </cell>
          <cell r="D650">
            <v>-2318.4</v>
          </cell>
          <cell r="E650" t="str">
            <v>810-6200-10</v>
          </cell>
          <cell r="F650">
            <v>1549.79</v>
          </cell>
          <cell r="G650" t="str">
            <v>800-6200-10</v>
          </cell>
          <cell r="H650">
            <v>674.39</v>
          </cell>
          <cell r="I650" t="str">
            <v>760-6900-10</v>
          </cell>
          <cell r="J650">
            <v>6176.12</v>
          </cell>
          <cell r="K650" t="str">
            <v>800-6010-10</v>
          </cell>
          <cell r="L650">
            <v>14945.95</v>
          </cell>
          <cell r="M650" t="str">
            <v>800-6180-10</v>
          </cell>
          <cell r="N650">
            <v>288.75</v>
          </cell>
          <cell r="O650" t="str">
            <v>820-6010-10</v>
          </cell>
          <cell r="P650">
            <v>21205.24</v>
          </cell>
          <cell r="Q650" t="str">
            <v>800-6010-10</v>
          </cell>
          <cell r="R650">
            <v>5500</v>
          </cell>
          <cell r="S650" t="str">
            <v>810-6122-10</v>
          </cell>
          <cell r="T650">
            <v>568.70000000000005</v>
          </cell>
          <cell r="U650" t="str">
            <v>810-6620-10</v>
          </cell>
          <cell r="V650">
            <v>105.26</v>
          </cell>
          <cell r="W650" t="str">
            <v>740-6070-10</v>
          </cell>
          <cell r="X650">
            <v>1375.2</v>
          </cell>
        </row>
        <row r="651">
          <cell r="A651" t="str">
            <v>820-6145-10</v>
          </cell>
          <cell r="B651">
            <v>192.56</v>
          </cell>
          <cell r="C651" t="str">
            <v>810-6020-10</v>
          </cell>
          <cell r="D651">
            <v>26467.3</v>
          </cell>
          <cell r="E651" t="str">
            <v>810-6210-10</v>
          </cell>
          <cell r="F651">
            <v>703.72</v>
          </cell>
          <cell r="G651" t="str">
            <v>800-6210-10</v>
          </cell>
          <cell r="H651">
            <v>319.88</v>
          </cell>
          <cell r="I651" t="str">
            <v>760-6901-10</v>
          </cell>
          <cell r="J651">
            <v>-12124.18</v>
          </cell>
          <cell r="K651" t="str">
            <v>800-6070-10</v>
          </cell>
          <cell r="L651">
            <v>-4797.21</v>
          </cell>
          <cell r="M651" t="str">
            <v>800-6190-10</v>
          </cell>
          <cell r="N651">
            <v>149.56</v>
          </cell>
          <cell r="O651" t="str">
            <v>820-6030-10</v>
          </cell>
          <cell r="P651">
            <v>493.31</v>
          </cell>
          <cell r="Q651" t="str">
            <v>800-6180-10</v>
          </cell>
          <cell r="R651">
            <v>107.25</v>
          </cell>
          <cell r="S651" t="str">
            <v>810-6170-10</v>
          </cell>
          <cell r="T651">
            <v>2756.24</v>
          </cell>
          <cell r="U651" t="str">
            <v>810-6650-10</v>
          </cell>
          <cell r="V651">
            <v>4.58</v>
          </cell>
          <cell r="W651" t="str">
            <v>740-6170-10</v>
          </cell>
          <cell r="X651">
            <v>501.93</v>
          </cell>
        </row>
        <row r="652">
          <cell r="A652" t="str">
            <v>820-6170-10</v>
          </cell>
          <cell r="B652">
            <v>1251.52</v>
          </cell>
          <cell r="C652" t="str">
            <v>810-6030-10</v>
          </cell>
          <cell r="D652">
            <v>1364.65</v>
          </cell>
          <cell r="E652" t="str">
            <v>810-6220-10</v>
          </cell>
          <cell r="F652">
            <v>1541</v>
          </cell>
          <cell r="G652" t="str">
            <v>800-6220-10</v>
          </cell>
          <cell r="H652">
            <v>423</v>
          </cell>
          <cell r="I652" t="str">
            <v>760-6902-10</v>
          </cell>
          <cell r="J652">
            <v>-6328.11</v>
          </cell>
          <cell r="K652" t="str">
            <v>800-6170-10</v>
          </cell>
          <cell r="L652">
            <v>733.33</v>
          </cell>
          <cell r="M652" t="str">
            <v>800-6200-10</v>
          </cell>
          <cell r="N652">
            <v>703.67</v>
          </cell>
          <cell r="O652" t="str">
            <v>820-6070-10</v>
          </cell>
          <cell r="P652">
            <v>3180.77</v>
          </cell>
          <cell r="Q652" t="str">
            <v>800-6190-10</v>
          </cell>
          <cell r="R652">
            <v>55.55</v>
          </cell>
          <cell r="S652" t="str">
            <v>810-6180-10</v>
          </cell>
          <cell r="T652">
            <v>757.31</v>
          </cell>
          <cell r="U652" t="str">
            <v>810-6700-10</v>
          </cell>
          <cell r="V652">
            <v>185.24</v>
          </cell>
          <cell r="W652" t="str">
            <v>740-6180-10</v>
          </cell>
          <cell r="X652">
            <v>324.55</v>
          </cell>
        </row>
        <row r="653">
          <cell r="A653" t="str">
            <v>820-6180-10</v>
          </cell>
          <cell r="B653">
            <v>328.49</v>
          </cell>
          <cell r="C653" t="str">
            <v>810-6070-10</v>
          </cell>
          <cell r="D653">
            <v>554.78</v>
          </cell>
          <cell r="E653" t="str">
            <v>810-6270-10</v>
          </cell>
          <cell r="F653">
            <v>330.38</v>
          </cell>
          <cell r="G653" t="str">
            <v>800-6310-10</v>
          </cell>
          <cell r="H653">
            <v>45.22</v>
          </cell>
          <cell r="I653" t="str">
            <v>760-6903-10</v>
          </cell>
          <cell r="J653">
            <v>-8000.1</v>
          </cell>
          <cell r="K653" t="str">
            <v>800-6180-10</v>
          </cell>
          <cell r="L653">
            <v>187.9</v>
          </cell>
          <cell r="M653" t="str">
            <v>800-6210-10</v>
          </cell>
          <cell r="N653">
            <v>332.55</v>
          </cell>
          <cell r="O653" t="str">
            <v>820-6170-10</v>
          </cell>
          <cell r="P653">
            <v>1936.51</v>
          </cell>
          <cell r="Q653" t="str">
            <v>800-6200-10</v>
          </cell>
          <cell r="R653">
            <v>19.739999999999998</v>
          </cell>
          <cell r="S653" t="str">
            <v>810-6190-10</v>
          </cell>
          <cell r="T653">
            <v>392.21</v>
          </cell>
          <cell r="U653" t="str">
            <v>810-6900-10</v>
          </cell>
          <cell r="V653">
            <v>37259.82</v>
          </cell>
          <cell r="W653" t="str">
            <v>740-6190-10</v>
          </cell>
          <cell r="X653">
            <v>76.5</v>
          </cell>
        </row>
        <row r="654">
          <cell r="A654" t="str">
            <v>820-6190-10</v>
          </cell>
          <cell r="B654">
            <v>170.14</v>
          </cell>
          <cell r="C654" t="str">
            <v>810-6120-10</v>
          </cell>
          <cell r="D654">
            <v>633.52</v>
          </cell>
          <cell r="E654" t="str">
            <v>810-6310-10</v>
          </cell>
          <cell r="F654">
            <v>220.56</v>
          </cell>
          <cell r="G654" t="str">
            <v>800-6342-10</v>
          </cell>
          <cell r="H654">
            <v>2385.04</v>
          </cell>
          <cell r="I654" t="str">
            <v>760-6904-10</v>
          </cell>
          <cell r="J654">
            <v>-5531.44</v>
          </cell>
          <cell r="K654" t="str">
            <v>800-6190-10</v>
          </cell>
          <cell r="L654">
            <v>102.84</v>
          </cell>
          <cell r="M654" t="str">
            <v>800-6220-10</v>
          </cell>
          <cell r="N654">
            <v>338</v>
          </cell>
          <cell r="O654" t="str">
            <v>820-6180-10</v>
          </cell>
          <cell r="P654">
            <v>514.04999999999995</v>
          </cell>
          <cell r="Q654" t="str">
            <v>800-6210-10</v>
          </cell>
          <cell r="R654">
            <v>-2.1800000000000002</v>
          </cell>
          <cell r="S654" t="str">
            <v>810-6200-10</v>
          </cell>
          <cell r="T654">
            <v>267.43</v>
          </cell>
          <cell r="U654" t="str">
            <v>810-6901-10</v>
          </cell>
          <cell r="V654">
            <v>-35625.64</v>
          </cell>
          <cell r="W654" t="str">
            <v>740-6200-10</v>
          </cell>
          <cell r="X654">
            <v>241.62</v>
          </cell>
        </row>
        <row r="655">
          <cell r="A655" t="str">
            <v>820-6200-10</v>
          </cell>
          <cell r="B655">
            <v>803.79</v>
          </cell>
          <cell r="C655" t="str">
            <v>810-6122-10</v>
          </cell>
          <cell r="D655">
            <v>261</v>
          </cell>
          <cell r="E655" t="str">
            <v>810-6342-10</v>
          </cell>
          <cell r="F655">
            <v>16958.900000000001</v>
          </cell>
          <cell r="G655" t="str">
            <v>800-6600-10</v>
          </cell>
          <cell r="H655">
            <v>461.47</v>
          </cell>
          <cell r="I655" t="str">
            <v>800-6010-10</v>
          </cell>
          <cell r="J655">
            <v>12985.31</v>
          </cell>
          <cell r="K655" t="str">
            <v>800-6200-10</v>
          </cell>
          <cell r="L655">
            <v>428.74</v>
          </cell>
          <cell r="M655" t="str">
            <v>800-6342-10</v>
          </cell>
          <cell r="N655">
            <v>2385.04</v>
          </cell>
          <cell r="O655" t="str">
            <v>820-6190-10</v>
          </cell>
          <cell r="P655">
            <v>266.24</v>
          </cell>
          <cell r="Q655" t="str">
            <v>800-6220-10</v>
          </cell>
          <cell r="R655">
            <v>393</v>
          </cell>
          <cell r="S655" t="str">
            <v>810-6210-10</v>
          </cell>
          <cell r="T655">
            <v>42.63</v>
          </cell>
          <cell r="U655" t="str">
            <v>810-6902-10</v>
          </cell>
          <cell r="V655">
            <v>0</v>
          </cell>
          <cell r="W655" t="str">
            <v>740-6210-10</v>
          </cell>
          <cell r="X655">
            <v>120.91</v>
          </cell>
        </row>
        <row r="656">
          <cell r="A656" t="str">
            <v>820-6210-10</v>
          </cell>
          <cell r="B656">
            <v>360.79</v>
          </cell>
          <cell r="C656" t="str">
            <v>810-6170-10</v>
          </cell>
          <cell r="D656">
            <v>1786.13</v>
          </cell>
          <cell r="E656" t="str">
            <v>810-6450-10</v>
          </cell>
          <cell r="F656">
            <v>11369.55</v>
          </cell>
          <cell r="G656" t="str">
            <v>800-6700-10</v>
          </cell>
          <cell r="H656">
            <v>101.92</v>
          </cell>
          <cell r="I656" t="str">
            <v>800-6070-10</v>
          </cell>
          <cell r="J656">
            <v>13438.75</v>
          </cell>
          <cell r="K656" t="str">
            <v>800-6210-10</v>
          </cell>
          <cell r="L656">
            <v>216.27</v>
          </cell>
          <cell r="M656" t="str">
            <v>800-6700-10</v>
          </cell>
          <cell r="N656">
            <v>84.62</v>
          </cell>
          <cell r="O656" t="str">
            <v>820-6200-10</v>
          </cell>
          <cell r="P656">
            <v>362.3</v>
          </cell>
          <cell r="Q656" t="str">
            <v>800-6342-10</v>
          </cell>
          <cell r="R656">
            <v>2385.04</v>
          </cell>
          <cell r="S656" t="str">
            <v>810-6220-10</v>
          </cell>
          <cell r="T656">
            <v>1175</v>
          </cell>
          <cell r="U656" t="str">
            <v>810-6903-10</v>
          </cell>
          <cell r="V656">
            <v>0</v>
          </cell>
          <cell r="W656" t="str">
            <v>740-6220-10</v>
          </cell>
          <cell r="X656">
            <v>512</v>
          </cell>
        </row>
        <row r="657">
          <cell r="A657" t="str">
            <v>820-6220-10</v>
          </cell>
          <cell r="B657">
            <v>855</v>
          </cell>
          <cell r="C657" t="str">
            <v>810-6180-10</v>
          </cell>
          <cell r="D657">
            <v>544.36</v>
          </cell>
          <cell r="E657" t="str">
            <v>810-6463-10</v>
          </cell>
          <cell r="F657">
            <v>1173.31</v>
          </cell>
          <cell r="G657" t="str">
            <v>810-4730-10</v>
          </cell>
          <cell r="H657">
            <v>-27432.86</v>
          </cell>
          <cell r="I657" t="str">
            <v>800-6170-10</v>
          </cell>
          <cell r="J657">
            <v>979.33</v>
          </cell>
          <cell r="K657" t="str">
            <v>800-6220-10</v>
          </cell>
          <cell r="L657">
            <v>614</v>
          </cell>
          <cell r="M657" t="str">
            <v>810-4730-10</v>
          </cell>
          <cell r="N657">
            <v>-43100.79</v>
          </cell>
          <cell r="O657" t="str">
            <v>820-6210-10</v>
          </cell>
          <cell r="P657">
            <v>163.09</v>
          </cell>
          <cell r="Q657" t="str">
            <v>800-6700-10</v>
          </cell>
          <cell r="R657">
            <v>97.17</v>
          </cell>
          <cell r="S657" t="str">
            <v>810-6270-10</v>
          </cell>
          <cell r="T657">
            <v>171.68</v>
          </cell>
          <cell r="U657" t="str">
            <v>820-6010-10</v>
          </cell>
          <cell r="V657">
            <v>23135.58</v>
          </cell>
          <cell r="W657" t="str">
            <v>740-6240-10</v>
          </cell>
          <cell r="X657">
            <v>181</v>
          </cell>
        </row>
        <row r="658">
          <cell r="A658" t="str">
            <v>830-6010-10</v>
          </cell>
          <cell r="B658">
            <v>10314.33</v>
          </cell>
          <cell r="C658" t="str">
            <v>810-6190-10</v>
          </cell>
          <cell r="D658">
            <v>281.99</v>
          </cell>
          <cell r="E658" t="str">
            <v>810-6540-10</v>
          </cell>
          <cell r="F658">
            <v>8590</v>
          </cell>
          <cell r="G658" t="str">
            <v>810-6020-10</v>
          </cell>
          <cell r="H658">
            <v>29074.92</v>
          </cell>
          <cell r="I658" t="str">
            <v>800-6180-10</v>
          </cell>
          <cell r="J658">
            <v>515.27</v>
          </cell>
          <cell r="K658" t="str">
            <v>800-6342-10</v>
          </cell>
          <cell r="L658">
            <v>2385.04</v>
          </cell>
          <cell r="M658" t="str">
            <v>810-6020-10</v>
          </cell>
          <cell r="N658">
            <v>-14385.95</v>
          </cell>
          <cell r="O658" t="str">
            <v>820-6220-10</v>
          </cell>
          <cell r="P658">
            <v>1217</v>
          </cell>
          <cell r="Q658" t="str">
            <v>810-4730-10</v>
          </cell>
          <cell r="R658">
            <v>-146651.15</v>
          </cell>
          <cell r="S658" t="str">
            <v>810-6310-10</v>
          </cell>
          <cell r="T658">
            <v>267.95</v>
          </cell>
          <cell r="U658" t="str">
            <v>820-6030-10</v>
          </cell>
          <cell r="V658">
            <v>0</v>
          </cell>
          <cell r="W658" t="str">
            <v>740-6270-10</v>
          </cell>
          <cell r="X658">
            <v>786.95</v>
          </cell>
        </row>
        <row r="659">
          <cell r="A659" t="str">
            <v>830-6030-10</v>
          </cell>
          <cell r="B659">
            <v>1414.53</v>
          </cell>
          <cell r="C659" t="str">
            <v>810-6200-10</v>
          </cell>
          <cell r="D659">
            <v>1315.21</v>
          </cell>
          <cell r="E659" t="str">
            <v>810-6580-10</v>
          </cell>
          <cell r="F659">
            <v>15356.7</v>
          </cell>
          <cell r="G659" t="str">
            <v>810-6030-10</v>
          </cell>
          <cell r="H659">
            <v>2784.74</v>
          </cell>
          <cell r="I659" t="str">
            <v>800-6190-10</v>
          </cell>
          <cell r="J659">
            <v>266.89</v>
          </cell>
          <cell r="K659" t="str">
            <v>800-6620-10</v>
          </cell>
          <cell r="L659">
            <v>53.62</v>
          </cell>
          <cell r="M659" t="str">
            <v>810-6030-10</v>
          </cell>
          <cell r="N659">
            <v>3747.74</v>
          </cell>
          <cell r="O659" t="str">
            <v>820-6600-10</v>
          </cell>
          <cell r="P659">
            <v>17.61</v>
          </cell>
          <cell r="Q659" t="str">
            <v>810-6020-10</v>
          </cell>
          <cell r="R659">
            <v>20932.89</v>
          </cell>
          <cell r="S659" t="str">
            <v>810-6342-10</v>
          </cell>
          <cell r="T659">
            <v>384.3</v>
          </cell>
          <cell r="U659" t="str">
            <v>820-6070-10</v>
          </cell>
          <cell r="V659">
            <v>686.77</v>
          </cell>
          <cell r="W659" t="str">
            <v>740-6290-10</v>
          </cell>
          <cell r="X659">
            <v>3309.96</v>
          </cell>
        </row>
        <row r="660">
          <cell r="A660" t="str">
            <v>830-6122-10</v>
          </cell>
          <cell r="B660">
            <v>337.8</v>
          </cell>
          <cell r="C660" t="str">
            <v>810-6210-10</v>
          </cell>
          <cell r="D660">
            <v>597.9</v>
          </cell>
          <cell r="E660" t="str">
            <v>810-6600-10</v>
          </cell>
          <cell r="F660">
            <v>12.77</v>
          </cell>
          <cell r="G660" t="str">
            <v>810-6070-10</v>
          </cell>
          <cell r="H660">
            <v>1375.41</v>
          </cell>
          <cell r="I660" t="str">
            <v>800-6200-10</v>
          </cell>
          <cell r="J660">
            <v>960.84</v>
          </cell>
          <cell r="K660" t="str">
            <v>800-6700-10</v>
          </cell>
          <cell r="L660">
            <v>95.43</v>
          </cell>
          <cell r="M660" t="str">
            <v>810-6040-10</v>
          </cell>
          <cell r="N660">
            <v>5270.63</v>
          </cell>
          <cell r="O660" t="str">
            <v>820-6700-10</v>
          </cell>
          <cell r="P660">
            <v>224.65</v>
          </cell>
          <cell r="Q660" t="str">
            <v>810-6030-10</v>
          </cell>
          <cell r="R660">
            <v>1310.27</v>
          </cell>
          <cell r="S660" t="str">
            <v>810-6450-10</v>
          </cell>
          <cell r="T660">
            <v>-605.45000000000005</v>
          </cell>
          <cell r="U660" t="str">
            <v>820-6120-10</v>
          </cell>
          <cell r="V660">
            <v>338.46</v>
          </cell>
          <cell r="W660" t="str">
            <v>740-6330-10</v>
          </cell>
          <cell r="X660">
            <v>40</v>
          </cell>
        </row>
        <row r="661">
          <cell r="A661" t="str">
            <v>830-6145-10</v>
          </cell>
          <cell r="B661">
            <v>192.56</v>
          </cell>
          <cell r="C661" t="str">
            <v>810-6220-10</v>
          </cell>
          <cell r="D661">
            <v>569</v>
          </cell>
          <cell r="E661" t="str">
            <v>810-6700-10</v>
          </cell>
          <cell r="F661">
            <v>207.91</v>
          </cell>
          <cell r="G661" t="str">
            <v>810-6120-10</v>
          </cell>
          <cell r="H661">
            <v>277.39</v>
          </cell>
          <cell r="I661" t="str">
            <v>800-6210-10</v>
          </cell>
          <cell r="J661">
            <v>379.31</v>
          </cell>
          <cell r="K661" t="str">
            <v>800-6740-10</v>
          </cell>
          <cell r="L661">
            <v>2435.6799999999998</v>
          </cell>
          <cell r="M661" t="str">
            <v>810-6070-10</v>
          </cell>
          <cell r="N661">
            <v>3420.67</v>
          </cell>
          <cell r="O661" t="str">
            <v>820-6901-10</v>
          </cell>
          <cell r="P661">
            <v>-11356.58</v>
          </cell>
          <cell r="Q661" t="str">
            <v>810-6040-10</v>
          </cell>
          <cell r="R661">
            <v>834.83</v>
          </cell>
          <cell r="S661" t="str">
            <v>810-6463-10</v>
          </cell>
          <cell r="T661">
            <v>182.7</v>
          </cell>
          <cell r="U661" t="str">
            <v>820-6170-10</v>
          </cell>
          <cell r="V661">
            <v>1935.68</v>
          </cell>
          <cell r="W661" t="str">
            <v>740-6463-10</v>
          </cell>
          <cell r="X661">
            <v>706.84</v>
          </cell>
        </row>
        <row r="662">
          <cell r="A662" t="str">
            <v>830-6170-10</v>
          </cell>
          <cell r="B662">
            <v>894.53</v>
          </cell>
          <cell r="C662" t="str">
            <v>810-6240-10</v>
          </cell>
          <cell r="D662">
            <v>771.83</v>
          </cell>
          <cell r="E662" t="str">
            <v>810-6900-10</v>
          </cell>
          <cell r="F662">
            <v>36248.44</v>
          </cell>
          <cell r="G662" t="str">
            <v>810-6160-10</v>
          </cell>
          <cell r="H662">
            <v>-3725.47</v>
          </cell>
          <cell r="I662" t="str">
            <v>800-6220-10</v>
          </cell>
          <cell r="J662">
            <v>504</v>
          </cell>
          <cell r="K662" t="str">
            <v>810-4730-10</v>
          </cell>
          <cell r="L662">
            <v>-58948.58</v>
          </cell>
          <cell r="M662" t="str">
            <v>810-6120-10</v>
          </cell>
          <cell r="N662">
            <v>199.34</v>
          </cell>
          <cell r="O662" t="str">
            <v>830-6010-10</v>
          </cell>
          <cell r="P662">
            <v>8790.75</v>
          </cell>
          <cell r="Q662" t="str">
            <v>810-6070-10</v>
          </cell>
          <cell r="R662">
            <v>1822.52</v>
          </cell>
          <cell r="S662" t="str">
            <v>810-6490-10</v>
          </cell>
          <cell r="T662">
            <v>454</v>
          </cell>
          <cell r="U662" t="str">
            <v>820-6180-10</v>
          </cell>
          <cell r="V662">
            <v>471.17</v>
          </cell>
          <cell r="W662" t="str">
            <v>740-6900-10</v>
          </cell>
          <cell r="X662">
            <v>10534.9</v>
          </cell>
        </row>
        <row r="663">
          <cell r="A663" t="str">
            <v>830-6180-10</v>
          </cell>
          <cell r="B663">
            <v>227.63</v>
          </cell>
          <cell r="C663" t="str">
            <v>810-6250-10</v>
          </cell>
          <cell r="D663">
            <v>12.69</v>
          </cell>
          <cell r="E663" t="str">
            <v>810-6901-10</v>
          </cell>
          <cell r="F663">
            <v>57517.41</v>
          </cell>
          <cell r="G663" t="str">
            <v>810-6170-10</v>
          </cell>
          <cell r="H663">
            <v>2208.64</v>
          </cell>
          <cell r="I663" t="str">
            <v>800-6342-10</v>
          </cell>
          <cell r="J663">
            <v>2385.04</v>
          </cell>
          <cell r="K663" t="str">
            <v>810-6020-10</v>
          </cell>
          <cell r="L663">
            <v>28727.01</v>
          </cell>
          <cell r="M663" t="str">
            <v>810-6160-10</v>
          </cell>
          <cell r="N663">
            <v>-3801.5</v>
          </cell>
          <cell r="O663" t="str">
            <v>830-6030-10</v>
          </cell>
          <cell r="P663">
            <v>493.25</v>
          </cell>
          <cell r="Q663" t="str">
            <v>810-6120-10</v>
          </cell>
          <cell r="R663">
            <v>1732.47</v>
          </cell>
          <cell r="S663" t="str">
            <v>810-6500-10</v>
          </cell>
          <cell r="T663">
            <v>389.56</v>
          </cell>
          <cell r="U663" t="str">
            <v>820-6190-10</v>
          </cell>
          <cell r="V663">
            <v>79.64</v>
          </cell>
          <cell r="W663" t="str">
            <v>740-6905-10</v>
          </cell>
          <cell r="X663">
            <v>-402</v>
          </cell>
        </row>
        <row r="664">
          <cell r="A664" t="str">
            <v>830-6190-10</v>
          </cell>
          <cell r="B664">
            <v>117.9</v>
          </cell>
          <cell r="C664" t="str">
            <v>810-6270-10</v>
          </cell>
          <cell r="D664">
            <v>247.57</v>
          </cell>
          <cell r="E664" t="str">
            <v>820-6010-10</v>
          </cell>
          <cell r="F664">
            <v>14730.77</v>
          </cell>
          <cell r="G664" t="str">
            <v>810-6180-10</v>
          </cell>
          <cell r="H664">
            <v>625.98</v>
          </cell>
          <cell r="I664" t="str">
            <v>800-6600-10</v>
          </cell>
          <cell r="J664">
            <v>23.44</v>
          </cell>
          <cell r="K664" t="str">
            <v>810-6030-10</v>
          </cell>
          <cell r="L664">
            <v>2137.33</v>
          </cell>
          <cell r="M664" t="str">
            <v>810-6170-10</v>
          </cell>
          <cell r="N664">
            <v>2324.39</v>
          </cell>
          <cell r="O664" t="str">
            <v>830-6170-10</v>
          </cell>
          <cell r="P664">
            <v>943.14</v>
          </cell>
          <cell r="Q664" t="str">
            <v>810-6122-10</v>
          </cell>
          <cell r="R664">
            <v>555.12</v>
          </cell>
          <cell r="S664" t="str">
            <v>810-6550-10</v>
          </cell>
          <cell r="T664">
            <v>194.78</v>
          </cell>
          <cell r="U664" t="str">
            <v>820-6200-10</v>
          </cell>
          <cell r="V664">
            <v>120.27</v>
          </cell>
          <cell r="W664" t="str">
            <v>760-6020-10</v>
          </cell>
          <cell r="X664">
            <v>10692.49</v>
          </cell>
        </row>
        <row r="665">
          <cell r="A665" t="str">
            <v>830-6200-10</v>
          </cell>
          <cell r="B665">
            <v>557.45000000000005</v>
          </cell>
          <cell r="C665" t="str">
            <v>810-6290-10</v>
          </cell>
          <cell r="D665">
            <v>1009.91</v>
          </cell>
          <cell r="E665" t="str">
            <v>820-6030-10</v>
          </cell>
          <cell r="F665">
            <v>306.02999999999997</v>
          </cell>
          <cell r="G665" t="str">
            <v>810-6190-10</v>
          </cell>
          <cell r="H665">
            <v>324.27</v>
          </cell>
          <cell r="I665" t="str">
            <v>800-6700-10</v>
          </cell>
          <cell r="J665">
            <v>184.45</v>
          </cell>
          <cell r="K665" t="str">
            <v>810-6040-10</v>
          </cell>
          <cell r="L665">
            <v>2754.46</v>
          </cell>
          <cell r="M665" t="str">
            <v>810-6180-10</v>
          </cell>
          <cell r="N665">
            <v>776.91</v>
          </cell>
          <cell r="O665" t="str">
            <v>830-6180-10</v>
          </cell>
          <cell r="P665">
            <v>205.97</v>
          </cell>
          <cell r="Q665" t="str">
            <v>810-6160-10</v>
          </cell>
          <cell r="R665">
            <v>-952.45</v>
          </cell>
          <cell r="S665" t="str">
            <v>810-6700-10</v>
          </cell>
          <cell r="T665">
            <v>251.94</v>
          </cell>
          <cell r="U665" t="str">
            <v>820-6210-10</v>
          </cell>
          <cell r="V665">
            <v>-1.42</v>
          </cell>
          <cell r="W665" t="str">
            <v>760-6030-10</v>
          </cell>
          <cell r="X665">
            <v>5405.01</v>
          </cell>
        </row>
        <row r="666">
          <cell r="A666" t="str">
            <v>830-6210-10</v>
          </cell>
          <cell r="B666">
            <v>250</v>
          </cell>
          <cell r="C666" t="str">
            <v>810-6310-10</v>
          </cell>
          <cell r="D666">
            <v>159.13</v>
          </cell>
          <cell r="E666" t="str">
            <v>820-6070-10</v>
          </cell>
          <cell r="F666">
            <v>9330.2800000000007</v>
          </cell>
          <cell r="G666" t="str">
            <v>810-6200-10</v>
          </cell>
          <cell r="H666">
            <v>1515.73</v>
          </cell>
          <cell r="I666" t="str">
            <v>810-4730-10</v>
          </cell>
          <cell r="J666">
            <v>-28371.88</v>
          </cell>
          <cell r="K666" t="str">
            <v>810-6070-10</v>
          </cell>
          <cell r="L666">
            <v>771.74</v>
          </cell>
          <cell r="M666" t="str">
            <v>810-6190-10</v>
          </cell>
          <cell r="N666">
            <v>402.43</v>
          </cell>
          <cell r="O666" t="str">
            <v>830-6190-10</v>
          </cell>
          <cell r="P666">
            <v>106.68</v>
          </cell>
          <cell r="Q666" t="str">
            <v>810-6170-10</v>
          </cell>
          <cell r="R666">
            <v>2332.6999999999998</v>
          </cell>
          <cell r="S666" t="str">
            <v>810-6900-10</v>
          </cell>
          <cell r="T666">
            <v>33082.94</v>
          </cell>
          <cell r="U666" t="str">
            <v>820-6220-10</v>
          </cell>
          <cell r="V666">
            <v>1708</v>
          </cell>
          <cell r="W666" t="str">
            <v>760-6070-10</v>
          </cell>
          <cell r="X666">
            <v>1701.72</v>
          </cell>
        </row>
        <row r="667">
          <cell r="A667" t="str">
            <v>830-6220-10</v>
          </cell>
          <cell r="B667">
            <v>857</v>
          </cell>
          <cell r="C667" t="str">
            <v>810-6342-10</v>
          </cell>
          <cell r="D667">
            <v>1776.45</v>
          </cell>
          <cell r="E667" t="str">
            <v>820-6120-10</v>
          </cell>
          <cell r="F667">
            <v>886.74</v>
          </cell>
          <cell r="G667" t="str">
            <v>810-6210-10</v>
          </cell>
          <cell r="H667">
            <v>687.55</v>
          </cell>
          <cell r="I667" t="str">
            <v>810-6020-10</v>
          </cell>
          <cell r="J667">
            <v>26601.71</v>
          </cell>
          <cell r="K667" t="str">
            <v>810-6120-10</v>
          </cell>
          <cell r="L667">
            <v>735.67</v>
          </cell>
          <cell r="M667" t="str">
            <v>810-6200-10</v>
          </cell>
          <cell r="N667">
            <v>1199.5899999999999</v>
          </cell>
          <cell r="O667" t="str">
            <v>830-6220-10</v>
          </cell>
          <cell r="P667">
            <v>1221</v>
          </cell>
          <cell r="Q667" t="str">
            <v>810-6180-10</v>
          </cell>
          <cell r="R667">
            <v>639.46</v>
          </cell>
          <cell r="S667" t="str">
            <v>810-6901-10</v>
          </cell>
          <cell r="T667">
            <v>-31638.52</v>
          </cell>
          <cell r="U667" t="str">
            <v>820-6490-10</v>
          </cell>
          <cell r="V667">
            <v>403</v>
          </cell>
          <cell r="W667" t="str">
            <v>760-6170-10</v>
          </cell>
          <cell r="X667">
            <v>1158.0999999999999</v>
          </cell>
        </row>
        <row r="668">
          <cell r="A668" t="str">
            <v>999-4000-10</v>
          </cell>
          <cell r="B668">
            <v>49251989</v>
          </cell>
          <cell r="C668" t="str">
            <v>810-6463-10</v>
          </cell>
          <cell r="D668">
            <v>182.7</v>
          </cell>
          <cell r="E668" t="str">
            <v>820-6170-10</v>
          </cell>
          <cell r="F668">
            <v>1461.84</v>
          </cell>
          <cell r="G668" t="str">
            <v>810-6220-10</v>
          </cell>
          <cell r="H668">
            <v>1268</v>
          </cell>
          <cell r="I668" t="str">
            <v>810-6030-10</v>
          </cell>
          <cell r="J668">
            <v>478.31</v>
          </cell>
          <cell r="K668" t="str">
            <v>810-6122-10</v>
          </cell>
          <cell r="L668">
            <v>110.96</v>
          </cell>
          <cell r="M668" t="str">
            <v>810-6210-10</v>
          </cell>
          <cell r="N668">
            <v>385.23</v>
          </cell>
          <cell r="O668" t="str">
            <v>830-6700-10</v>
          </cell>
          <cell r="P668">
            <v>158.63</v>
          </cell>
          <cell r="Q668" t="str">
            <v>810-6190-10</v>
          </cell>
          <cell r="R668">
            <v>331.23</v>
          </cell>
          <cell r="S668" t="str">
            <v>810-6902-10</v>
          </cell>
          <cell r="T668">
            <v>0</v>
          </cell>
          <cell r="U668" t="str">
            <v>820-6500-10</v>
          </cell>
          <cell r="V668">
            <v>103</v>
          </cell>
          <cell r="W668" t="str">
            <v>760-6180-10</v>
          </cell>
          <cell r="X668">
            <v>381.68</v>
          </cell>
        </row>
        <row r="669">
          <cell r="A669" t="str">
            <v>999-4010-10</v>
          </cell>
          <cell r="B669">
            <v>12082380</v>
          </cell>
          <cell r="C669" t="str">
            <v>810-6700-10</v>
          </cell>
          <cell r="D669">
            <v>259.49</v>
          </cell>
          <cell r="E669" t="str">
            <v>820-6180-10</v>
          </cell>
          <cell r="F669">
            <v>491.31</v>
          </cell>
          <cell r="G669" t="str">
            <v>810-6270-10</v>
          </cell>
          <cell r="H669">
            <v>257.14999999999998</v>
          </cell>
          <cell r="I669" t="str">
            <v>810-6040-10</v>
          </cell>
          <cell r="J669">
            <v>2024.18</v>
          </cell>
          <cell r="K669" t="str">
            <v>810-6160-10</v>
          </cell>
          <cell r="L669">
            <v>-1520.6</v>
          </cell>
          <cell r="M669" t="str">
            <v>810-6220-10</v>
          </cell>
          <cell r="N669">
            <v>1014</v>
          </cell>
          <cell r="O669" t="str">
            <v>999-4000-10</v>
          </cell>
          <cell r="P669">
            <v>47010122</v>
          </cell>
          <cell r="Q669" t="str">
            <v>810-6200-10</v>
          </cell>
          <cell r="R669">
            <v>275.72000000000003</v>
          </cell>
          <cell r="S669" t="str">
            <v>810-6903-10</v>
          </cell>
          <cell r="T669">
            <v>0</v>
          </cell>
          <cell r="U669" t="str">
            <v>820-6530-10</v>
          </cell>
          <cell r="V669">
            <v>14230.25</v>
          </cell>
          <cell r="W669" t="str">
            <v>760-6190-10</v>
          </cell>
          <cell r="X669">
            <v>89.22</v>
          </cell>
        </row>
        <row r="670">
          <cell r="A670" t="str">
            <v>999-4015-10</v>
          </cell>
          <cell r="B670">
            <v>18586495</v>
          </cell>
          <cell r="C670" t="str">
            <v>810-6900-10</v>
          </cell>
          <cell r="D670">
            <v>29959.59</v>
          </cell>
          <cell r="E670" t="str">
            <v>820-6190-10</v>
          </cell>
          <cell r="F670">
            <v>254.45</v>
          </cell>
          <cell r="G670" t="str">
            <v>810-6290-10</v>
          </cell>
          <cell r="H670">
            <v>59.88</v>
          </cell>
          <cell r="I670" t="str">
            <v>810-6070-10</v>
          </cell>
          <cell r="J670">
            <v>754.99</v>
          </cell>
          <cell r="K670" t="str">
            <v>810-6170-10</v>
          </cell>
          <cell r="L670">
            <v>2325.19</v>
          </cell>
          <cell r="M670" t="str">
            <v>810-6225-10</v>
          </cell>
          <cell r="N670">
            <v>12.69</v>
          </cell>
          <cell r="O670" t="str">
            <v>999-4010-10</v>
          </cell>
          <cell r="P670">
            <v>11798448</v>
          </cell>
          <cell r="Q670" t="str">
            <v>810-6210-10</v>
          </cell>
          <cell r="R670">
            <v>129.69999999999999</v>
          </cell>
          <cell r="S670" t="str">
            <v>820-6010-10</v>
          </cell>
          <cell r="T670">
            <v>19545.89</v>
          </cell>
          <cell r="U670" t="str">
            <v>820-6590-10</v>
          </cell>
          <cell r="V670">
            <v>217.08</v>
          </cell>
          <cell r="W670" t="str">
            <v>760-6200-10</v>
          </cell>
          <cell r="X670">
            <v>415.45</v>
          </cell>
        </row>
        <row r="671">
          <cell r="A671" t="str">
            <v>999-4020-10</v>
          </cell>
          <cell r="B671">
            <v>20166151</v>
          </cell>
          <cell r="C671" t="str">
            <v>810-6901-10</v>
          </cell>
          <cell r="D671">
            <v>-31747.17</v>
          </cell>
          <cell r="E671" t="str">
            <v>820-6200-10</v>
          </cell>
          <cell r="F671">
            <v>1202.8399999999999</v>
          </cell>
          <cell r="G671" t="str">
            <v>810-6310-10</v>
          </cell>
          <cell r="H671">
            <v>312.8</v>
          </cell>
          <cell r="I671" t="str">
            <v>810-6120-10</v>
          </cell>
          <cell r="J671">
            <v>1099.1099999999999</v>
          </cell>
          <cell r="K671" t="str">
            <v>810-6180-10</v>
          </cell>
          <cell r="L671">
            <v>673.1</v>
          </cell>
          <cell r="M671" t="str">
            <v>810-6270-10</v>
          </cell>
          <cell r="N671">
            <v>307.39</v>
          </cell>
          <cell r="O671" t="str">
            <v>999-4015-10</v>
          </cell>
          <cell r="P671">
            <v>14294807</v>
          </cell>
          <cell r="Q671" t="str">
            <v>810-6220-10</v>
          </cell>
          <cell r="R671">
            <v>1179</v>
          </cell>
          <cell r="S671" t="str">
            <v>820-6030-10</v>
          </cell>
          <cell r="T671">
            <v>232.96</v>
          </cell>
          <cell r="U671" t="str">
            <v>820-6600-10</v>
          </cell>
          <cell r="V671">
            <v>1805.42</v>
          </cell>
          <cell r="W671" t="str">
            <v>760-6210-10</v>
          </cell>
          <cell r="X671">
            <v>192.43</v>
          </cell>
        </row>
        <row r="672">
          <cell r="A672" t="str">
            <v>999-4100-10</v>
          </cell>
          <cell r="B672">
            <v>7259277</v>
          </cell>
          <cell r="C672" t="str">
            <v>820-6010-10</v>
          </cell>
          <cell r="D672">
            <v>13630.79</v>
          </cell>
          <cell r="E672" t="str">
            <v>820-6210-10</v>
          </cell>
          <cell r="F672">
            <v>539.58000000000004</v>
          </cell>
          <cell r="G672" t="str">
            <v>810-6342-10</v>
          </cell>
          <cell r="H672">
            <v>1776.45</v>
          </cell>
          <cell r="I672" t="str">
            <v>810-6122-10</v>
          </cell>
          <cell r="J672">
            <v>443.82</v>
          </cell>
          <cell r="K672" t="str">
            <v>810-6190-10</v>
          </cell>
          <cell r="L672">
            <v>348.67</v>
          </cell>
          <cell r="M672" t="str">
            <v>810-6342-10</v>
          </cell>
          <cell r="N672">
            <v>431.4</v>
          </cell>
          <cell r="O672" t="str">
            <v>999-4020-10</v>
          </cell>
          <cell r="P672">
            <v>17069880</v>
          </cell>
          <cell r="Q672" t="str">
            <v>810-6270-10</v>
          </cell>
          <cell r="R672">
            <v>69.67</v>
          </cell>
          <cell r="S672" t="str">
            <v>820-6070-10</v>
          </cell>
          <cell r="T672">
            <v>5296.14</v>
          </cell>
          <cell r="U672" t="str">
            <v>820-6620-10</v>
          </cell>
          <cell r="V672">
            <v>13.92</v>
          </cell>
          <cell r="W672" t="str">
            <v>760-6220-10</v>
          </cell>
          <cell r="X672">
            <v>528</v>
          </cell>
        </row>
        <row r="673">
          <cell r="A673" t="str">
            <v>999-4200-10</v>
          </cell>
          <cell r="B673">
            <v>2372405</v>
          </cell>
          <cell r="C673" t="str">
            <v>820-6030-10</v>
          </cell>
          <cell r="D673">
            <v>1140.1199999999999</v>
          </cell>
          <cell r="E673" t="str">
            <v>820-6220-10</v>
          </cell>
          <cell r="F673">
            <v>1474</v>
          </cell>
          <cell r="G673" t="str">
            <v>810-6450-10</v>
          </cell>
          <cell r="H673">
            <v>1920</v>
          </cell>
          <cell r="I673" t="str">
            <v>810-6170-10</v>
          </cell>
          <cell r="J673">
            <v>2217.2600000000002</v>
          </cell>
          <cell r="K673" t="str">
            <v>810-6200-10</v>
          </cell>
          <cell r="L673">
            <v>1620.75</v>
          </cell>
          <cell r="M673" t="str">
            <v>810-6450-10</v>
          </cell>
          <cell r="N673">
            <v>945</v>
          </cell>
          <cell r="O673" t="str">
            <v>999-4100-10</v>
          </cell>
          <cell r="P673">
            <v>7708704</v>
          </cell>
          <cell r="Q673" t="str">
            <v>810-6310-10</v>
          </cell>
          <cell r="R673">
            <v>798.51</v>
          </cell>
          <cell r="S673" t="str">
            <v>820-6120-10</v>
          </cell>
          <cell r="T673">
            <v>-73.08</v>
          </cell>
          <cell r="U673" t="str">
            <v>820-6700-10</v>
          </cell>
          <cell r="V673">
            <v>246.41</v>
          </cell>
          <cell r="W673" t="str">
            <v>760-6260-10</v>
          </cell>
          <cell r="X673">
            <v>157.5</v>
          </cell>
        </row>
        <row r="674">
          <cell r="A674" t="str">
            <v>999-4300-10</v>
          </cell>
          <cell r="B674">
            <v>1146621</v>
          </cell>
          <cell r="C674" t="str">
            <v>820-6070-10</v>
          </cell>
          <cell r="D674">
            <v>2533.56</v>
          </cell>
          <cell r="E674" t="str">
            <v>820-6700-10</v>
          </cell>
          <cell r="F674">
            <v>191.39</v>
          </cell>
          <cell r="G674" t="str">
            <v>810-6463-10</v>
          </cell>
          <cell r="H674">
            <v>182.7</v>
          </cell>
          <cell r="I674" t="str">
            <v>810-6180-10</v>
          </cell>
          <cell r="J674">
            <v>622.89</v>
          </cell>
          <cell r="K674" t="str">
            <v>810-6210-10</v>
          </cell>
          <cell r="L674">
            <v>747.06</v>
          </cell>
          <cell r="M674" t="str">
            <v>810-6463-10</v>
          </cell>
          <cell r="N674">
            <v>182.7</v>
          </cell>
          <cell r="O674" t="str">
            <v>999-4200-10</v>
          </cell>
          <cell r="P674">
            <v>3265025</v>
          </cell>
          <cell r="Q674" t="str">
            <v>810-6330-10</v>
          </cell>
          <cell r="R674">
            <v>180</v>
          </cell>
          <cell r="S674" t="str">
            <v>820-6122-10</v>
          </cell>
          <cell r="T674">
            <v>-73.08</v>
          </cell>
          <cell r="U674" t="str">
            <v>820-6901-10</v>
          </cell>
          <cell r="V674">
            <v>-91.35</v>
          </cell>
          <cell r="W674" t="str">
            <v>760-6450-10</v>
          </cell>
          <cell r="X674">
            <v>110</v>
          </cell>
        </row>
        <row r="675">
          <cell r="A675" t="str">
            <v>999-4400-10</v>
          </cell>
          <cell r="B675">
            <v>250540</v>
          </cell>
          <cell r="C675" t="str">
            <v>820-6170-10</v>
          </cell>
          <cell r="D675">
            <v>1193.42</v>
          </cell>
          <cell r="E675" t="str">
            <v>830-6010-10</v>
          </cell>
          <cell r="F675">
            <v>11538.45</v>
          </cell>
          <cell r="G675" t="str">
            <v>810-6500-10</v>
          </cell>
          <cell r="H675">
            <v>183.06</v>
          </cell>
          <cell r="I675" t="str">
            <v>810-6190-10</v>
          </cell>
          <cell r="J675">
            <v>322.67</v>
          </cell>
          <cell r="K675" t="str">
            <v>810-6220-10</v>
          </cell>
          <cell r="L675">
            <v>1841</v>
          </cell>
          <cell r="M675" t="str">
            <v>810-6700-10</v>
          </cell>
          <cell r="N675">
            <v>280.55</v>
          </cell>
          <cell r="O675" t="str">
            <v>999-4300-10</v>
          </cell>
          <cell r="P675">
            <v>718587</v>
          </cell>
          <cell r="Q675" t="str">
            <v>810-6342-10</v>
          </cell>
          <cell r="R675">
            <v>384.3</v>
          </cell>
          <cell r="S675" t="str">
            <v>820-6170-10</v>
          </cell>
          <cell r="T675">
            <v>1856.15</v>
          </cell>
          <cell r="U675" t="str">
            <v>830-6010-10</v>
          </cell>
          <cell r="V675">
            <v>11759.81</v>
          </cell>
          <cell r="W675" t="str">
            <v>760-6460-10</v>
          </cell>
          <cell r="X675">
            <v>112.5</v>
          </cell>
        </row>
        <row r="676">
          <cell r="A676" t="str">
            <v>999-5000-10</v>
          </cell>
          <cell r="B676">
            <v>113632192</v>
          </cell>
          <cell r="C676" t="str">
            <v>820-6180-10</v>
          </cell>
          <cell r="D676">
            <v>332.5</v>
          </cell>
          <cell r="E676" t="str">
            <v>830-6030-10</v>
          </cell>
          <cell r="F676">
            <v>306.01</v>
          </cell>
          <cell r="G676" t="str">
            <v>810-6600-10</v>
          </cell>
          <cell r="H676">
            <v>12.14</v>
          </cell>
          <cell r="I676" t="str">
            <v>810-6200-10</v>
          </cell>
          <cell r="J676">
            <v>1493.9</v>
          </cell>
          <cell r="K676" t="str">
            <v>810-6240-10</v>
          </cell>
          <cell r="L676">
            <v>221.4</v>
          </cell>
          <cell r="M676" t="str">
            <v>810-6900-10</v>
          </cell>
          <cell r="N676">
            <v>43438.55</v>
          </cell>
          <cell r="O676" t="str">
            <v>999-4400-10</v>
          </cell>
          <cell r="P676">
            <v>243195</v>
          </cell>
          <cell r="Q676" t="str">
            <v>810-6450-10</v>
          </cell>
          <cell r="R676">
            <v>945</v>
          </cell>
          <cell r="S676" t="str">
            <v>820-6180-10</v>
          </cell>
          <cell r="T676">
            <v>478.19</v>
          </cell>
          <cell r="U676" t="str">
            <v>830-6030-10</v>
          </cell>
          <cell r="V676">
            <v>0</v>
          </cell>
          <cell r="W676" t="str">
            <v>760-6490-10</v>
          </cell>
          <cell r="X676">
            <v>166</v>
          </cell>
        </row>
        <row r="677">
          <cell r="A677" t="str">
            <v>999-6000-10</v>
          </cell>
          <cell r="B677">
            <v>1749613</v>
          </cell>
          <cell r="C677" t="str">
            <v>820-6190-10</v>
          </cell>
          <cell r="D677">
            <v>172.21</v>
          </cell>
          <cell r="E677" t="str">
            <v>830-6170-10</v>
          </cell>
          <cell r="F677">
            <v>1069.69</v>
          </cell>
          <cell r="G677" t="str">
            <v>810-6610-10</v>
          </cell>
          <cell r="H677">
            <v>502.82</v>
          </cell>
          <cell r="I677" t="str">
            <v>810-6210-10</v>
          </cell>
          <cell r="J677">
            <v>689.84</v>
          </cell>
          <cell r="K677" t="str">
            <v>810-6270-10</v>
          </cell>
          <cell r="L677">
            <v>321.95999999999998</v>
          </cell>
          <cell r="M677" t="str">
            <v>810-6901-10</v>
          </cell>
          <cell r="N677">
            <v>-40051.43</v>
          </cell>
          <cell r="O677" t="str">
            <v>999-5000-10</v>
          </cell>
          <cell r="P677">
            <v>102009315</v>
          </cell>
          <cell r="Q677" t="str">
            <v>810-6463-10</v>
          </cell>
          <cell r="R677">
            <v>182.7</v>
          </cell>
          <cell r="S677" t="str">
            <v>820-6190-10</v>
          </cell>
          <cell r="T677">
            <v>101.78</v>
          </cell>
          <cell r="U677" t="str">
            <v>830-6170-10</v>
          </cell>
          <cell r="V677">
            <v>942.32</v>
          </cell>
          <cell r="W677" t="str">
            <v>760-6590-10</v>
          </cell>
          <cell r="X677">
            <v>236</v>
          </cell>
        </row>
        <row r="678">
          <cell r="A678" t="str">
            <v>999-6010-10</v>
          </cell>
          <cell r="B678">
            <v>424271</v>
          </cell>
          <cell r="C678" t="str">
            <v>820-6200-10</v>
          </cell>
          <cell r="D678">
            <v>813.65</v>
          </cell>
          <cell r="E678" t="str">
            <v>830-6180-10</v>
          </cell>
          <cell r="F678">
            <v>229.78</v>
          </cell>
          <cell r="G678" t="str">
            <v>810-6700-10</v>
          </cell>
          <cell r="H678">
            <v>242.29</v>
          </cell>
          <cell r="I678" t="str">
            <v>810-6220-10</v>
          </cell>
          <cell r="J678">
            <v>1510</v>
          </cell>
          <cell r="K678" t="str">
            <v>810-6290-10</v>
          </cell>
          <cell r="L678">
            <v>1233.6500000000001</v>
          </cell>
          <cell r="M678" t="str">
            <v>810-6902-10</v>
          </cell>
          <cell r="N678">
            <v>-4110.42</v>
          </cell>
          <cell r="O678" t="str">
            <v>999-6000-10</v>
          </cell>
          <cell r="P678">
            <v>2531613</v>
          </cell>
          <cell r="Q678" t="str">
            <v>810-6650-10</v>
          </cell>
          <cell r="R678">
            <v>30.51</v>
          </cell>
          <cell r="S678" t="str">
            <v>820-6200-10</v>
          </cell>
          <cell r="T678">
            <v>345.83</v>
          </cell>
          <cell r="U678" t="str">
            <v>830-6180-10</v>
          </cell>
          <cell r="V678">
            <v>229.29</v>
          </cell>
          <cell r="W678" t="str">
            <v>760-6700-10</v>
          </cell>
          <cell r="X678">
            <v>56.2</v>
          </cell>
        </row>
        <row r="679">
          <cell r="A679" t="str">
            <v>999-6015-10</v>
          </cell>
          <cell r="B679">
            <v>695859</v>
          </cell>
          <cell r="C679" t="str">
            <v>820-6210-10</v>
          </cell>
          <cell r="D679">
            <v>365.21</v>
          </cell>
          <cell r="E679" t="str">
            <v>830-6190-10</v>
          </cell>
          <cell r="F679">
            <v>119.01</v>
          </cell>
          <cell r="G679" t="str">
            <v>810-6760-10</v>
          </cell>
          <cell r="H679">
            <v>642.75</v>
          </cell>
          <cell r="I679" t="str">
            <v>810-6270-10</v>
          </cell>
          <cell r="J679">
            <v>223.44</v>
          </cell>
          <cell r="K679" t="str">
            <v>810-6310-10</v>
          </cell>
          <cell r="L679">
            <v>433.8</v>
          </cell>
          <cell r="M679" t="str">
            <v>810-6903-10</v>
          </cell>
          <cell r="N679">
            <v>0</v>
          </cell>
          <cell r="O679" t="str">
            <v>999-6010-10</v>
          </cell>
          <cell r="P679">
            <v>629043</v>
          </cell>
          <cell r="Q679" t="str">
            <v>810-6700-10</v>
          </cell>
          <cell r="R679">
            <v>243.49</v>
          </cell>
          <cell r="S679" t="str">
            <v>820-6210-10</v>
          </cell>
          <cell r="T679">
            <v>155.68</v>
          </cell>
          <cell r="U679" t="str">
            <v>830-6190-10</v>
          </cell>
          <cell r="V679">
            <v>2.21</v>
          </cell>
          <cell r="W679" t="str">
            <v>760-6900-10</v>
          </cell>
          <cell r="X679">
            <v>13585.04</v>
          </cell>
        </row>
        <row r="680">
          <cell r="A680" t="str">
            <v>999-6020-10</v>
          </cell>
          <cell r="B680">
            <v>730800</v>
          </cell>
          <cell r="C680" t="str">
            <v>820-6220-10</v>
          </cell>
          <cell r="D680">
            <v>544</v>
          </cell>
          <cell r="E680" t="str">
            <v>830-6200-10</v>
          </cell>
          <cell r="F680">
            <v>561.70000000000005</v>
          </cell>
          <cell r="G680" t="str">
            <v>810-6900-10</v>
          </cell>
          <cell r="H680">
            <v>34277.51</v>
          </cell>
          <cell r="I680" t="str">
            <v>810-6310-10</v>
          </cell>
          <cell r="J680">
            <v>262.82</v>
          </cell>
          <cell r="K680" t="str">
            <v>810-6320-10</v>
          </cell>
          <cell r="L680">
            <v>358.83</v>
          </cell>
          <cell r="M680" t="str">
            <v>820-6010-10</v>
          </cell>
          <cell r="N680">
            <v>18738.849999999999</v>
          </cell>
          <cell r="O680" t="str">
            <v>999-6015-10</v>
          </cell>
          <cell r="P680">
            <v>818887</v>
          </cell>
          <cell r="Q680" t="str">
            <v>810-6900-10</v>
          </cell>
          <cell r="R680">
            <v>30075.21</v>
          </cell>
          <cell r="S680" t="str">
            <v>820-6220-10</v>
          </cell>
          <cell r="T680">
            <v>1124</v>
          </cell>
          <cell r="U680" t="str">
            <v>830-6220-10</v>
          </cell>
          <cell r="V680">
            <v>1707</v>
          </cell>
          <cell r="W680" t="str">
            <v>760-6901-10</v>
          </cell>
          <cell r="X680">
            <v>-15888.82</v>
          </cell>
        </row>
        <row r="681">
          <cell r="A681" t="str">
            <v>999-6100-10</v>
          </cell>
          <cell r="B681">
            <v>256654</v>
          </cell>
          <cell r="C681" t="str">
            <v>820-6700-10</v>
          </cell>
          <cell r="D681">
            <v>145.51</v>
          </cell>
          <cell r="E681" t="str">
            <v>830-6210-10</v>
          </cell>
          <cell r="F681">
            <v>252.38</v>
          </cell>
          <cell r="G681" t="str">
            <v>810-6901-10</v>
          </cell>
          <cell r="H681">
            <v>-118590.15</v>
          </cell>
          <cell r="I681" t="str">
            <v>810-6320-10</v>
          </cell>
          <cell r="J681">
            <v>1315.44</v>
          </cell>
          <cell r="K681" t="str">
            <v>810-6342-10</v>
          </cell>
          <cell r="L681">
            <v>1776.45</v>
          </cell>
          <cell r="M681" t="str">
            <v>820-6030-10</v>
          </cell>
          <cell r="N681">
            <v>1169.28</v>
          </cell>
          <cell r="O681" t="str">
            <v>999-6020-10</v>
          </cell>
          <cell r="P681">
            <v>928547</v>
          </cell>
          <cell r="Q681" t="str">
            <v>810-6901-10</v>
          </cell>
          <cell r="R681">
            <v>-29582.86</v>
          </cell>
          <cell r="S681" t="str">
            <v>820-6240-10</v>
          </cell>
          <cell r="T681">
            <v>331.07</v>
          </cell>
          <cell r="U681" t="str">
            <v>830-6700-10</v>
          </cell>
          <cell r="V681">
            <v>195.97</v>
          </cell>
          <cell r="W681" t="str">
            <v>760-6902-10</v>
          </cell>
          <cell r="X681">
            <v>-8182.23</v>
          </cell>
        </row>
        <row r="682">
          <cell r="A682" t="str">
            <v>999-6200-10</v>
          </cell>
          <cell r="B682">
            <v>81729</v>
          </cell>
          <cell r="C682" t="str">
            <v>830-6010-10</v>
          </cell>
          <cell r="D682">
            <v>9374.39</v>
          </cell>
          <cell r="E682" t="str">
            <v>830-6220-10</v>
          </cell>
          <cell r="F682">
            <v>1474</v>
          </cell>
          <cell r="G682" t="str">
            <v>810-6903-10</v>
          </cell>
          <cell r="H682">
            <v>-269.92</v>
          </cell>
          <cell r="I682" t="str">
            <v>810-6342-10</v>
          </cell>
          <cell r="J682">
            <v>1776.45</v>
          </cell>
          <cell r="K682" t="str">
            <v>810-6450-10</v>
          </cell>
          <cell r="L682">
            <v>7514.55</v>
          </cell>
          <cell r="M682" t="str">
            <v>820-6070-10</v>
          </cell>
          <cell r="N682">
            <v>10299.5</v>
          </cell>
          <cell r="O682" t="str">
            <v>999-6100-10</v>
          </cell>
          <cell r="P682">
            <v>413026</v>
          </cell>
          <cell r="Q682" t="str">
            <v>810-6902-10</v>
          </cell>
          <cell r="R682">
            <v>-362.88</v>
          </cell>
          <cell r="S682" t="str">
            <v>820-6610-10</v>
          </cell>
          <cell r="T682">
            <v>250</v>
          </cell>
          <cell r="U682" t="str">
            <v>999-4000-10</v>
          </cell>
          <cell r="V682">
            <v>37007685</v>
          </cell>
          <cell r="W682" t="str">
            <v>760-6903-10</v>
          </cell>
          <cell r="X682">
            <v>-9523.8799999999992</v>
          </cell>
        </row>
        <row r="683">
          <cell r="A683" t="str">
            <v>999-6300-10</v>
          </cell>
          <cell r="B683">
            <v>40555</v>
          </cell>
          <cell r="C683" t="str">
            <v>830-6030-10</v>
          </cell>
          <cell r="D683">
            <v>1140.0899999999999</v>
          </cell>
          <cell r="E683" t="str">
            <v>830-6700-10</v>
          </cell>
          <cell r="F683">
            <v>102.7</v>
          </cell>
          <cell r="G683" t="str">
            <v>820-6010-10</v>
          </cell>
          <cell r="H683">
            <v>16443.560000000001</v>
          </cell>
          <cell r="I683" t="str">
            <v>810-6450-10</v>
          </cell>
          <cell r="J683">
            <v>1920</v>
          </cell>
          <cell r="K683" t="str">
            <v>810-6463-10</v>
          </cell>
          <cell r="L683">
            <v>182.7</v>
          </cell>
          <cell r="M683" t="str">
            <v>820-6170-10</v>
          </cell>
          <cell r="N683">
            <v>1938.97</v>
          </cell>
          <cell r="O683" t="str">
            <v>999-6200-10</v>
          </cell>
          <cell r="P683">
            <v>169301</v>
          </cell>
          <cell r="Q683" t="str">
            <v>810-6903-10</v>
          </cell>
          <cell r="R683">
            <v>0</v>
          </cell>
          <cell r="S683" t="str">
            <v>820-6700-10</v>
          </cell>
          <cell r="T683">
            <v>302.02999999999997</v>
          </cell>
          <cell r="U683" t="str">
            <v>999-4010-10</v>
          </cell>
          <cell r="V683">
            <v>10571734</v>
          </cell>
          <cell r="W683" t="str">
            <v>760-6904-10</v>
          </cell>
          <cell r="X683">
            <v>-2495.63</v>
          </cell>
        </row>
        <row r="684">
          <cell r="A684" t="str">
            <v>999-6400-10</v>
          </cell>
          <cell r="B684">
            <v>9055</v>
          </cell>
          <cell r="C684" t="str">
            <v>830-6170-10</v>
          </cell>
          <cell r="D684">
            <v>852.46</v>
          </cell>
          <cell r="E684" t="str">
            <v>999-4000-10</v>
          </cell>
          <cell r="F684">
            <v>46640042</v>
          </cell>
          <cell r="G684" t="str">
            <v>820-6030-10</v>
          </cell>
          <cell r="H684">
            <v>36.54</v>
          </cell>
          <cell r="I684" t="str">
            <v>810-6463-10</v>
          </cell>
          <cell r="J684">
            <v>182.7</v>
          </cell>
          <cell r="K684" t="str">
            <v>810-6700-10</v>
          </cell>
          <cell r="L684">
            <v>225.56</v>
          </cell>
          <cell r="M684" t="str">
            <v>820-6180-10</v>
          </cell>
          <cell r="N684">
            <v>587.79</v>
          </cell>
          <cell r="O684" t="str">
            <v>999-6300-10</v>
          </cell>
          <cell r="P684">
            <v>26915</v>
          </cell>
          <cell r="Q684" t="str">
            <v>820-6010-10</v>
          </cell>
          <cell r="R684">
            <v>21156.69</v>
          </cell>
          <cell r="S684" t="str">
            <v>820-6901-10</v>
          </cell>
          <cell r="T684">
            <v>-411.08</v>
          </cell>
          <cell r="U684" t="str">
            <v>999-4015-10</v>
          </cell>
          <cell r="V684">
            <v>12646040</v>
          </cell>
          <cell r="W684" t="str">
            <v>800-6010-10</v>
          </cell>
          <cell r="X684">
            <v>5599.82</v>
          </cell>
        </row>
        <row r="685">
          <cell r="C685" t="str">
            <v>830-6180-10</v>
          </cell>
          <cell r="D685">
            <v>200.08</v>
          </cell>
          <cell r="E685" t="str">
            <v>999-4010-10</v>
          </cell>
          <cell r="F685">
            <v>11918114</v>
          </cell>
          <cell r="G685" t="str">
            <v>820-6070-10</v>
          </cell>
          <cell r="H685">
            <v>-1347.45</v>
          </cell>
          <cell r="I685" t="str">
            <v>810-6700-10</v>
          </cell>
          <cell r="J685">
            <v>210.92</v>
          </cell>
          <cell r="K685" t="str">
            <v>810-6900-10</v>
          </cell>
          <cell r="L685">
            <v>38732.870000000003</v>
          </cell>
          <cell r="M685" t="str">
            <v>820-6190-10</v>
          </cell>
          <cell r="N685">
            <v>304.43</v>
          </cell>
          <cell r="O685" t="str">
            <v>999-6400-10</v>
          </cell>
          <cell r="P685">
            <v>13610</v>
          </cell>
          <cell r="Q685" t="str">
            <v>820-6030-10</v>
          </cell>
          <cell r="R685">
            <v>415.63</v>
          </cell>
          <cell r="S685" t="str">
            <v>830-6010-10</v>
          </cell>
          <cell r="T685">
            <v>10223.44</v>
          </cell>
          <cell r="U685" t="str">
            <v>999-4020-10</v>
          </cell>
          <cell r="V685">
            <v>16078064</v>
          </cell>
          <cell r="W685" t="str">
            <v>800-6070-10</v>
          </cell>
          <cell r="X685">
            <v>673.26</v>
          </cell>
        </row>
        <row r="686">
          <cell r="C686" t="str">
            <v>830-6190-10</v>
          </cell>
          <cell r="D686">
            <v>103.64</v>
          </cell>
          <cell r="E686" t="str">
            <v>999-4015-10</v>
          </cell>
          <cell r="F686">
            <v>16586922</v>
          </cell>
          <cell r="G686" t="str">
            <v>820-6130-10</v>
          </cell>
          <cell r="H686">
            <v>105.98</v>
          </cell>
          <cell r="I686" t="str">
            <v>810-6900-10</v>
          </cell>
          <cell r="J686">
            <v>34523.24</v>
          </cell>
          <cell r="K686" t="str">
            <v>810-6901-10</v>
          </cell>
          <cell r="L686">
            <v>-34870.14</v>
          </cell>
          <cell r="M686" t="str">
            <v>820-6200-10</v>
          </cell>
          <cell r="N686">
            <v>305.43</v>
          </cell>
          <cell r="Q686" t="str">
            <v>820-6070-10</v>
          </cell>
          <cell r="R686">
            <v>3592.71</v>
          </cell>
          <cell r="S686" t="str">
            <v>830-6020-10</v>
          </cell>
          <cell r="T686">
            <v>68.400000000000006</v>
          </cell>
          <cell r="U686" t="str">
            <v>999-4100-10</v>
          </cell>
          <cell r="V686">
            <v>6877419</v>
          </cell>
          <cell r="W686" t="str">
            <v>800-6170-10</v>
          </cell>
          <cell r="X686">
            <v>572.9</v>
          </cell>
        </row>
        <row r="687">
          <cell r="C687" t="str">
            <v>830-6200-10</v>
          </cell>
          <cell r="D687">
            <v>490.33</v>
          </cell>
          <cell r="E687" t="str">
            <v>999-4020-10</v>
          </cell>
          <cell r="F687">
            <v>18144990</v>
          </cell>
          <cell r="G687" t="str">
            <v>820-6170-10</v>
          </cell>
          <cell r="H687">
            <v>1309.49</v>
          </cell>
          <cell r="I687" t="str">
            <v>810-6901-10</v>
          </cell>
          <cell r="J687">
            <v>-39602.9</v>
          </cell>
          <cell r="K687" t="str">
            <v>810-6902-10</v>
          </cell>
          <cell r="L687">
            <v>-2395.1799999999998</v>
          </cell>
          <cell r="M687" t="str">
            <v>820-6210-10</v>
          </cell>
          <cell r="N687">
            <v>143.71</v>
          </cell>
          <cell r="Q687" t="str">
            <v>820-6120-10</v>
          </cell>
          <cell r="R687">
            <v>255.77</v>
          </cell>
          <cell r="S687" t="str">
            <v>830-6030-10</v>
          </cell>
          <cell r="T687">
            <v>232.92</v>
          </cell>
          <cell r="U687" t="str">
            <v>999-4200-10</v>
          </cell>
          <cell r="V687">
            <v>2899992</v>
          </cell>
          <cell r="W687" t="str">
            <v>800-6180-10</v>
          </cell>
          <cell r="X687">
            <v>122.32</v>
          </cell>
        </row>
        <row r="688">
          <cell r="C688" t="str">
            <v>830-6210-10</v>
          </cell>
          <cell r="D688">
            <v>219.75</v>
          </cell>
          <cell r="E688" t="str">
            <v>999-4100-10</v>
          </cell>
          <cell r="F688">
            <v>6484678</v>
          </cell>
          <cell r="G688" t="str">
            <v>820-6180-10</v>
          </cell>
          <cell r="H688">
            <v>295.67</v>
          </cell>
          <cell r="I688" t="str">
            <v>810-6902-10</v>
          </cell>
          <cell r="J688">
            <v>-1734.6</v>
          </cell>
          <cell r="K688" t="str">
            <v>810-6903-10</v>
          </cell>
          <cell r="L688">
            <v>-308.48</v>
          </cell>
          <cell r="M688" t="str">
            <v>820-6220-10</v>
          </cell>
          <cell r="N688">
            <v>970</v>
          </cell>
          <cell r="Q688" t="str">
            <v>820-6122-10</v>
          </cell>
          <cell r="R688">
            <v>255.77</v>
          </cell>
          <cell r="S688" t="str">
            <v>830-6122-10</v>
          </cell>
          <cell r="T688">
            <v>-73.08</v>
          </cell>
          <cell r="U688" t="str">
            <v>999-4300-10</v>
          </cell>
          <cell r="V688">
            <v>1020262</v>
          </cell>
          <cell r="W688" t="str">
            <v>800-6190-10</v>
          </cell>
          <cell r="X688">
            <v>63.89</v>
          </cell>
        </row>
        <row r="689">
          <cell r="C689" t="str">
            <v>830-6220-10</v>
          </cell>
          <cell r="D689">
            <v>546</v>
          </cell>
          <cell r="E689" t="str">
            <v>999-4200-10</v>
          </cell>
          <cell r="F689">
            <v>2209899</v>
          </cell>
          <cell r="G689" t="str">
            <v>820-6190-10</v>
          </cell>
          <cell r="H689">
            <v>153.11000000000001</v>
          </cell>
          <cell r="I689" t="str">
            <v>810-6903-10</v>
          </cell>
          <cell r="J689">
            <v>0</v>
          </cell>
          <cell r="K689" t="str">
            <v>820-6010-10</v>
          </cell>
          <cell r="L689">
            <v>23180.240000000002</v>
          </cell>
          <cell r="M689" t="str">
            <v>820-6700-10</v>
          </cell>
          <cell r="N689">
            <v>286.16000000000003</v>
          </cell>
          <cell r="Q689" t="str">
            <v>820-6170-10</v>
          </cell>
          <cell r="R689">
            <v>1936.49</v>
          </cell>
          <cell r="S689" t="str">
            <v>830-6170-10</v>
          </cell>
          <cell r="T689">
            <v>907.93</v>
          </cell>
          <cell r="U689" t="str">
            <v>999-4400-10</v>
          </cell>
          <cell r="V689">
            <v>241829</v>
          </cell>
          <cell r="W689" t="str">
            <v>800-6200-10</v>
          </cell>
          <cell r="X689">
            <v>126.61</v>
          </cell>
        </row>
        <row r="690">
          <cell r="C690" t="str">
            <v>830-6700-10</v>
          </cell>
          <cell r="D690">
            <v>145.52000000000001</v>
          </cell>
          <cell r="E690" t="str">
            <v>999-4300-10</v>
          </cell>
          <cell r="F690">
            <v>943001</v>
          </cell>
          <cell r="G690" t="str">
            <v>820-6200-10</v>
          </cell>
          <cell r="H690">
            <v>721.69</v>
          </cell>
          <cell r="I690" t="str">
            <v>820-6010-10</v>
          </cell>
          <cell r="J690">
            <v>21109.19</v>
          </cell>
          <cell r="K690" t="str">
            <v>820-6030-10</v>
          </cell>
          <cell r="L690">
            <v>1521.01</v>
          </cell>
          <cell r="M690" t="str">
            <v>820-6901-10</v>
          </cell>
          <cell r="N690">
            <v>4032.9</v>
          </cell>
          <cell r="Q690" t="str">
            <v>820-6180-10</v>
          </cell>
          <cell r="R690">
            <v>527.77</v>
          </cell>
          <cell r="S690" t="str">
            <v>830-6180-10</v>
          </cell>
          <cell r="T690">
            <v>203.8</v>
          </cell>
          <cell r="U690" t="str">
            <v>999-5000-10</v>
          </cell>
          <cell r="V690">
            <v>94697453</v>
          </cell>
          <cell r="W690" t="str">
            <v>800-6210-10</v>
          </cell>
          <cell r="X690">
            <v>59.8</v>
          </cell>
        </row>
        <row r="691">
          <cell r="C691" t="str">
            <v>999-4000-10</v>
          </cell>
          <cell r="D691">
            <v>50827635</v>
          </cell>
          <cell r="E691" t="str">
            <v>999-4400-10</v>
          </cell>
          <cell r="F691">
            <v>252572</v>
          </cell>
          <cell r="G691" t="str">
            <v>820-6210-10</v>
          </cell>
          <cell r="H691">
            <v>324.72000000000003</v>
          </cell>
          <cell r="I691" t="str">
            <v>820-6030-10</v>
          </cell>
          <cell r="J691">
            <v>164.44</v>
          </cell>
          <cell r="K691" t="str">
            <v>820-6070-10</v>
          </cell>
          <cell r="L691">
            <v>1063.83</v>
          </cell>
          <cell r="M691" t="str">
            <v>820-6902-10</v>
          </cell>
          <cell r="N691">
            <v>11626.98</v>
          </cell>
          <cell r="Q691" t="str">
            <v>820-6190-10</v>
          </cell>
          <cell r="R691">
            <v>228.21</v>
          </cell>
          <cell r="S691" t="str">
            <v>830-6190-10</v>
          </cell>
          <cell r="T691">
            <v>32.18</v>
          </cell>
          <cell r="U691" t="str">
            <v>999-6000-10</v>
          </cell>
          <cell r="V691">
            <v>1167469</v>
          </cell>
          <cell r="W691" t="str">
            <v>800-6220-10</v>
          </cell>
          <cell r="X691">
            <v>250</v>
          </cell>
        </row>
        <row r="692">
          <cell r="C692" t="str">
            <v>999-4010-10</v>
          </cell>
          <cell r="D692">
            <v>13761037</v>
          </cell>
          <cell r="E692" t="str">
            <v>999-5000-10</v>
          </cell>
          <cell r="F692">
            <v>95037115</v>
          </cell>
          <cell r="G692" t="str">
            <v>820-6220-10</v>
          </cell>
          <cell r="H692">
            <v>1212</v>
          </cell>
          <cell r="I692" t="str">
            <v>820-6070-10</v>
          </cell>
          <cell r="J692">
            <v>906.92</v>
          </cell>
          <cell r="K692" t="str">
            <v>820-6170-10</v>
          </cell>
          <cell r="L692">
            <v>2023.49</v>
          </cell>
          <cell r="M692" t="str">
            <v>820-6903-10</v>
          </cell>
          <cell r="N692">
            <v>699.32</v>
          </cell>
          <cell r="Q692" t="str">
            <v>820-6200-10</v>
          </cell>
          <cell r="R692">
            <v>362.29</v>
          </cell>
          <cell r="S692" t="str">
            <v>830-6220-10</v>
          </cell>
          <cell r="T692">
            <v>1124</v>
          </cell>
          <cell r="U692" t="str">
            <v>999-6010-10</v>
          </cell>
          <cell r="V692">
            <v>332593</v>
          </cell>
          <cell r="W692" t="str">
            <v>800-6342-10</v>
          </cell>
          <cell r="X692">
            <v>2385.04</v>
          </cell>
        </row>
        <row r="693">
          <cell r="C693" t="str">
            <v>999-4015-10</v>
          </cell>
          <cell r="D693">
            <v>15301893</v>
          </cell>
          <cell r="E693" t="str">
            <v>999-6000-10</v>
          </cell>
          <cell r="F693">
            <v>1706942</v>
          </cell>
          <cell r="G693" t="str">
            <v>820-6700-10</v>
          </cell>
          <cell r="H693">
            <v>115.87</v>
          </cell>
          <cell r="I693" t="str">
            <v>820-6120-10</v>
          </cell>
          <cell r="J693">
            <v>365.38</v>
          </cell>
          <cell r="K693" t="str">
            <v>820-6180-10</v>
          </cell>
          <cell r="L693">
            <v>483.75</v>
          </cell>
          <cell r="M693" t="str">
            <v>820-6904-10</v>
          </cell>
          <cell r="N693">
            <v>573.44000000000005</v>
          </cell>
          <cell r="Q693" t="str">
            <v>820-6210-10</v>
          </cell>
          <cell r="R693">
            <v>163.08000000000001</v>
          </cell>
          <cell r="S693" t="str">
            <v>830-6700-10</v>
          </cell>
          <cell r="T693">
            <v>235.62</v>
          </cell>
          <cell r="U693" t="str">
            <v>999-6015-10</v>
          </cell>
          <cell r="V693">
            <v>394420</v>
          </cell>
          <cell r="W693" t="str">
            <v>800-6620-10</v>
          </cell>
          <cell r="X693">
            <v>232.12</v>
          </cell>
        </row>
        <row r="694">
          <cell r="C694" t="str">
            <v>999-4020-10</v>
          </cell>
          <cell r="D694">
            <v>19288917</v>
          </cell>
          <cell r="E694" t="str">
            <v>999-6010-10</v>
          </cell>
          <cell r="F694">
            <v>438105</v>
          </cell>
          <cell r="G694" t="str">
            <v>820-6901-10</v>
          </cell>
          <cell r="H694">
            <v>-182.68</v>
          </cell>
          <cell r="I694" t="str">
            <v>820-6130-10</v>
          </cell>
          <cell r="J694">
            <v>-35.33</v>
          </cell>
          <cell r="K694" t="str">
            <v>820-6190-10</v>
          </cell>
          <cell r="L694">
            <v>260.33</v>
          </cell>
          <cell r="M694" t="str">
            <v>830-6010-10</v>
          </cell>
          <cell r="N694">
            <v>8505.75</v>
          </cell>
          <cell r="Q694" t="str">
            <v>820-6220-10</v>
          </cell>
          <cell r="R694">
            <v>1127</v>
          </cell>
          <cell r="S694" t="str">
            <v>999-4000-10</v>
          </cell>
          <cell r="T694">
            <v>39974644</v>
          </cell>
          <cell r="U694" t="str">
            <v>999-6020-10</v>
          </cell>
          <cell r="V694">
            <v>489702</v>
          </cell>
          <cell r="W694" t="str">
            <v>800-6700-10</v>
          </cell>
          <cell r="X694">
            <v>91.25</v>
          </cell>
        </row>
        <row r="695">
          <cell r="C695" t="str">
            <v>999-4100-10</v>
          </cell>
          <cell r="D695">
            <v>7099567</v>
          </cell>
          <cell r="E695" t="str">
            <v>999-6015-10</v>
          </cell>
          <cell r="F695">
            <v>600821</v>
          </cell>
          <cell r="G695" t="str">
            <v>820-6902-10</v>
          </cell>
          <cell r="H695">
            <v>-5601.6</v>
          </cell>
          <cell r="I695" t="str">
            <v>820-6170-10</v>
          </cell>
          <cell r="J695">
            <v>1731.79</v>
          </cell>
          <cell r="K695" t="str">
            <v>820-6200-10</v>
          </cell>
          <cell r="L695">
            <v>607.65</v>
          </cell>
          <cell r="M695" t="str">
            <v>830-6030-10</v>
          </cell>
          <cell r="N695">
            <v>1169.21</v>
          </cell>
          <cell r="Q695" t="str">
            <v>820-6700-10</v>
          </cell>
          <cell r="R695">
            <v>283.75</v>
          </cell>
          <cell r="S695" t="str">
            <v>999-4010-10</v>
          </cell>
          <cell r="T695">
            <v>11025234</v>
          </cell>
          <cell r="U695" t="str">
            <v>999-6100-10</v>
          </cell>
          <cell r="V695">
            <v>208510</v>
          </cell>
          <cell r="W695" t="str">
            <v>800-6730-10</v>
          </cell>
          <cell r="X695">
            <v>291.13</v>
          </cell>
        </row>
        <row r="696">
          <cell r="C696" t="str">
            <v>999-4200-10</v>
          </cell>
          <cell r="D696">
            <v>2540594</v>
          </cell>
          <cell r="E696" t="str">
            <v>999-6020-10</v>
          </cell>
          <cell r="F696">
            <v>659276</v>
          </cell>
          <cell r="G696" t="str">
            <v>830-6010-10</v>
          </cell>
          <cell r="H696">
            <v>11761.53</v>
          </cell>
          <cell r="I696" t="str">
            <v>820-6180-10</v>
          </cell>
          <cell r="J696">
            <v>435.77</v>
          </cell>
          <cell r="K696" t="str">
            <v>820-6210-10</v>
          </cell>
          <cell r="L696">
            <v>127.37</v>
          </cell>
          <cell r="M696" t="str">
            <v>830-6170-10</v>
          </cell>
          <cell r="N696">
            <v>945.6</v>
          </cell>
          <cell r="Q696" t="str">
            <v>820-6901-10</v>
          </cell>
          <cell r="R696">
            <v>-913.52</v>
          </cell>
          <cell r="S696" t="str">
            <v>999-4015-10</v>
          </cell>
          <cell r="T696">
            <v>12167610</v>
          </cell>
          <cell r="U696" t="str">
            <v>999-6200-10</v>
          </cell>
          <cell r="V696">
            <v>85898</v>
          </cell>
          <cell r="W696" t="str">
            <v>810-4730-10</v>
          </cell>
          <cell r="X696">
            <v>-52251.4</v>
          </cell>
        </row>
        <row r="697">
          <cell r="C697" t="str">
            <v>999-4300-10</v>
          </cell>
          <cell r="D697">
            <v>1133068</v>
          </cell>
          <cell r="E697" t="str">
            <v>999-6100-10</v>
          </cell>
          <cell r="F697">
            <v>236800</v>
          </cell>
          <cell r="G697" t="str">
            <v>830-6030-10</v>
          </cell>
          <cell r="H697">
            <v>36.53</v>
          </cell>
          <cell r="I697" t="str">
            <v>820-6190-10</v>
          </cell>
          <cell r="J697">
            <v>225.67</v>
          </cell>
          <cell r="K697" t="str">
            <v>820-6220-10</v>
          </cell>
          <cell r="L697">
            <v>1760</v>
          </cell>
          <cell r="M697" t="str">
            <v>830-6180-10</v>
          </cell>
          <cell r="N697">
            <v>189.36</v>
          </cell>
          <cell r="Q697" t="str">
            <v>830-6010-10</v>
          </cell>
          <cell r="R697">
            <v>9614.81</v>
          </cell>
          <cell r="S697" t="str">
            <v>999-4020-10</v>
          </cell>
          <cell r="T697">
            <v>16104083</v>
          </cell>
          <cell r="U697" t="str">
            <v>999-6300-10</v>
          </cell>
          <cell r="V697">
            <v>27168</v>
          </cell>
          <cell r="W697" t="str">
            <v>810-6020-10</v>
          </cell>
          <cell r="X697">
            <v>35136.68</v>
          </cell>
        </row>
        <row r="698">
          <cell r="C698" t="str">
            <v>999-4400-10</v>
          </cell>
          <cell r="D698">
            <v>265274</v>
          </cell>
          <cell r="E698" t="str">
            <v>999-6200-10</v>
          </cell>
          <cell r="F698">
            <v>77762</v>
          </cell>
          <cell r="G698" t="str">
            <v>830-6130-10</v>
          </cell>
          <cell r="H698">
            <v>105.98</v>
          </cell>
          <cell r="I698" t="str">
            <v>820-6200-10</v>
          </cell>
          <cell r="J698">
            <v>1064.8800000000001</v>
          </cell>
          <cell r="K698" t="str">
            <v>820-6590-10</v>
          </cell>
          <cell r="L698">
            <v>124.95</v>
          </cell>
          <cell r="M698" t="str">
            <v>830-6190-10</v>
          </cell>
          <cell r="N698">
            <v>98.08</v>
          </cell>
          <cell r="Q698" t="str">
            <v>830-6030-10</v>
          </cell>
          <cell r="R698">
            <v>415.63</v>
          </cell>
          <cell r="S698" t="str">
            <v>999-4100-10</v>
          </cell>
          <cell r="T698">
            <v>7007634</v>
          </cell>
          <cell r="U698" t="str">
            <v>999-6400-10</v>
          </cell>
          <cell r="V698">
            <v>7408</v>
          </cell>
          <cell r="W698" t="str">
            <v>810-6030-10</v>
          </cell>
          <cell r="X698">
            <v>646.6</v>
          </cell>
        </row>
        <row r="699">
          <cell r="C699" t="str">
            <v>999-5000-10</v>
          </cell>
          <cell r="D699">
            <v>99668992</v>
          </cell>
          <cell r="E699" t="str">
            <v>999-6300-10</v>
          </cell>
          <cell r="F699">
            <v>32915</v>
          </cell>
          <cell r="G699" t="str">
            <v>830-6170-10</v>
          </cell>
          <cell r="H699">
            <v>934.39</v>
          </cell>
          <cell r="I699" t="str">
            <v>820-6210-10</v>
          </cell>
          <cell r="J699">
            <v>478.57</v>
          </cell>
          <cell r="K699" t="str">
            <v>820-6600-10</v>
          </cell>
          <cell r="L699">
            <v>95.34</v>
          </cell>
          <cell r="M699" t="str">
            <v>830-6200-10</v>
          </cell>
          <cell r="N699">
            <v>-34.78</v>
          </cell>
          <cell r="Q699" t="str">
            <v>830-6122-10</v>
          </cell>
          <cell r="R699">
            <v>255.77</v>
          </cell>
          <cell r="S699" t="str">
            <v>999-4200-10</v>
          </cell>
          <cell r="T699">
            <v>3366935</v>
          </cell>
          <cell r="W699" t="str">
            <v>810-6070-10</v>
          </cell>
          <cell r="X699">
            <v>-910.4</v>
          </cell>
        </row>
        <row r="700">
          <cell r="C700" t="str">
            <v>999-6000-10</v>
          </cell>
          <cell r="D700">
            <v>1897259</v>
          </cell>
          <cell r="E700" t="str">
            <v>999-6400-10</v>
          </cell>
          <cell r="F700">
            <v>9242</v>
          </cell>
          <cell r="G700" t="str">
            <v>830-6180-10</v>
          </cell>
          <cell r="H700">
            <v>230.6</v>
          </cell>
          <cell r="I700" t="str">
            <v>820-6220-10</v>
          </cell>
          <cell r="J700">
            <v>1444</v>
          </cell>
          <cell r="K700" t="str">
            <v>820-6700-10</v>
          </cell>
          <cell r="L700">
            <v>355.94</v>
          </cell>
          <cell r="M700" t="str">
            <v>830-6210-10</v>
          </cell>
          <cell r="N700">
            <v>-12.92</v>
          </cell>
          <cell r="Q700" t="str">
            <v>830-6170-10</v>
          </cell>
          <cell r="R700">
            <v>943.14</v>
          </cell>
          <cell r="S700" t="str">
            <v>999-4300-10</v>
          </cell>
          <cell r="T700">
            <v>879932</v>
          </cell>
          <cell r="W700" t="str">
            <v>810-6120-10</v>
          </cell>
          <cell r="X700">
            <v>1604.63</v>
          </cell>
        </row>
        <row r="701">
          <cell r="C701" t="str">
            <v>999-6010-10</v>
          </cell>
          <cell r="D701">
            <v>513545</v>
          </cell>
          <cell r="G701" t="str">
            <v>830-6190-10</v>
          </cell>
          <cell r="H701">
            <v>119.43</v>
          </cell>
          <cell r="I701" t="str">
            <v>820-6610-10</v>
          </cell>
          <cell r="J701">
            <v>125</v>
          </cell>
          <cell r="K701" t="str">
            <v>820-6901-10</v>
          </cell>
          <cell r="L701">
            <v>-7701.04</v>
          </cell>
          <cell r="M701" t="str">
            <v>830-6220-10</v>
          </cell>
          <cell r="N701">
            <v>969</v>
          </cell>
          <cell r="Q701" t="str">
            <v>830-6180-10</v>
          </cell>
          <cell r="R701">
            <v>200.56</v>
          </cell>
          <cell r="S701" t="str">
            <v>999-4400-10</v>
          </cell>
          <cell r="T701">
            <v>241549</v>
          </cell>
          <cell r="W701" t="str">
            <v>810-6170-10</v>
          </cell>
          <cell r="X701">
            <v>3067.48</v>
          </cell>
        </row>
        <row r="702">
          <cell r="C702" t="str">
            <v>999-6015-10</v>
          </cell>
          <cell r="D702">
            <v>581051</v>
          </cell>
          <cell r="G702" t="str">
            <v>830-6200-10</v>
          </cell>
          <cell r="H702">
            <v>563.41</v>
          </cell>
          <cell r="I702" t="str">
            <v>820-6700-10</v>
          </cell>
          <cell r="J702">
            <v>139.81</v>
          </cell>
          <cell r="K702" t="str">
            <v>820-6902-10</v>
          </cell>
          <cell r="L702">
            <v>-6362.06</v>
          </cell>
          <cell r="M702" t="str">
            <v>830-6700-10</v>
          </cell>
          <cell r="N702">
            <v>171.08</v>
          </cell>
          <cell r="Q702" t="str">
            <v>830-6190-10</v>
          </cell>
          <cell r="R702">
            <v>59.81</v>
          </cell>
          <cell r="S702" t="str">
            <v>999-5000-10</v>
          </cell>
          <cell r="T702">
            <v>84523269</v>
          </cell>
          <cell r="W702" t="str">
            <v>810-6180-10</v>
          </cell>
          <cell r="X702">
            <v>761.55</v>
          </cell>
        </row>
        <row r="703">
          <cell r="C703" t="str">
            <v>999-6020-10</v>
          </cell>
          <cell r="D703">
            <v>731701</v>
          </cell>
          <cell r="G703" t="str">
            <v>830-6210-10</v>
          </cell>
          <cell r="H703">
            <v>253.25</v>
          </cell>
          <cell r="I703" t="str">
            <v>820-6901-10</v>
          </cell>
          <cell r="J703">
            <v>2846</v>
          </cell>
          <cell r="K703" t="str">
            <v>820-6903-10</v>
          </cell>
          <cell r="L703">
            <v>-699.32</v>
          </cell>
          <cell r="M703" t="str">
            <v>999-4000-10</v>
          </cell>
          <cell r="N703">
            <v>38019748</v>
          </cell>
          <cell r="Q703" t="str">
            <v>830-6220-10</v>
          </cell>
          <cell r="R703">
            <v>1126</v>
          </cell>
          <cell r="S703" t="str">
            <v>999-6000-10</v>
          </cell>
          <cell r="T703">
            <v>1476940</v>
          </cell>
          <cell r="W703" t="str">
            <v>810-6190-10</v>
          </cell>
          <cell r="X703">
            <v>253.7</v>
          </cell>
        </row>
        <row r="704">
          <cell r="C704" t="str">
            <v>999-6100-10</v>
          </cell>
          <cell r="D704">
            <v>269306</v>
          </cell>
          <cell r="G704" t="str">
            <v>830-6220-10</v>
          </cell>
          <cell r="H704">
            <v>1212</v>
          </cell>
          <cell r="I704" t="str">
            <v>820-6902-10</v>
          </cell>
          <cell r="J704">
            <v>336.68</v>
          </cell>
          <cell r="K704" t="str">
            <v>820-6904-10</v>
          </cell>
          <cell r="L704">
            <v>-573.44000000000005</v>
          </cell>
          <cell r="M704" t="str">
            <v>999-4010-10</v>
          </cell>
          <cell r="N704">
            <v>11085090</v>
          </cell>
          <cell r="Q704" t="str">
            <v>830-6700-10</v>
          </cell>
          <cell r="R704">
            <v>214.33</v>
          </cell>
          <cell r="S704" t="str">
            <v>999-6010-10</v>
          </cell>
          <cell r="T704">
            <v>412692</v>
          </cell>
          <cell r="W704" t="str">
            <v>810-6200-10</v>
          </cell>
          <cell r="X704">
            <v>954.25</v>
          </cell>
        </row>
        <row r="705">
          <cell r="C705" t="str">
            <v>999-6200-10</v>
          </cell>
          <cell r="D705">
            <v>92912</v>
          </cell>
          <cell r="G705" t="str">
            <v>830-6700-10</v>
          </cell>
          <cell r="H705">
            <v>115.85</v>
          </cell>
          <cell r="I705" t="str">
            <v>830-6010-10</v>
          </cell>
          <cell r="J705">
            <v>10590.76</v>
          </cell>
          <cell r="K705" t="str">
            <v>830-6010-10</v>
          </cell>
          <cell r="L705">
            <v>10925</v>
          </cell>
          <cell r="M705" t="str">
            <v>999-4015-10</v>
          </cell>
          <cell r="N705">
            <v>13199397</v>
          </cell>
          <cell r="Q705" t="str">
            <v>999-4000-10</v>
          </cell>
          <cell r="R705">
            <v>46963909</v>
          </cell>
          <cell r="S705" t="str">
            <v>999-6015-10</v>
          </cell>
          <cell r="T705">
            <v>416526</v>
          </cell>
          <cell r="W705" t="str">
            <v>810-6210-10</v>
          </cell>
          <cell r="X705">
            <v>447.58</v>
          </cell>
        </row>
        <row r="706">
          <cell r="C706" t="str">
            <v>999-6300-10</v>
          </cell>
          <cell r="D706">
            <v>42718</v>
          </cell>
          <cell r="G706" t="str">
            <v>999-4000-10</v>
          </cell>
          <cell r="H706">
            <v>40119019</v>
          </cell>
          <cell r="I706" t="str">
            <v>830-6030-10</v>
          </cell>
          <cell r="J706">
            <v>164.41</v>
          </cell>
          <cell r="K706" t="str">
            <v>830-6030-10</v>
          </cell>
          <cell r="L706">
            <v>1520.85</v>
          </cell>
          <cell r="M706" t="str">
            <v>999-4020-10</v>
          </cell>
          <cell r="N706">
            <v>16111943</v>
          </cell>
          <cell r="Q706" t="str">
            <v>999-4010-10</v>
          </cell>
          <cell r="R706">
            <v>12300083</v>
          </cell>
          <cell r="S706" t="str">
            <v>999-6020-10</v>
          </cell>
          <cell r="T706">
            <v>556246</v>
          </cell>
          <cell r="W706" t="str">
            <v>810-6220-10</v>
          </cell>
          <cell r="X706">
            <v>750</v>
          </cell>
        </row>
        <row r="707">
          <cell r="C707" t="str">
            <v>999-6400-10</v>
          </cell>
          <cell r="D707">
            <v>10401</v>
          </cell>
          <cell r="G707" t="str">
            <v>999-4010-10</v>
          </cell>
          <cell r="H707">
            <v>11486888</v>
          </cell>
          <cell r="I707" t="str">
            <v>830-6130-10</v>
          </cell>
          <cell r="J707">
            <v>-35.33</v>
          </cell>
          <cell r="K707" t="str">
            <v>830-6170-10</v>
          </cell>
          <cell r="L707">
            <v>1012.06</v>
          </cell>
          <cell r="M707" t="str">
            <v>999-4100-10</v>
          </cell>
          <cell r="N707">
            <v>7148941</v>
          </cell>
          <cell r="Q707" t="str">
            <v>999-4015-10</v>
          </cell>
          <cell r="R707">
            <v>13339610</v>
          </cell>
          <cell r="S707" t="str">
            <v>999-6100-10</v>
          </cell>
          <cell r="T707">
            <v>240349</v>
          </cell>
          <cell r="W707" t="str">
            <v>810-6270-10</v>
          </cell>
          <cell r="X707">
            <v>131.44999999999999</v>
          </cell>
        </row>
        <row r="708">
          <cell r="G708" t="str">
            <v>999-4015-10</v>
          </cell>
          <cell r="H708">
            <v>13460817</v>
          </cell>
          <cell r="I708" t="str">
            <v>830-6170-10</v>
          </cell>
          <cell r="J708">
            <v>896.84</v>
          </cell>
          <cell r="K708" t="str">
            <v>830-6180-10</v>
          </cell>
          <cell r="L708">
            <v>217.79</v>
          </cell>
          <cell r="M708" t="str">
            <v>999-4200-10</v>
          </cell>
          <cell r="N708">
            <v>2776215</v>
          </cell>
          <cell r="Q708" t="str">
            <v>999-4020-10</v>
          </cell>
          <cell r="R708">
            <v>16969290</v>
          </cell>
          <cell r="S708" t="str">
            <v>999-6200-10</v>
          </cell>
          <cell r="T708">
            <v>113644</v>
          </cell>
          <cell r="W708" t="str">
            <v>810-6290-10</v>
          </cell>
          <cell r="X708">
            <v>622.1</v>
          </cell>
        </row>
        <row r="709">
          <cell r="G709" t="str">
            <v>999-4020-10</v>
          </cell>
          <cell r="H709">
            <v>17374669</v>
          </cell>
          <cell r="I709" t="str">
            <v>830-6180-10</v>
          </cell>
          <cell r="J709">
            <v>205.81</v>
          </cell>
          <cell r="K709" t="str">
            <v>830-6190-10</v>
          </cell>
          <cell r="L709">
            <v>120.01</v>
          </cell>
          <cell r="M709" t="str">
            <v>999-4300-10</v>
          </cell>
          <cell r="N709">
            <v>678510</v>
          </cell>
          <cell r="Q709" t="str">
            <v>999-4100-10</v>
          </cell>
          <cell r="R709">
            <v>7761021</v>
          </cell>
          <cell r="S709" t="str">
            <v>999-6300-10</v>
          </cell>
          <cell r="T709">
            <v>24510</v>
          </cell>
          <cell r="W709" t="str">
            <v>810-6310-10</v>
          </cell>
          <cell r="X709">
            <v>263.99</v>
          </cell>
        </row>
        <row r="710">
          <cell r="G710" t="str">
            <v>999-4100-10</v>
          </cell>
          <cell r="H710">
            <v>7013816</v>
          </cell>
          <cell r="I710" t="str">
            <v>830-6190-10</v>
          </cell>
          <cell r="J710">
            <v>106.61</v>
          </cell>
          <cell r="K710" t="str">
            <v>830-6200-10</v>
          </cell>
          <cell r="L710">
            <v>184.31</v>
          </cell>
          <cell r="M710" t="str">
            <v>999-4400-10</v>
          </cell>
          <cell r="N710">
            <v>243893</v>
          </cell>
          <cell r="Q710" t="str">
            <v>999-4200-10</v>
          </cell>
          <cell r="R710">
            <v>3321935</v>
          </cell>
          <cell r="S710" t="str">
            <v>999-6400-10</v>
          </cell>
          <cell r="T710">
            <v>8505</v>
          </cell>
          <cell r="W710" t="str">
            <v>810-6320-10</v>
          </cell>
          <cell r="X710">
            <v>524</v>
          </cell>
        </row>
        <row r="711">
          <cell r="G711" t="str">
            <v>999-4200-10</v>
          </cell>
          <cell r="H711">
            <v>2724480</v>
          </cell>
          <cell r="I711" t="str">
            <v>830-6200-10</v>
          </cell>
          <cell r="J711">
            <v>502.71</v>
          </cell>
          <cell r="K711" t="str">
            <v>830-6210-10</v>
          </cell>
          <cell r="L711">
            <v>-14.02</v>
          </cell>
          <cell r="M711" t="str">
            <v>999-5000-10</v>
          </cell>
          <cell r="N711">
            <v>107578100</v>
          </cell>
          <cell r="Q711" t="str">
            <v>999-4300-10</v>
          </cell>
          <cell r="R711">
            <v>810191</v>
          </cell>
          <cell r="W711" t="str">
            <v>810-6330-10</v>
          </cell>
          <cell r="X711">
            <v>152.99</v>
          </cell>
        </row>
        <row r="712">
          <cell r="G712" t="str">
            <v>999-4300-10</v>
          </cell>
          <cell r="H712">
            <v>956608</v>
          </cell>
          <cell r="I712" t="str">
            <v>830-6210-10</v>
          </cell>
          <cell r="J712">
            <v>226.04</v>
          </cell>
          <cell r="K712" t="str">
            <v>830-6220-10</v>
          </cell>
          <cell r="L712">
            <v>1761</v>
          </cell>
          <cell r="M712" t="str">
            <v>999-6000-10</v>
          </cell>
          <cell r="N712">
            <v>1661148</v>
          </cell>
          <cell r="Q712" t="str">
            <v>999-4400-10</v>
          </cell>
          <cell r="R712">
            <v>243160</v>
          </cell>
          <cell r="W712" t="str">
            <v>810-6342-10</v>
          </cell>
          <cell r="X712">
            <v>326.08</v>
          </cell>
        </row>
        <row r="713">
          <cell r="G713" t="str">
            <v>999-4400-10</v>
          </cell>
          <cell r="H713">
            <v>243823</v>
          </cell>
          <cell r="I713" t="str">
            <v>830-6220-10</v>
          </cell>
          <cell r="J713">
            <v>1445</v>
          </cell>
          <cell r="K713" t="str">
            <v>830-6700-10</v>
          </cell>
          <cell r="L713">
            <v>212.66</v>
          </cell>
          <cell r="M713" t="str">
            <v>999-6010-10</v>
          </cell>
          <cell r="N713">
            <v>481385</v>
          </cell>
          <cell r="Q713" t="str">
            <v>999-5000-10</v>
          </cell>
          <cell r="R713">
            <v>83405569</v>
          </cell>
          <cell r="W713" t="str">
            <v>810-6450-10</v>
          </cell>
          <cell r="X713">
            <v>945</v>
          </cell>
        </row>
        <row r="714">
          <cell r="G714" t="str">
            <v>999-5000-10</v>
          </cell>
          <cell r="H714">
            <v>80712885</v>
          </cell>
          <cell r="I714" t="str">
            <v>830-6700-10</v>
          </cell>
          <cell r="J714">
            <v>107.45</v>
          </cell>
          <cell r="K714" t="str">
            <v>999-4000-10</v>
          </cell>
          <cell r="L714">
            <v>33396921</v>
          </cell>
          <cell r="M714" t="str">
            <v>999-6015-10</v>
          </cell>
          <cell r="N714">
            <v>578418</v>
          </cell>
          <cell r="Q714" t="str">
            <v>999-6000-10</v>
          </cell>
          <cell r="R714">
            <v>2381714</v>
          </cell>
          <cell r="W714" t="str">
            <v>810-6463-10</v>
          </cell>
          <cell r="X714">
            <v>182.68</v>
          </cell>
        </row>
        <row r="715">
          <cell r="G715" t="str">
            <v>999-6000-10</v>
          </cell>
          <cell r="H715">
            <v>1213618</v>
          </cell>
          <cell r="I715" t="str">
            <v>999-4000-10</v>
          </cell>
          <cell r="J715">
            <v>35081280</v>
          </cell>
          <cell r="K715" t="str">
            <v>999-4010-10</v>
          </cell>
          <cell r="L715">
            <v>10253167</v>
          </cell>
          <cell r="M715" t="str">
            <v>999-6020-10</v>
          </cell>
          <cell r="N715">
            <v>676106</v>
          </cell>
          <cell r="Q715" t="str">
            <v>999-6010-10</v>
          </cell>
          <cell r="R715">
            <v>634751</v>
          </cell>
          <cell r="W715" t="str">
            <v>810-6490-10</v>
          </cell>
          <cell r="X715">
            <v>717</v>
          </cell>
        </row>
        <row r="716">
          <cell r="G716" t="str">
            <v>999-6010-10</v>
          </cell>
          <cell r="H716">
            <v>355098</v>
          </cell>
          <cell r="I716" t="str">
            <v>999-4010-10</v>
          </cell>
          <cell r="J716">
            <v>10685703</v>
          </cell>
          <cell r="K716" t="str">
            <v>999-4015-10</v>
          </cell>
          <cell r="L716">
            <v>12709000</v>
          </cell>
          <cell r="M716" t="str">
            <v>999-6100-10</v>
          </cell>
          <cell r="N716">
            <v>296487</v>
          </cell>
          <cell r="Q716" t="str">
            <v>999-6015-10</v>
          </cell>
          <cell r="R716">
            <v>620571</v>
          </cell>
          <cell r="W716" t="str">
            <v>810-6500-10</v>
          </cell>
          <cell r="X716">
            <v>144.03</v>
          </cell>
        </row>
        <row r="717">
          <cell r="G717" t="str">
            <v>999-6015-10</v>
          </cell>
          <cell r="H717">
            <v>370441</v>
          </cell>
          <cell r="I717" t="str">
            <v>999-4015-10</v>
          </cell>
          <cell r="J717">
            <v>11895141</v>
          </cell>
          <cell r="K717" t="str">
            <v>999-4020-10</v>
          </cell>
          <cell r="L717">
            <v>15857999</v>
          </cell>
          <cell r="M717" t="str">
            <v>999-6200-10</v>
          </cell>
          <cell r="N717">
            <v>113195</v>
          </cell>
          <cell r="Q717" t="str">
            <v>999-6020-10</v>
          </cell>
          <cell r="R717">
            <v>788957</v>
          </cell>
          <cell r="W717" t="str">
            <v>810-6700-10</v>
          </cell>
          <cell r="X717">
            <v>83.85</v>
          </cell>
        </row>
        <row r="718">
          <cell r="G718" t="str">
            <v>999-6020-10</v>
          </cell>
          <cell r="H718">
            <v>498151</v>
          </cell>
          <cell r="I718" t="str">
            <v>999-4020-10</v>
          </cell>
          <cell r="J718">
            <v>14757533</v>
          </cell>
          <cell r="K718" t="str">
            <v>999-4100-10</v>
          </cell>
          <cell r="L718">
            <v>6966696</v>
          </cell>
          <cell r="M718" t="str">
            <v>999-6300-10</v>
          </cell>
          <cell r="N718">
            <v>23476</v>
          </cell>
          <cell r="Q718" t="str">
            <v>999-6100-10</v>
          </cell>
          <cell r="R718">
            <v>359036</v>
          </cell>
          <cell r="W718" t="str">
            <v>810-6900-10</v>
          </cell>
          <cell r="X718">
            <v>53436.73</v>
          </cell>
        </row>
        <row r="719">
          <cell r="G719" t="str">
            <v>999-6100-10</v>
          </cell>
          <cell r="H719">
            <v>202560</v>
          </cell>
          <cell r="I719" t="str">
            <v>999-4100-10</v>
          </cell>
          <cell r="J719">
            <v>6710932</v>
          </cell>
          <cell r="K719" t="str">
            <v>999-4200-10</v>
          </cell>
          <cell r="L719">
            <v>2804104</v>
          </cell>
          <cell r="M719" t="str">
            <v>999-6400-10</v>
          </cell>
          <cell r="N719">
            <v>10309</v>
          </cell>
          <cell r="Q719" t="str">
            <v>999-6200-10</v>
          </cell>
          <cell r="R719">
            <v>147956</v>
          </cell>
          <cell r="W719" t="str">
            <v>810-6901-10</v>
          </cell>
          <cell r="X719">
            <v>-51191.93</v>
          </cell>
        </row>
        <row r="720">
          <cell r="G720" t="str">
            <v>999-6200-10</v>
          </cell>
          <cell r="H720">
            <v>75964</v>
          </cell>
          <cell r="I720" t="str">
            <v>999-4200-10</v>
          </cell>
          <cell r="J720">
            <v>2759226</v>
          </cell>
          <cell r="K720" t="str">
            <v>999-4300-10</v>
          </cell>
          <cell r="L720">
            <v>753259</v>
          </cell>
          <cell r="Q720" t="str">
            <v>999-6300-10</v>
          </cell>
          <cell r="R720">
            <v>29607</v>
          </cell>
          <cell r="W720" t="str">
            <v>810-6902-10</v>
          </cell>
          <cell r="X720">
            <v>0</v>
          </cell>
        </row>
        <row r="721">
          <cell r="G721" t="str">
            <v>999-6300-10</v>
          </cell>
          <cell r="H721">
            <v>25031</v>
          </cell>
          <cell r="I721" t="str">
            <v>999-4300-10</v>
          </cell>
          <cell r="J721">
            <v>820429</v>
          </cell>
          <cell r="K721" t="str">
            <v>999-4400-10</v>
          </cell>
          <cell r="L721">
            <v>243763</v>
          </cell>
          <cell r="Q721" t="str">
            <v>999-6400-10</v>
          </cell>
          <cell r="R721">
            <v>11716</v>
          </cell>
          <cell r="W721" t="str">
            <v>810-6903-10</v>
          </cell>
          <cell r="X721">
            <v>-355.68</v>
          </cell>
        </row>
        <row r="722">
          <cell r="G722" t="str">
            <v>999-6400-10</v>
          </cell>
          <cell r="H722">
            <v>7057</v>
          </cell>
          <cell r="I722" t="str">
            <v>999-4400-10</v>
          </cell>
          <cell r="J722">
            <v>258029</v>
          </cell>
          <cell r="K722" t="str">
            <v>999-5000-10</v>
          </cell>
          <cell r="L722">
            <v>88847092</v>
          </cell>
          <cell r="W722" t="str">
            <v>820-6010-10</v>
          </cell>
          <cell r="X722">
            <v>22863.54</v>
          </cell>
        </row>
        <row r="723">
          <cell r="I723" t="str">
            <v>999-5000-10</v>
          </cell>
          <cell r="J723">
            <v>87104462</v>
          </cell>
          <cell r="K723" t="str">
            <v>999-6000-10</v>
          </cell>
          <cell r="L723">
            <v>1292609</v>
          </cell>
          <cell r="W723" t="str">
            <v>820-6030-10</v>
          </cell>
          <cell r="X723">
            <v>433.92</v>
          </cell>
        </row>
        <row r="724">
          <cell r="I724" t="str">
            <v>999-6000-10</v>
          </cell>
          <cell r="J724">
            <v>1076008</v>
          </cell>
          <cell r="K724" t="str">
            <v>999-6010-10</v>
          </cell>
          <cell r="L724">
            <v>389954</v>
          </cell>
          <cell r="W724" t="str">
            <v>820-6070-10</v>
          </cell>
          <cell r="X724">
            <v>5253.03</v>
          </cell>
        </row>
        <row r="725">
          <cell r="I725" t="str">
            <v>999-6010-10</v>
          </cell>
          <cell r="J725">
            <v>320804</v>
          </cell>
          <cell r="K725" t="str">
            <v>999-6015-10</v>
          </cell>
          <cell r="L725">
            <v>531790</v>
          </cell>
          <cell r="W725" t="str">
            <v>820-6170-10</v>
          </cell>
          <cell r="X725">
            <v>2164.85</v>
          </cell>
        </row>
        <row r="726">
          <cell r="I726" t="str">
            <v>999-6015-10</v>
          </cell>
          <cell r="J726">
            <v>411374</v>
          </cell>
          <cell r="K726" t="str">
            <v>999-6020-10</v>
          </cell>
          <cell r="L726">
            <v>642848</v>
          </cell>
          <cell r="W726" t="str">
            <v>820-6180-10</v>
          </cell>
          <cell r="X726">
            <v>595.67999999999995</v>
          </cell>
        </row>
        <row r="727">
          <cell r="I727" t="str">
            <v>999-6020-10</v>
          </cell>
          <cell r="J727">
            <v>478877</v>
          </cell>
          <cell r="K727" t="str">
            <v>999-6100-10</v>
          </cell>
          <cell r="L727">
            <v>281104</v>
          </cell>
          <cell r="W727" t="str">
            <v>820-6190-10</v>
          </cell>
          <cell r="X727">
            <v>172.39</v>
          </cell>
        </row>
        <row r="728">
          <cell r="I728" t="str">
            <v>999-6100-10</v>
          </cell>
          <cell r="J728">
            <v>213262</v>
          </cell>
          <cell r="K728" t="str">
            <v>999-6200-10</v>
          </cell>
          <cell r="L728">
            <v>108721</v>
          </cell>
          <cell r="W728" t="str">
            <v>820-6200-10</v>
          </cell>
          <cell r="X728">
            <v>571.76</v>
          </cell>
        </row>
        <row r="729">
          <cell r="I729" t="str">
            <v>999-6200-10</v>
          </cell>
          <cell r="J729">
            <v>85227</v>
          </cell>
          <cell r="K729" t="str">
            <v>999-6300-10</v>
          </cell>
          <cell r="L729">
            <v>24810</v>
          </cell>
          <cell r="W729" t="str">
            <v>820-6210-10</v>
          </cell>
          <cell r="X729">
            <v>273.77999999999997</v>
          </cell>
        </row>
        <row r="730">
          <cell r="I730" t="str">
            <v>999-6300-10</v>
          </cell>
          <cell r="J730">
            <v>23364</v>
          </cell>
          <cell r="K730" t="str">
            <v>999-6400-10</v>
          </cell>
          <cell r="L730">
            <v>10032</v>
          </cell>
          <cell r="W730" t="str">
            <v>820-6220-10</v>
          </cell>
          <cell r="X730">
            <v>717</v>
          </cell>
        </row>
        <row r="731">
          <cell r="I731" t="str">
            <v>999-6400-10</v>
          </cell>
          <cell r="J731">
            <v>8237</v>
          </cell>
          <cell r="W731" t="str">
            <v>820-6590-10</v>
          </cell>
          <cell r="X731">
            <v>236</v>
          </cell>
        </row>
        <row r="732">
          <cell r="W732" t="str">
            <v>820-6620-10</v>
          </cell>
          <cell r="X732">
            <v>19.8</v>
          </cell>
        </row>
        <row r="733">
          <cell r="W733" t="str">
            <v>820-6700-10</v>
          </cell>
          <cell r="X733">
            <v>177.08</v>
          </cell>
        </row>
        <row r="734">
          <cell r="W734" t="str">
            <v>820-6901-10</v>
          </cell>
          <cell r="X734">
            <v>-456.75</v>
          </cell>
        </row>
        <row r="735">
          <cell r="W735" t="str">
            <v>830-6010-10</v>
          </cell>
          <cell r="X735">
            <v>10015.36</v>
          </cell>
        </row>
        <row r="736">
          <cell r="W736" t="str">
            <v>830-6020-10</v>
          </cell>
          <cell r="X736">
            <v>196.58</v>
          </cell>
        </row>
        <row r="737">
          <cell r="W737" t="str">
            <v>830-6030-10</v>
          </cell>
          <cell r="X737">
            <v>433.88</v>
          </cell>
        </row>
        <row r="738">
          <cell r="W738" t="str">
            <v>830-6170-10</v>
          </cell>
          <cell r="X738">
            <v>1072.1300000000001</v>
          </cell>
        </row>
        <row r="739">
          <cell r="W739" t="str">
            <v>830-6180-10</v>
          </cell>
          <cell r="X739">
            <v>243.2</v>
          </cell>
        </row>
        <row r="740">
          <cell r="W740" t="str">
            <v>830-6190-10</v>
          </cell>
          <cell r="X740">
            <v>48.59</v>
          </cell>
        </row>
        <row r="741">
          <cell r="W741" t="str">
            <v>830-6200-10</v>
          </cell>
          <cell r="X741">
            <v>225.12</v>
          </cell>
        </row>
        <row r="742">
          <cell r="W742" t="str">
            <v>830-6210-10</v>
          </cell>
          <cell r="X742">
            <v>104.79</v>
          </cell>
        </row>
        <row r="743">
          <cell r="W743" t="str">
            <v>830-6220-10</v>
          </cell>
          <cell r="X743">
            <v>715</v>
          </cell>
        </row>
        <row r="744">
          <cell r="W744" t="str">
            <v>830-6700-10</v>
          </cell>
          <cell r="X744">
            <v>107.05</v>
          </cell>
        </row>
        <row r="745">
          <cell r="W745" t="str">
            <v>999-4000-10</v>
          </cell>
          <cell r="X745">
            <v>35912642</v>
          </cell>
        </row>
        <row r="746">
          <cell r="W746" t="str">
            <v>999-4010-10</v>
          </cell>
          <cell r="X746">
            <v>10697989</v>
          </cell>
        </row>
        <row r="747">
          <cell r="W747" t="str">
            <v>999-4015-10</v>
          </cell>
          <cell r="X747">
            <v>13331251</v>
          </cell>
        </row>
        <row r="748">
          <cell r="W748" t="str">
            <v>999-4020-10</v>
          </cell>
          <cell r="X748">
            <v>16891084</v>
          </cell>
        </row>
        <row r="749">
          <cell r="W749" t="str">
            <v>999-4100-10</v>
          </cell>
          <cell r="X749">
            <v>6678589</v>
          </cell>
        </row>
        <row r="750">
          <cell r="W750" t="str">
            <v>999-4200-10</v>
          </cell>
          <cell r="X750">
            <v>2846293</v>
          </cell>
        </row>
        <row r="751">
          <cell r="W751" t="str">
            <v>999-4300-10</v>
          </cell>
          <cell r="X751">
            <v>1075276</v>
          </cell>
        </row>
        <row r="752">
          <cell r="W752" t="str">
            <v>999-4400-10</v>
          </cell>
          <cell r="X752">
            <v>241799</v>
          </cell>
        </row>
        <row r="753">
          <cell r="W753" t="str">
            <v>999-6000-10</v>
          </cell>
          <cell r="X753">
            <v>1171306</v>
          </cell>
        </row>
        <row r="754">
          <cell r="W754" t="str">
            <v>999-6010-10</v>
          </cell>
          <cell r="X754">
            <v>346985</v>
          </cell>
        </row>
        <row r="755">
          <cell r="W755" t="str">
            <v>999-6015-10</v>
          </cell>
          <cell r="X755">
            <v>435255</v>
          </cell>
        </row>
        <row r="756">
          <cell r="W756" t="str">
            <v>999-6020-10</v>
          </cell>
          <cell r="X756">
            <v>548997</v>
          </cell>
        </row>
        <row r="757">
          <cell r="W757" t="str">
            <v>999-6100-10</v>
          </cell>
          <cell r="X757">
            <v>217380</v>
          </cell>
        </row>
        <row r="758">
          <cell r="W758" t="str">
            <v>999-6200-10</v>
          </cell>
          <cell r="X758">
            <v>91728</v>
          </cell>
        </row>
        <row r="759">
          <cell r="W759" t="str">
            <v>999-6300-10</v>
          </cell>
          <cell r="X759">
            <v>33022</v>
          </cell>
        </row>
        <row r="760">
          <cell r="W760" t="str">
            <v>999-6400-10</v>
          </cell>
          <cell r="X760">
            <v>7929</v>
          </cell>
        </row>
        <row r="761">
          <cell r="W761" t="str">
            <v>820-6590-10</v>
          </cell>
          <cell r="X761">
            <v>236</v>
          </cell>
        </row>
        <row r="762">
          <cell r="W762" t="str">
            <v>820-6620-10</v>
          </cell>
          <cell r="X762">
            <v>19.8</v>
          </cell>
        </row>
        <row r="763">
          <cell r="W763" t="str">
            <v>820-6700-10</v>
          </cell>
          <cell r="X763">
            <v>177.08</v>
          </cell>
        </row>
        <row r="764">
          <cell r="W764" t="str">
            <v>820-6901-10</v>
          </cell>
          <cell r="X764">
            <v>-456.75</v>
          </cell>
        </row>
        <row r="765">
          <cell r="W765" t="str">
            <v>830-6010-10</v>
          </cell>
          <cell r="X765">
            <v>10015.36</v>
          </cell>
        </row>
        <row r="766">
          <cell r="W766" t="str">
            <v>830-6020-10</v>
          </cell>
          <cell r="X766">
            <v>196.58</v>
          </cell>
        </row>
        <row r="767">
          <cell r="W767" t="str">
            <v>830-6030-10</v>
          </cell>
          <cell r="X767">
            <v>433.88</v>
          </cell>
        </row>
        <row r="768">
          <cell r="W768" t="str">
            <v>830-6070-10</v>
          </cell>
          <cell r="X768">
            <v>-2180.7600000000002</v>
          </cell>
        </row>
        <row r="769">
          <cell r="W769" t="str">
            <v>830-6170-10</v>
          </cell>
          <cell r="X769">
            <v>1072.1300000000001</v>
          </cell>
        </row>
        <row r="770">
          <cell r="W770" t="str">
            <v>830-6180-10</v>
          </cell>
          <cell r="X770">
            <v>243.2</v>
          </cell>
        </row>
        <row r="771">
          <cell r="W771" t="str">
            <v>830-6190-10</v>
          </cell>
          <cell r="X771">
            <v>48.59</v>
          </cell>
        </row>
        <row r="772">
          <cell r="W772" t="str">
            <v>830-6200-10</v>
          </cell>
          <cell r="X772">
            <v>225.12</v>
          </cell>
        </row>
        <row r="773">
          <cell r="W773" t="str">
            <v>830-6210-10</v>
          </cell>
          <cell r="X773">
            <v>104.79</v>
          </cell>
        </row>
        <row r="774">
          <cell r="W774" t="str">
            <v>830-6220-10</v>
          </cell>
          <cell r="X774">
            <v>715</v>
          </cell>
        </row>
        <row r="775">
          <cell r="W775" t="str">
            <v>830-6700-10</v>
          </cell>
          <cell r="X775">
            <v>107.05</v>
          </cell>
        </row>
        <row r="776">
          <cell r="W776" t="str">
            <v>999-4000-10</v>
          </cell>
          <cell r="X776">
            <v>35912642</v>
          </cell>
        </row>
        <row r="777">
          <cell r="W777" t="str">
            <v>999-4010-10</v>
          </cell>
          <cell r="X777">
            <v>10697989</v>
          </cell>
        </row>
        <row r="778">
          <cell r="W778" t="str">
            <v>999-4015-10</v>
          </cell>
          <cell r="X778">
            <v>13331251</v>
          </cell>
        </row>
        <row r="779">
          <cell r="W779" t="str">
            <v>999-4020-10</v>
          </cell>
          <cell r="X779">
            <v>16891084</v>
          </cell>
        </row>
        <row r="780">
          <cell r="W780" t="str">
            <v>999-4100-10</v>
          </cell>
          <cell r="X780">
            <v>6678589</v>
          </cell>
        </row>
        <row r="781">
          <cell r="W781" t="str">
            <v>999-4200-10</v>
          </cell>
          <cell r="X781">
            <v>2846293</v>
          </cell>
        </row>
        <row r="782">
          <cell r="W782" t="str">
            <v>999-4300-10</v>
          </cell>
          <cell r="X782">
            <v>1075276</v>
          </cell>
        </row>
        <row r="783">
          <cell r="W783" t="str">
            <v>999-4400-10</v>
          </cell>
          <cell r="X783">
            <v>241799</v>
          </cell>
        </row>
        <row r="784">
          <cell r="W784" t="str">
            <v>999-4500-10</v>
          </cell>
          <cell r="X784">
            <v>16909</v>
          </cell>
        </row>
        <row r="785">
          <cell r="W785" t="str">
            <v>999-5000-10</v>
          </cell>
          <cell r="X785">
            <v>110457800</v>
          </cell>
        </row>
        <row r="786">
          <cell r="W786" t="str">
            <v>999-6000-10</v>
          </cell>
          <cell r="X786">
            <v>1171306</v>
          </cell>
        </row>
        <row r="787">
          <cell r="W787" t="str">
            <v>999-6010-10</v>
          </cell>
          <cell r="X787">
            <v>346985</v>
          </cell>
        </row>
        <row r="788">
          <cell r="W788" t="str">
            <v>999-6015-10</v>
          </cell>
          <cell r="X788">
            <v>435255</v>
          </cell>
        </row>
        <row r="789">
          <cell r="W789" t="str">
            <v>999-6020-10</v>
          </cell>
          <cell r="X789">
            <v>548997</v>
          </cell>
        </row>
        <row r="790">
          <cell r="W790" t="str">
            <v>999-6100-10</v>
          </cell>
          <cell r="X790">
            <v>217380</v>
          </cell>
        </row>
        <row r="791">
          <cell r="W791" t="str">
            <v>999-6200-10</v>
          </cell>
          <cell r="X791">
            <v>91728</v>
          </cell>
        </row>
        <row r="792">
          <cell r="W792" t="str">
            <v>999-6300-10</v>
          </cell>
          <cell r="X792">
            <v>33022</v>
          </cell>
        </row>
        <row r="793">
          <cell r="W793" t="str">
            <v>999-6400-10</v>
          </cell>
          <cell r="X793">
            <v>7929</v>
          </cell>
        </row>
        <row r="794">
          <cell r="W794" t="str">
            <v>999-6500-10</v>
          </cell>
          <cell r="X794">
            <v>704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App.2-FC Calc of REG Expansion"/>
      <sheetName val="App.2-G SQI"/>
      <sheetName val="App.2-H_Other_Oper_Rev"/>
      <sheetName val="Hidden_Other Revenue"/>
      <sheetName val="App_2-I LF_CDM"/>
      <sheetName val="lists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Za_2020 Com. Exp. Forecast"/>
      <sheetName val="App.2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24">
          <cell r="E24">
            <v>2021</v>
          </cell>
        </row>
        <row r="26">
          <cell r="E26">
            <v>2020</v>
          </cell>
        </row>
        <row r="28">
          <cell r="E28">
            <v>2015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Data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  <sheetName val="Click here if completed"/>
      <sheetName val="=&gt; Not part of 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1">
          <cell r="D21">
            <v>50815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ary"/>
      <sheetName val="P&amp;L v Bud"/>
      <sheetName val="P&amp;L v PY"/>
      <sheetName val="EnergyServices"/>
      <sheetName val="BS"/>
      <sheetName val="CashFlow"/>
      <sheetName val="Exec CC Expenses"/>
      <sheetName val="Donations"/>
      <sheetName val="Corporate Memberships"/>
      <sheetName val="Chairman Expenses"/>
      <sheetName val="Not in Package =&gt;"/>
      <sheetName val="Dashboard"/>
      <sheetName val="CapitalReport"/>
      <sheetName val="VarianceSummary"/>
      <sheetName val="Notes"/>
      <sheetName val="Restructuring"/>
      <sheetName val="BS Consol"/>
      <sheetName val="P&amp;L Columnar"/>
    </sheetNames>
    <sheetDataSet>
      <sheetData sheetId="0"/>
      <sheetData sheetId="1">
        <row r="1">
          <cell r="S1" t="str">
            <v>Copy columns in FRx download and paste to cell T1</v>
          </cell>
          <cell r="T1">
            <v>0</v>
          </cell>
          <cell r="U1" t="str">
            <v>Oshawa Power &amp; Utilities Corp.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</row>
        <row r="2">
          <cell r="S2">
            <v>0</v>
          </cell>
          <cell r="T2">
            <v>0</v>
          </cell>
          <cell r="U2" t="str">
            <v>Statement of Income and Deficit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</row>
        <row r="3">
          <cell r="S3">
            <v>0</v>
          </cell>
          <cell r="T3">
            <v>0</v>
          </cell>
          <cell r="U3" t="str">
            <v>For the Month Ending 31, January 2010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</row>
        <row r="4"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</row>
        <row r="5">
          <cell r="S5">
            <v>0</v>
          </cell>
          <cell r="T5" t="str">
            <v>Month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>Year to Date</v>
          </cell>
          <cell r="Z5">
            <v>0</v>
          </cell>
          <cell r="AA5">
            <v>0</v>
          </cell>
          <cell r="AB5" t="str">
            <v>2010</v>
          </cell>
          <cell r="AC5">
            <v>0</v>
          </cell>
        </row>
        <row r="6">
          <cell r="S6">
            <v>0</v>
          </cell>
          <cell r="T6" t="str">
            <v>Actual</v>
          </cell>
          <cell r="U6" t="str">
            <v>Budget</v>
          </cell>
          <cell r="V6" t="str">
            <v>Variance</v>
          </cell>
          <cell r="W6">
            <v>0</v>
          </cell>
          <cell r="X6">
            <v>0</v>
          </cell>
          <cell r="Y6" t="str">
            <v>Actual</v>
          </cell>
          <cell r="Z6" t="str">
            <v>Budget</v>
          </cell>
          <cell r="AA6" t="str">
            <v>Variance</v>
          </cell>
          <cell r="AB6" t="str">
            <v>Budget</v>
          </cell>
          <cell r="AC6">
            <v>0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</row>
        <row r="8">
          <cell r="S8" t="str">
            <v>Distribution Revenue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 t="str">
            <v>Distribution Revenue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S9" t="str">
            <v>Residential</v>
          </cell>
          <cell r="T9">
            <v>1025704</v>
          </cell>
          <cell r="U9">
            <v>1038079</v>
          </cell>
          <cell r="V9">
            <v>-12375</v>
          </cell>
          <cell r="W9">
            <v>0</v>
          </cell>
          <cell r="X9" t="str">
            <v>Residential</v>
          </cell>
          <cell r="Y9">
            <v>1025704</v>
          </cell>
          <cell r="Z9">
            <v>1038079</v>
          </cell>
          <cell r="AA9">
            <v>-12375</v>
          </cell>
          <cell r="AB9">
            <v>10825886</v>
          </cell>
          <cell r="AC9">
            <v>0</v>
          </cell>
        </row>
        <row r="10">
          <cell r="S10" t="str">
            <v>Commercial</v>
          </cell>
          <cell r="T10">
            <v>261296</v>
          </cell>
          <cell r="U10">
            <v>270496</v>
          </cell>
          <cell r="V10">
            <v>-9200</v>
          </cell>
          <cell r="W10">
            <v>0</v>
          </cell>
          <cell r="X10" t="str">
            <v>Commercial</v>
          </cell>
          <cell r="Y10">
            <v>261296</v>
          </cell>
          <cell r="Z10">
            <v>270496</v>
          </cell>
          <cell r="AA10">
            <v>-9200</v>
          </cell>
          <cell r="AB10">
            <v>2580109</v>
          </cell>
        </row>
        <row r="11">
          <cell r="S11" t="str">
            <v>Industrial &gt; 50-200kw</v>
          </cell>
          <cell r="T11">
            <v>165142</v>
          </cell>
          <cell r="U11">
            <v>162020</v>
          </cell>
          <cell r="V11">
            <v>3122</v>
          </cell>
          <cell r="W11">
            <v>0</v>
          </cell>
          <cell r="X11" t="str">
            <v>Industrial &gt; 50-200kw</v>
          </cell>
          <cell r="Y11">
            <v>165142</v>
          </cell>
          <cell r="Z11">
            <v>162020</v>
          </cell>
          <cell r="AA11">
            <v>3122</v>
          </cell>
          <cell r="AB11">
            <v>1806757</v>
          </cell>
        </row>
        <row r="12">
          <cell r="S12" t="str">
            <v>Industrial &gt; 200-1000kw</v>
          </cell>
          <cell r="T12">
            <v>142232</v>
          </cell>
          <cell r="U12">
            <v>155855</v>
          </cell>
          <cell r="V12">
            <v>-13623</v>
          </cell>
          <cell r="W12">
            <v>0</v>
          </cell>
          <cell r="X12" t="str">
            <v>Industrial &gt; 200-1000kw</v>
          </cell>
          <cell r="Y12">
            <v>142232</v>
          </cell>
          <cell r="Z12">
            <v>155855</v>
          </cell>
          <cell r="AA12">
            <v>-13623</v>
          </cell>
          <cell r="AB12">
            <v>1727072</v>
          </cell>
        </row>
        <row r="13">
          <cell r="S13" t="str">
            <v>General Service 1000-5000kw</v>
          </cell>
          <cell r="T13">
            <v>60861</v>
          </cell>
          <cell r="U13">
            <v>48176</v>
          </cell>
          <cell r="V13">
            <v>12685</v>
          </cell>
          <cell r="W13">
            <v>0</v>
          </cell>
          <cell r="X13" t="str">
            <v>General Service 1000-5000kw</v>
          </cell>
          <cell r="Y13">
            <v>60861</v>
          </cell>
          <cell r="Z13">
            <v>48176</v>
          </cell>
          <cell r="AA13">
            <v>12685</v>
          </cell>
          <cell r="AB13">
            <v>542780</v>
          </cell>
        </row>
        <row r="14">
          <cell r="S14" t="str">
            <v>Large User &gt; 5000kw</v>
          </cell>
          <cell r="T14">
            <v>18770</v>
          </cell>
          <cell r="U14">
            <v>25034</v>
          </cell>
          <cell r="V14">
            <v>-6264</v>
          </cell>
          <cell r="W14">
            <v>0</v>
          </cell>
          <cell r="X14" t="str">
            <v>Large User &gt; 5000kw</v>
          </cell>
          <cell r="Y14">
            <v>18770</v>
          </cell>
          <cell r="Z14">
            <v>25034</v>
          </cell>
          <cell r="AA14">
            <v>-6264</v>
          </cell>
          <cell r="AB14">
            <v>288450</v>
          </cell>
        </row>
        <row r="15">
          <cell r="S15" t="str">
            <v>Street &amp; Sentinel Lights</v>
          </cell>
          <cell r="T15">
            <v>44322</v>
          </cell>
          <cell r="U15">
            <v>43342</v>
          </cell>
          <cell r="V15">
            <v>980</v>
          </cell>
          <cell r="W15">
            <v>0</v>
          </cell>
          <cell r="X15" t="str">
            <v>Street &amp; Sentinel Lights</v>
          </cell>
          <cell r="Y15">
            <v>44322</v>
          </cell>
          <cell r="Z15">
            <v>43342</v>
          </cell>
          <cell r="AA15">
            <v>980</v>
          </cell>
          <cell r="AB15">
            <v>600911</v>
          </cell>
        </row>
        <row r="16">
          <cell r="S16" t="str">
            <v>Unmetered</v>
          </cell>
          <cell r="T16">
            <v>5250</v>
          </cell>
          <cell r="U16">
            <v>5303</v>
          </cell>
          <cell r="V16">
            <v>-53</v>
          </cell>
          <cell r="W16">
            <v>0</v>
          </cell>
          <cell r="X16" t="str">
            <v>Unmetered</v>
          </cell>
          <cell r="Y16">
            <v>5250</v>
          </cell>
          <cell r="Z16">
            <v>5303</v>
          </cell>
          <cell r="AA16">
            <v>-53</v>
          </cell>
          <cell r="AB16">
            <v>61914</v>
          </cell>
        </row>
        <row r="17">
          <cell r="S17">
            <v>0</v>
          </cell>
          <cell r="T17" t="str">
            <v>-</v>
          </cell>
          <cell r="U17" t="str">
            <v>-</v>
          </cell>
          <cell r="V17" t="str">
            <v>-</v>
          </cell>
          <cell r="W17">
            <v>0</v>
          </cell>
          <cell r="X17">
            <v>0</v>
          </cell>
          <cell r="Y17" t="str">
            <v>-</v>
          </cell>
          <cell r="Z17" t="str">
            <v>-</v>
          </cell>
          <cell r="AA17" t="str">
            <v>-</v>
          </cell>
          <cell r="AB17" t="str">
            <v>-</v>
          </cell>
          <cell r="AC17">
            <v>0</v>
          </cell>
        </row>
        <row r="18">
          <cell r="S18" t="str">
            <v>Total Distribution Revenue</v>
          </cell>
          <cell r="T18">
            <v>1723577</v>
          </cell>
          <cell r="U18">
            <v>1748305</v>
          </cell>
          <cell r="V18">
            <v>-24728</v>
          </cell>
          <cell r="W18">
            <v>0</v>
          </cell>
          <cell r="X18" t="str">
            <v>Total Distribution Revenue</v>
          </cell>
          <cell r="Y18">
            <v>1723577</v>
          </cell>
          <cell r="Z18">
            <v>1748305</v>
          </cell>
          <cell r="AA18">
            <v>-24728</v>
          </cell>
          <cell r="AB18">
            <v>18433879</v>
          </cell>
          <cell r="AC18">
            <v>0</v>
          </cell>
        </row>
        <row r="19">
          <cell r="S19">
            <v>0</v>
          </cell>
          <cell r="T19" t="str">
            <v>-</v>
          </cell>
          <cell r="U19" t="str">
            <v>-</v>
          </cell>
          <cell r="V19" t="str">
            <v>-</v>
          </cell>
          <cell r="W19">
            <v>0</v>
          </cell>
          <cell r="X19">
            <v>0</v>
          </cell>
          <cell r="Y19" t="str">
            <v>-</v>
          </cell>
          <cell r="Z19" t="str">
            <v>-</v>
          </cell>
          <cell r="AA19" t="str">
            <v>-</v>
          </cell>
          <cell r="AB19" t="str">
            <v>-</v>
          </cell>
          <cell r="AC19">
            <v>0</v>
          </cell>
        </row>
        <row r="20">
          <cell r="S20" t="str">
            <v>Flow Through Revenue</v>
          </cell>
          <cell r="T20">
            <v>8674443</v>
          </cell>
          <cell r="U20">
            <v>0</v>
          </cell>
          <cell r="V20">
            <v>-8674443</v>
          </cell>
          <cell r="W20">
            <v>0</v>
          </cell>
          <cell r="X20" t="str">
            <v>Flow Through Revenue</v>
          </cell>
          <cell r="Y20">
            <v>8674443</v>
          </cell>
          <cell r="Z20">
            <v>0</v>
          </cell>
          <cell r="AA20">
            <v>-8674443</v>
          </cell>
          <cell r="AB20">
            <v>0</v>
          </cell>
        </row>
        <row r="21">
          <cell r="S21">
            <v>0</v>
          </cell>
          <cell r="T21" t="str">
            <v>-</v>
          </cell>
          <cell r="U21" t="str">
            <v>-</v>
          </cell>
          <cell r="V21" t="str">
            <v>-</v>
          </cell>
          <cell r="W21">
            <v>0</v>
          </cell>
          <cell r="X21">
            <v>0</v>
          </cell>
          <cell r="Y21" t="str">
            <v>-</v>
          </cell>
          <cell r="Z21" t="str">
            <v>-</v>
          </cell>
          <cell r="AA21" t="str">
            <v>-</v>
          </cell>
          <cell r="AB21" t="str">
            <v>-</v>
          </cell>
          <cell r="AC21">
            <v>0</v>
          </cell>
        </row>
        <row r="22">
          <cell r="S22" t="str">
            <v>Cost of Energy</v>
          </cell>
          <cell r="T22">
            <v>8674443</v>
          </cell>
          <cell r="U22">
            <v>0</v>
          </cell>
          <cell r="V22">
            <v>-8674443</v>
          </cell>
          <cell r="W22">
            <v>0</v>
          </cell>
          <cell r="X22" t="str">
            <v>Cost of Energy</v>
          </cell>
          <cell r="Y22">
            <v>8674443</v>
          </cell>
          <cell r="Z22">
            <v>0</v>
          </cell>
          <cell r="AA22">
            <v>-8674443</v>
          </cell>
          <cell r="AB22">
            <v>0</v>
          </cell>
        </row>
        <row r="23">
          <cell r="S23">
            <v>0</v>
          </cell>
          <cell r="T23" t="str">
            <v>-</v>
          </cell>
          <cell r="U23" t="str">
            <v>-</v>
          </cell>
          <cell r="V23" t="str">
            <v>-</v>
          </cell>
          <cell r="W23">
            <v>0</v>
          </cell>
          <cell r="X23">
            <v>0</v>
          </cell>
          <cell r="Y23" t="str">
            <v>-</v>
          </cell>
          <cell r="Z23" t="str">
            <v>-</v>
          </cell>
          <cell r="AA23" t="str">
            <v>-</v>
          </cell>
          <cell r="AB23" t="str">
            <v>-</v>
          </cell>
          <cell r="AC23">
            <v>0</v>
          </cell>
        </row>
        <row r="24">
          <cell r="S24" t="str">
            <v>Other Revenue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>Other Revenue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S25" t="str">
            <v>Fibre Optic Revenues</v>
          </cell>
          <cell r="T25">
            <v>92451</v>
          </cell>
          <cell r="U25">
            <v>89736</v>
          </cell>
          <cell r="V25">
            <v>2715</v>
          </cell>
          <cell r="W25">
            <v>0</v>
          </cell>
          <cell r="X25" t="str">
            <v>Fibre Optic Revenues</v>
          </cell>
          <cell r="Y25">
            <v>92451</v>
          </cell>
          <cell r="Z25">
            <v>89736</v>
          </cell>
          <cell r="AA25">
            <v>2715</v>
          </cell>
          <cell r="AB25">
            <v>1070194</v>
          </cell>
          <cell r="AC25">
            <v>0</v>
          </cell>
        </row>
        <row r="26">
          <cell r="S26" t="str">
            <v>Regulated Service Revenue</v>
          </cell>
          <cell r="T26">
            <v>112028</v>
          </cell>
          <cell r="U26">
            <v>102236</v>
          </cell>
          <cell r="V26">
            <v>9792</v>
          </cell>
          <cell r="W26">
            <v>0</v>
          </cell>
          <cell r="X26" t="str">
            <v>Regulated Service Revenue</v>
          </cell>
          <cell r="Y26">
            <v>112028</v>
          </cell>
          <cell r="Z26">
            <v>102236</v>
          </cell>
          <cell r="AA26">
            <v>9792</v>
          </cell>
          <cell r="AB26">
            <v>1407050</v>
          </cell>
        </row>
        <row r="27">
          <cell r="S27" t="str">
            <v>Service Revenue</v>
          </cell>
          <cell r="T27">
            <v>6419</v>
          </cell>
          <cell r="U27">
            <v>16667</v>
          </cell>
          <cell r="V27">
            <v>-10248</v>
          </cell>
          <cell r="W27">
            <v>0</v>
          </cell>
          <cell r="X27" t="str">
            <v>Service Revenue</v>
          </cell>
          <cell r="Y27">
            <v>6419</v>
          </cell>
          <cell r="Z27">
            <v>16667</v>
          </cell>
          <cell r="AA27">
            <v>-10248</v>
          </cell>
          <cell r="AB27">
            <v>200000</v>
          </cell>
        </row>
        <row r="28">
          <cell r="S28" t="str">
            <v>LRAM/SSM Recovery</v>
          </cell>
          <cell r="T28">
            <v>20179</v>
          </cell>
          <cell r="U28">
            <v>0</v>
          </cell>
          <cell r="V28">
            <v>20179</v>
          </cell>
          <cell r="W28">
            <v>0</v>
          </cell>
          <cell r="X28" t="str">
            <v>LRAM/SSM Recovery</v>
          </cell>
          <cell r="Y28">
            <v>20179</v>
          </cell>
          <cell r="Z28">
            <v>0</v>
          </cell>
          <cell r="AA28">
            <v>20179</v>
          </cell>
          <cell r="AB28">
            <v>0</v>
          </cell>
        </row>
        <row r="29">
          <cell r="S29">
            <v>0</v>
          </cell>
          <cell r="T29" t="str">
            <v>-</v>
          </cell>
          <cell r="U29" t="str">
            <v>-</v>
          </cell>
          <cell r="V29" t="str">
            <v>-</v>
          </cell>
          <cell r="W29">
            <v>0</v>
          </cell>
          <cell r="X29">
            <v>0</v>
          </cell>
          <cell r="Y29" t="str">
            <v>-</v>
          </cell>
          <cell r="Z29" t="str">
            <v>-</v>
          </cell>
          <cell r="AA29" t="str">
            <v>-</v>
          </cell>
          <cell r="AB29" t="str">
            <v>-</v>
          </cell>
          <cell r="AC29">
            <v>0</v>
          </cell>
        </row>
        <row r="30">
          <cell r="S30" t="str">
            <v>Total Other Revenue</v>
          </cell>
          <cell r="T30">
            <v>231077</v>
          </cell>
          <cell r="U30">
            <v>208639</v>
          </cell>
          <cell r="V30">
            <v>22438</v>
          </cell>
          <cell r="W30">
            <v>0</v>
          </cell>
          <cell r="X30" t="str">
            <v>Total Other Revenue</v>
          </cell>
          <cell r="Y30">
            <v>231077</v>
          </cell>
          <cell r="Z30">
            <v>208639</v>
          </cell>
          <cell r="AA30">
            <v>22438</v>
          </cell>
          <cell r="AB30">
            <v>2677244</v>
          </cell>
          <cell r="AC30">
            <v>0</v>
          </cell>
        </row>
        <row r="31">
          <cell r="S31">
            <v>0</v>
          </cell>
        </row>
        <row r="32">
          <cell r="S32" t="str">
            <v>Billed Jobs Revenue</v>
          </cell>
          <cell r="T32">
            <v>119475</v>
          </cell>
          <cell r="U32">
            <v>105538</v>
          </cell>
          <cell r="V32">
            <v>13937</v>
          </cell>
          <cell r="W32">
            <v>0</v>
          </cell>
          <cell r="X32" t="str">
            <v>Billed Jobs Revenue</v>
          </cell>
          <cell r="Y32">
            <v>119475</v>
          </cell>
          <cell r="Z32">
            <v>105538</v>
          </cell>
          <cell r="AA32">
            <v>13937</v>
          </cell>
          <cell r="AB32">
            <v>1266460</v>
          </cell>
        </row>
        <row r="33">
          <cell r="S33" t="str">
            <v>Billed Jobs Cost</v>
          </cell>
          <cell r="T33">
            <v>115781</v>
          </cell>
          <cell r="U33">
            <v>97992</v>
          </cell>
          <cell r="V33">
            <v>-17789</v>
          </cell>
          <cell r="W33">
            <v>0</v>
          </cell>
          <cell r="X33" t="str">
            <v>Billed Jobs Cost</v>
          </cell>
          <cell r="Y33">
            <v>115781</v>
          </cell>
          <cell r="Z33">
            <v>97992</v>
          </cell>
          <cell r="AA33">
            <v>-17789</v>
          </cell>
          <cell r="AB33">
            <v>1175898</v>
          </cell>
        </row>
        <row r="34">
          <cell r="S34">
            <v>0</v>
          </cell>
          <cell r="T34" t="str">
            <v>-</v>
          </cell>
          <cell r="U34" t="str">
            <v>-</v>
          </cell>
          <cell r="V34" t="str">
            <v>-</v>
          </cell>
          <cell r="W34">
            <v>0</v>
          </cell>
          <cell r="X34">
            <v>0</v>
          </cell>
          <cell r="Y34" t="str">
            <v>-</v>
          </cell>
          <cell r="Z34" t="str">
            <v>-</v>
          </cell>
          <cell r="AA34" t="str">
            <v>-</v>
          </cell>
          <cell r="AB34" t="str">
            <v>-</v>
          </cell>
          <cell r="AC34">
            <v>0</v>
          </cell>
        </row>
        <row r="35">
          <cell r="S35" t="str">
            <v>Billed Jobs Gross Margin</v>
          </cell>
          <cell r="T35">
            <v>3694</v>
          </cell>
          <cell r="U35">
            <v>7546</v>
          </cell>
          <cell r="V35">
            <v>-3852</v>
          </cell>
          <cell r="W35">
            <v>0</v>
          </cell>
          <cell r="X35" t="str">
            <v>Billed Jobs Gross Margin</v>
          </cell>
          <cell r="Y35">
            <v>3694</v>
          </cell>
          <cell r="Z35">
            <v>7546</v>
          </cell>
          <cell r="AA35">
            <v>-3852</v>
          </cell>
          <cell r="AB35">
            <v>90562</v>
          </cell>
        </row>
        <row r="36">
          <cell r="S36">
            <v>0</v>
          </cell>
        </row>
        <row r="37">
          <cell r="S37" t="str">
            <v>CHP Revenue</v>
          </cell>
          <cell r="T37">
            <v>120624</v>
          </cell>
          <cell r="U37">
            <v>189583</v>
          </cell>
          <cell r="V37">
            <v>-68959</v>
          </cell>
          <cell r="W37">
            <v>0</v>
          </cell>
          <cell r="X37" t="str">
            <v>CHP Revenue</v>
          </cell>
          <cell r="Y37">
            <v>120624</v>
          </cell>
          <cell r="Z37">
            <v>189583</v>
          </cell>
          <cell r="AA37">
            <v>-68959</v>
          </cell>
          <cell r="AB37">
            <v>2275000</v>
          </cell>
        </row>
        <row r="38">
          <cell r="S38" t="str">
            <v>CHP Direct Cost</v>
          </cell>
          <cell r="T38">
            <v>36476</v>
          </cell>
          <cell r="U38">
            <v>101417</v>
          </cell>
          <cell r="V38">
            <v>64941</v>
          </cell>
          <cell r="W38">
            <v>0</v>
          </cell>
          <cell r="X38" t="str">
            <v>CHP Direct Cost</v>
          </cell>
          <cell r="Y38">
            <v>36476</v>
          </cell>
          <cell r="Z38">
            <v>101417</v>
          </cell>
          <cell r="AA38">
            <v>64941</v>
          </cell>
          <cell r="AB38">
            <v>1217000</v>
          </cell>
        </row>
        <row r="39">
          <cell r="S39">
            <v>0</v>
          </cell>
          <cell r="T39" t="str">
            <v>-</v>
          </cell>
          <cell r="U39" t="str">
            <v>-</v>
          </cell>
          <cell r="V39" t="str">
            <v>-</v>
          </cell>
          <cell r="W39">
            <v>0</v>
          </cell>
          <cell r="X39">
            <v>0</v>
          </cell>
          <cell r="Y39" t="str">
            <v>-</v>
          </cell>
          <cell r="Z39" t="str">
            <v>-</v>
          </cell>
          <cell r="AA39" t="str">
            <v>-</v>
          </cell>
          <cell r="AB39" t="str">
            <v>-</v>
          </cell>
          <cell r="AC39">
            <v>0</v>
          </cell>
        </row>
        <row r="40">
          <cell r="S40" t="str">
            <v>CHP Gross Margin</v>
          </cell>
          <cell r="T40">
            <v>84148</v>
          </cell>
          <cell r="U40">
            <v>88166</v>
          </cell>
          <cell r="V40">
            <v>-4018</v>
          </cell>
          <cell r="W40">
            <v>0</v>
          </cell>
          <cell r="X40" t="str">
            <v>CHP Gross Margin</v>
          </cell>
          <cell r="Y40">
            <v>84148</v>
          </cell>
          <cell r="Z40">
            <v>88166</v>
          </cell>
          <cell r="AA40">
            <v>-4018</v>
          </cell>
          <cell r="AB40">
            <v>1058000</v>
          </cell>
        </row>
        <row r="41">
          <cell r="S41">
            <v>0</v>
          </cell>
          <cell r="T41" t="str">
            <v>-</v>
          </cell>
          <cell r="U41" t="str">
            <v>-</v>
          </cell>
          <cell r="V41" t="str">
            <v>-</v>
          </cell>
          <cell r="W41">
            <v>0</v>
          </cell>
          <cell r="X41">
            <v>0</v>
          </cell>
          <cell r="Y41" t="str">
            <v>-</v>
          </cell>
          <cell r="Z41" t="str">
            <v>-</v>
          </cell>
          <cell r="AA41" t="str">
            <v>-</v>
          </cell>
          <cell r="AB41" t="str">
            <v>-</v>
          </cell>
          <cell r="AC41">
            <v>0</v>
          </cell>
        </row>
        <row r="42">
          <cell r="S42" t="str">
            <v>Net Revenue</v>
          </cell>
          <cell r="T42">
            <v>2042496</v>
          </cell>
          <cell r="U42">
            <v>2052656</v>
          </cell>
          <cell r="V42">
            <v>-10160</v>
          </cell>
          <cell r="W42">
            <v>0</v>
          </cell>
          <cell r="X42" t="str">
            <v>Net Revenue</v>
          </cell>
          <cell r="Y42">
            <v>2042496</v>
          </cell>
          <cell r="Z42">
            <v>2052656</v>
          </cell>
          <cell r="AA42">
            <v>-10160</v>
          </cell>
          <cell r="AB42">
            <v>22259685</v>
          </cell>
          <cell r="AC42">
            <v>0</v>
          </cell>
        </row>
        <row r="43">
          <cell r="S43">
            <v>0</v>
          </cell>
          <cell r="T43" t="str">
            <v>-</v>
          </cell>
          <cell r="U43" t="str">
            <v>-</v>
          </cell>
          <cell r="V43" t="str">
            <v>-</v>
          </cell>
          <cell r="W43">
            <v>0</v>
          </cell>
          <cell r="X43">
            <v>0</v>
          </cell>
          <cell r="Y43" t="str">
            <v>-</v>
          </cell>
          <cell r="Z43" t="str">
            <v>-</v>
          </cell>
          <cell r="AA43" t="str">
            <v>-</v>
          </cell>
          <cell r="AB43" t="str">
            <v>-</v>
          </cell>
          <cell r="AC43">
            <v>0</v>
          </cell>
        </row>
        <row r="44">
          <cell r="S44" t="str">
            <v>Expenses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 t="str">
            <v>Expenses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</row>
        <row r="45">
          <cell r="S45" t="str">
            <v>Labour</v>
          </cell>
          <cell r="T45">
            <v>474991</v>
          </cell>
          <cell r="U45">
            <v>511146</v>
          </cell>
          <cell r="V45">
            <v>36155</v>
          </cell>
          <cell r="W45">
            <v>0</v>
          </cell>
          <cell r="X45" t="str">
            <v>Labour</v>
          </cell>
          <cell r="Y45">
            <v>474991</v>
          </cell>
          <cell r="Z45">
            <v>511146</v>
          </cell>
          <cell r="AA45">
            <v>36155</v>
          </cell>
          <cell r="AB45">
            <v>6508209</v>
          </cell>
        </row>
        <row r="46">
          <cell r="S46" t="str">
            <v>Benefits</v>
          </cell>
          <cell r="T46">
            <v>188294</v>
          </cell>
          <cell r="U46">
            <v>218396</v>
          </cell>
          <cell r="V46">
            <v>30102</v>
          </cell>
          <cell r="W46">
            <v>0</v>
          </cell>
          <cell r="X46" t="str">
            <v>Benefits</v>
          </cell>
          <cell r="Y46">
            <v>188294</v>
          </cell>
          <cell r="Z46">
            <v>218396</v>
          </cell>
          <cell r="AA46">
            <v>30102</v>
          </cell>
          <cell r="AB46">
            <v>2260651</v>
          </cell>
        </row>
        <row r="47">
          <cell r="S47" t="str">
            <v>Subcontractors</v>
          </cell>
          <cell r="T47">
            <v>117498</v>
          </cell>
          <cell r="U47">
            <v>108958</v>
          </cell>
          <cell r="V47">
            <v>-8540</v>
          </cell>
          <cell r="W47">
            <v>0</v>
          </cell>
          <cell r="X47" t="str">
            <v>Subcontractors</v>
          </cell>
          <cell r="Y47">
            <v>117498</v>
          </cell>
          <cell r="Z47">
            <v>108958</v>
          </cell>
          <cell r="AA47">
            <v>-8540</v>
          </cell>
          <cell r="AB47">
            <v>1461432</v>
          </cell>
        </row>
        <row r="48">
          <cell r="S48" t="str">
            <v>Audit &amp; Legal</v>
          </cell>
          <cell r="T48">
            <v>10905</v>
          </cell>
          <cell r="U48">
            <v>19495</v>
          </cell>
          <cell r="V48">
            <v>8590</v>
          </cell>
          <cell r="W48">
            <v>0</v>
          </cell>
          <cell r="X48" t="str">
            <v>Audit &amp; Legal</v>
          </cell>
          <cell r="Y48">
            <v>10905</v>
          </cell>
          <cell r="Z48">
            <v>19495</v>
          </cell>
          <cell r="AA48">
            <v>8590</v>
          </cell>
          <cell r="AB48">
            <v>224937</v>
          </cell>
        </row>
        <row r="49">
          <cell r="S49" t="str">
            <v>Consulting</v>
          </cell>
          <cell r="T49">
            <v>72895</v>
          </cell>
          <cell r="U49">
            <v>25785</v>
          </cell>
          <cell r="V49">
            <v>-47110</v>
          </cell>
          <cell r="W49">
            <v>0</v>
          </cell>
          <cell r="X49" t="str">
            <v>Consulting</v>
          </cell>
          <cell r="Y49">
            <v>72895</v>
          </cell>
          <cell r="Z49">
            <v>25785</v>
          </cell>
          <cell r="AA49">
            <v>-47110</v>
          </cell>
          <cell r="AB49">
            <v>259155</v>
          </cell>
        </row>
        <row r="50">
          <cell r="S50" t="str">
            <v>Administrative and Supplies</v>
          </cell>
          <cell r="T50">
            <v>10738</v>
          </cell>
          <cell r="U50">
            <v>17604</v>
          </cell>
          <cell r="V50">
            <v>6866</v>
          </cell>
          <cell r="W50">
            <v>0</v>
          </cell>
          <cell r="X50" t="str">
            <v>Administrative and Supplies</v>
          </cell>
          <cell r="Y50">
            <v>10738</v>
          </cell>
          <cell r="Z50">
            <v>17604</v>
          </cell>
          <cell r="AA50">
            <v>6866</v>
          </cell>
          <cell r="AB50">
            <v>96755</v>
          </cell>
        </row>
        <row r="51">
          <cell r="S51" t="str">
            <v>Utilities Expense</v>
          </cell>
          <cell r="T51">
            <v>15919</v>
          </cell>
          <cell r="U51">
            <v>14234</v>
          </cell>
          <cell r="V51">
            <v>-1685</v>
          </cell>
          <cell r="W51">
            <v>0</v>
          </cell>
          <cell r="X51" t="str">
            <v>Utilities Expense</v>
          </cell>
          <cell r="Y51">
            <v>15919</v>
          </cell>
          <cell r="Z51">
            <v>14234</v>
          </cell>
          <cell r="AA51">
            <v>-1685</v>
          </cell>
          <cell r="AB51">
            <v>170804</v>
          </cell>
        </row>
        <row r="52">
          <cell r="S52" t="str">
            <v>Insurance</v>
          </cell>
          <cell r="T52">
            <v>25026</v>
          </cell>
          <cell r="U52">
            <v>23816</v>
          </cell>
          <cell r="V52">
            <v>-1210</v>
          </cell>
          <cell r="W52">
            <v>0</v>
          </cell>
          <cell r="X52" t="str">
            <v>Insurance</v>
          </cell>
          <cell r="Y52">
            <v>25026</v>
          </cell>
          <cell r="Z52">
            <v>23816</v>
          </cell>
          <cell r="AA52">
            <v>-1210</v>
          </cell>
          <cell r="AB52">
            <v>292056</v>
          </cell>
        </row>
        <row r="53">
          <cell r="S53" t="str">
            <v>Rent</v>
          </cell>
          <cell r="T53">
            <v>22000</v>
          </cell>
          <cell r="U53">
            <v>22000</v>
          </cell>
          <cell r="V53">
            <v>0</v>
          </cell>
          <cell r="W53">
            <v>0</v>
          </cell>
          <cell r="X53" t="str">
            <v>Rent</v>
          </cell>
          <cell r="Y53">
            <v>22000</v>
          </cell>
          <cell r="Z53">
            <v>22000</v>
          </cell>
          <cell r="AA53">
            <v>0</v>
          </cell>
          <cell r="AB53">
            <v>264000</v>
          </cell>
        </row>
        <row r="54">
          <cell r="S54" t="str">
            <v>Repairs and Maintenance</v>
          </cell>
          <cell r="T54">
            <v>20800</v>
          </cell>
          <cell r="U54">
            <v>13849</v>
          </cell>
          <cell r="V54">
            <v>-6951</v>
          </cell>
          <cell r="W54">
            <v>0</v>
          </cell>
          <cell r="X54" t="str">
            <v>Repairs and Maintenance</v>
          </cell>
          <cell r="Y54">
            <v>20800</v>
          </cell>
          <cell r="Z54">
            <v>13849</v>
          </cell>
          <cell r="AA54">
            <v>-6951</v>
          </cell>
          <cell r="AB54">
            <v>190183</v>
          </cell>
        </row>
        <row r="55">
          <cell r="S55" t="str">
            <v>Travel &amp; Training</v>
          </cell>
          <cell r="T55">
            <v>9360</v>
          </cell>
          <cell r="U55">
            <v>10980</v>
          </cell>
          <cell r="V55">
            <v>1620</v>
          </cell>
          <cell r="W55">
            <v>0</v>
          </cell>
          <cell r="X55" t="str">
            <v>Travel &amp; Training</v>
          </cell>
          <cell r="Y55">
            <v>9360</v>
          </cell>
          <cell r="Z55">
            <v>10980</v>
          </cell>
          <cell r="AA55">
            <v>1620</v>
          </cell>
          <cell r="AB55">
            <v>115510</v>
          </cell>
        </row>
        <row r="56">
          <cell r="S56" t="str">
            <v>Communication</v>
          </cell>
          <cell r="T56">
            <v>54105</v>
          </cell>
          <cell r="U56">
            <v>46863</v>
          </cell>
          <cell r="V56">
            <v>-7242</v>
          </cell>
          <cell r="W56">
            <v>0</v>
          </cell>
          <cell r="X56" t="str">
            <v>Communication</v>
          </cell>
          <cell r="Y56">
            <v>54105</v>
          </cell>
          <cell r="Z56">
            <v>46863</v>
          </cell>
          <cell r="AA56">
            <v>-7242</v>
          </cell>
          <cell r="AB56">
            <v>565419</v>
          </cell>
        </row>
        <row r="57">
          <cell r="S57" t="str">
            <v>Community Relations</v>
          </cell>
          <cell r="T57">
            <v>0</v>
          </cell>
          <cell r="U57">
            <v>308</v>
          </cell>
          <cell r="V57">
            <v>308</v>
          </cell>
          <cell r="W57">
            <v>0</v>
          </cell>
          <cell r="X57" t="str">
            <v>Community Relations</v>
          </cell>
          <cell r="Y57">
            <v>0</v>
          </cell>
          <cell r="Z57">
            <v>308</v>
          </cell>
          <cell r="AA57">
            <v>308</v>
          </cell>
          <cell r="AB57">
            <v>32100</v>
          </cell>
        </row>
        <row r="58">
          <cell r="S58" t="str">
            <v>Corporate Memberships</v>
          </cell>
          <cell r="T58">
            <v>1880</v>
          </cell>
          <cell r="U58">
            <v>5833</v>
          </cell>
          <cell r="V58">
            <v>3953</v>
          </cell>
          <cell r="W58">
            <v>0</v>
          </cell>
          <cell r="X58" t="str">
            <v>Corporate Memberships</v>
          </cell>
          <cell r="Y58">
            <v>1880</v>
          </cell>
          <cell r="Z58">
            <v>5833</v>
          </cell>
          <cell r="AA58">
            <v>3953</v>
          </cell>
          <cell r="AB58">
            <v>73806</v>
          </cell>
        </row>
        <row r="59">
          <cell r="S59" t="str">
            <v>Donations</v>
          </cell>
          <cell r="T59">
            <v>854</v>
          </cell>
          <cell r="U59">
            <v>500</v>
          </cell>
          <cell r="V59">
            <v>-354</v>
          </cell>
          <cell r="W59">
            <v>0</v>
          </cell>
          <cell r="X59" t="str">
            <v>Donations</v>
          </cell>
          <cell r="Y59">
            <v>854</v>
          </cell>
          <cell r="Z59">
            <v>500</v>
          </cell>
          <cell r="AA59">
            <v>-354</v>
          </cell>
          <cell r="AB59">
            <v>6000</v>
          </cell>
        </row>
        <row r="60">
          <cell r="S60" t="str">
            <v>Licenses &amp; Permits</v>
          </cell>
          <cell r="T60">
            <v>9370</v>
          </cell>
          <cell r="U60">
            <v>22633</v>
          </cell>
          <cell r="V60">
            <v>13263</v>
          </cell>
          <cell r="W60">
            <v>0</v>
          </cell>
          <cell r="X60" t="str">
            <v>Licenses &amp; Permits</v>
          </cell>
          <cell r="Y60">
            <v>9370</v>
          </cell>
          <cell r="Z60">
            <v>22633</v>
          </cell>
          <cell r="AA60">
            <v>13263</v>
          </cell>
          <cell r="AB60">
            <v>210034</v>
          </cell>
        </row>
        <row r="61">
          <cell r="S61" t="str">
            <v>OEB Regulatory Fees</v>
          </cell>
          <cell r="T61">
            <v>13595</v>
          </cell>
          <cell r="U61">
            <v>11000</v>
          </cell>
          <cell r="V61">
            <v>-2595</v>
          </cell>
          <cell r="W61">
            <v>0</v>
          </cell>
          <cell r="X61" t="str">
            <v>OEB Regulatory Fees</v>
          </cell>
          <cell r="Y61">
            <v>13595</v>
          </cell>
          <cell r="Z61">
            <v>11000</v>
          </cell>
          <cell r="AA61">
            <v>-2595</v>
          </cell>
          <cell r="AB61">
            <v>132000</v>
          </cell>
        </row>
        <row r="62">
          <cell r="S62" t="str">
            <v>Vehicle Expenses</v>
          </cell>
          <cell r="T62">
            <v>33271</v>
          </cell>
          <cell r="U62">
            <v>30357</v>
          </cell>
          <cell r="V62">
            <v>-2914</v>
          </cell>
          <cell r="W62">
            <v>0</v>
          </cell>
          <cell r="X62" t="str">
            <v>Vehicle Expenses</v>
          </cell>
          <cell r="Y62">
            <v>33271</v>
          </cell>
          <cell r="Z62">
            <v>30357</v>
          </cell>
          <cell r="AA62">
            <v>-2914</v>
          </cell>
          <cell r="AB62">
            <v>364290</v>
          </cell>
        </row>
        <row r="63">
          <cell r="S63" t="str">
            <v>Materials</v>
          </cell>
          <cell r="T63">
            <v>10351</v>
          </cell>
          <cell r="U63">
            <v>14130</v>
          </cell>
          <cell r="V63">
            <v>3779</v>
          </cell>
          <cell r="W63">
            <v>0</v>
          </cell>
          <cell r="X63" t="str">
            <v>Materials</v>
          </cell>
          <cell r="Y63">
            <v>10351</v>
          </cell>
          <cell r="Z63">
            <v>14130</v>
          </cell>
          <cell r="AA63">
            <v>3779</v>
          </cell>
          <cell r="AB63">
            <v>170706</v>
          </cell>
        </row>
        <row r="64">
          <cell r="S64" t="str">
            <v>Bank Charges</v>
          </cell>
          <cell r="T64">
            <v>5170</v>
          </cell>
          <cell r="U64">
            <v>3745</v>
          </cell>
          <cell r="V64">
            <v>-1425</v>
          </cell>
          <cell r="W64">
            <v>0</v>
          </cell>
          <cell r="X64" t="str">
            <v>Bank Charges</v>
          </cell>
          <cell r="Y64">
            <v>5170</v>
          </cell>
          <cell r="Z64">
            <v>3745</v>
          </cell>
          <cell r="AA64">
            <v>-1425</v>
          </cell>
          <cell r="AB64">
            <v>52442</v>
          </cell>
        </row>
        <row r="65">
          <cell r="S65" t="str">
            <v>Interest on Customer Deposits</v>
          </cell>
          <cell r="T65">
            <v>1605</v>
          </cell>
          <cell r="U65">
            <v>2576</v>
          </cell>
          <cell r="V65">
            <v>971</v>
          </cell>
          <cell r="W65">
            <v>0</v>
          </cell>
          <cell r="X65" t="str">
            <v>Interest on Customer Deposits</v>
          </cell>
          <cell r="Y65">
            <v>1605</v>
          </cell>
          <cell r="Z65">
            <v>2576</v>
          </cell>
          <cell r="AA65">
            <v>971</v>
          </cell>
          <cell r="AB65">
            <v>30916</v>
          </cell>
        </row>
        <row r="66">
          <cell r="S66" t="str">
            <v>Municipal Taxes</v>
          </cell>
          <cell r="T66">
            <v>12750</v>
          </cell>
          <cell r="U66">
            <v>12750</v>
          </cell>
          <cell r="V66">
            <v>0</v>
          </cell>
          <cell r="W66">
            <v>0</v>
          </cell>
          <cell r="X66" t="str">
            <v>Municipal Taxes</v>
          </cell>
          <cell r="Y66">
            <v>12750</v>
          </cell>
          <cell r="Z66">
            <v>12750</v>
          </cell>
          <cell r="AA66">
            <v>0</v>
          </cell>
          <cell r="AB66">
            <v>153000</v>
          </cell>
        </row>
        <row r="67">
          <cell r="S67" t="str">
            <v>Capital Taxes</v>
          </cell>
          <cell r="T67">
            <v>8333</v>
          </cell>
          <cell r="U67">
            <v>8333</v>
          </cell>
          <cell r="V67">
            <v>0</v>
          </cell>
          <cell r="W67">
            <v>0</v>
          </cell>
          <cell r="X67" t="str">
            <v>Capital Taxes</v>
          </cell>
          <cell r="Y67">
            <v>8333</v>
          </cell>
          <cell r="Z67">
            <v>8333</v>
          </cell>
          <cell r="AA67">
            <v>0</v>
          </cell>
          <cell r="AB67">
            <v>100000</v>
          </cell>
        </row>
        <row r="68">
          <cell r="S68" t="str">
            <v>Provision for Doubtful Accounts</v>
          </cell>
          <cell r="T68">
            <v>40375</v>
          </cell>
          <cell r="U68">
            <v>40375</v>
          </cell>
          <cell r="V68">
            <v>0</v>
          </cell>
          <cell r="W68">
            <v>0</v>
          </cell>
          <cell r="X68" t="str">
            <v>Provision for Doubtful Accounts</v>
          </cell>
          <cell r="Y68">
            <v>40375</v>
          </cell>
          <cell r="Z68">
            <v>40375</v>
          </cell>
          <cell r="AA68">
            <v>0</v>
          </cell>
          <cell r="AB68">
            <v>484497</v>
          </cell>
        </row>
        <row r="69">
          <cell r="S69">
            <v>0</v>
          </cell>
          <cell r="T69" t="str">
            <v>-</v>
          </cell>
          <cell r="U69" t="str">
            <v>-</v>
          </cell>
          <cell r="V69" t="str">
            <v>-</v>
          </cell>
          <cell r="W69">
            <v>0</v>
          </cell>
          <cell r="X69">
            <v>0</v>
          </cell>
          <cell r="Y69" t="str">
            <v>-</v>
          </cell>
          <cell r="Z69" t="str">
            <v>-</v>
          </cell>
          <cell r="AA69" t="str">
            <v>-</v>
          </cell>
          <cell r="AB69" t="str">
            <v>-</v>
          </cell>
          <cell r="AC69">
            <v>0</v>
          </cell>
        </row>
        <row r="70">
          <cell r="S70" t="str">
            <v>Total Expenses</v>
          </cell>
          <cell r="T70">
            <v>1160085</v>
          </cell>
          <cell r="U70">
            <v>1185666</v>
          </cell>
          <cell r="V70">
            <v>25581</v>
          </cell>
          <cell r="W70">
            <v>0</v>
          </cell>
          <cell r="X70" t="str">
            <v>Total Expenses</v>
          </cell>
          <cell r="Y70">
            <v>1160085</v>
          </cell>
          <cell r="Z70">
            <v>1185666</v>
          </cell>
          <cell r="AA70">
            <v>25581</v>
          </cell>
          <cell r="AB70">
            <v>14218902</v>
          </cell>
        </row>
        <row r="71">
          <cell r="S71" t="str">
            <v>Allocated Expenses</v>
          </cell>
          <cell r="T71">
            <v>-283658</v>
          </cell>
          <cell r="U71">
            <v>-263786</v>
          </cell>
          <cell r="V71">
            <v>19872</v>
          </cell>
          <cell r="W71">
            <v>0</v>
          </cell>
          <cell r="X71" t="str">
            <v>Allocated Expenses</v>
          </cell>
          <cell r="Y71">
            <v>-283658</v>
          </cell>
          <cell r="Z71">
            <v>-263786</v>
          </cell>
          <cell r="AA71">
            <v>19872</v>
          </cell>
          <cell r="AB71">
            <v>-4313811</v>
          </cell>
        </row>
        <row r="72">
          <cell r="S72">
            <v>0</v>
          </cell>
          <cell r="T72" t="str">
            <v>-</v>
          </cell>
          <cell r="U72" t="str">
            <v>-</v>
          </cell>
          <cell r="V72" t="str">
            <v>-</v>
          </cell>
          <cell r="W72">
            <v>0</v>
          </cell>
          <cell r="X72">
            <v>0</v>
          </cell>
          <cell r="Y72" t="str">
            <v>-</v>
          </cell>
          <cell r="Z72" t="str">
            <v>-</v>
          </cell>
          <cell r="AA72" t="str">
            <v>-</v>
          </cell>
          <cell r="AB72" t="str">
            <v>-</v>
          </cell>
          <cell r="AC72">
            <v>0</v>
          </cell>
        </row>
        <row r="73">
          <cell r="S73" t="str">
            <v>Net Expenses</v>
          </cell>
          <cell r="T73">
            <v>876427</v>
          </cell>
          <cell r="U73">
            <v>921880</v>
          </cell>
          <cell r="V73">
            <v>45453</v>
          </cell>
          <cell r="W73">
            <v>0</v>
          </cell>
          <cell r="X73" t="str">
            <v>Net Expenses</v>
          </cell>
          <cell r="Y73">
            <v>876427</v>
          </cell>
          <cell r="Z73">
            <v>921880</v>
          </cell>
          <cell r="AA73">
            <v>45453</v>
          </cell>
          <cell r="AB73">
            <v>9905091</v>
          </cell>
        </row>
        <row r="74">
          <cell r="S74">
            <v>0</v>
          </cell>
          <cell r="T74" t="str">
            <v>-</v>
          </cell>
          <cell r="U74" t="str">
            <v>-</v>
          </cell>
          <cell r="V74" t="str">
            <v>-</v>
          </cell>
          <cell r="W74">
            <v>0</v>
          </cell>
          <cell r="X74">
            <v>0</v>
          </cell>
          <cell r="Y74" t="str">
            <v>-</v>
          </cell>
          <cell r="Z74" t="str">
            <v>-</v>
          </cell>
          <cell r="AA74" t="str">
            <v>-</v>
          </cell>
          <cell r="AB74" t="str">
            <v>-</v>
          </cell>
          <cell r="AC74">
            <v>0</v>
          </cell>
        </row>
        <row r="75">
          <cell r="S75" t="str">
            <v>EBITDA</v>
          </cell>
          <cell r="T75">
            <v>1166069</v>
          </cell>
          <cell r="U75">
            <v>1130776</v>
          </cell>
          <cell r="V75">
            <v>35293</v>
          </cell>
          <cell r="W75">
            <v>0</v>
          </cell>
          <cell r="X75" t="str">
            <v>EBITDA</v>
          </cell>
          <cell r="Y75">
            <v>1166069</v>
          </cell>
          <cell r="Z75">
            <v>1130776</v>
          </cell>
          <cell r="AA75">
            <v>35293</v>
          </cell>
          <cell r="AB75">
            <v>12354594</v>
          </cell>
          <cell r="AC75">
            <v>0</v>
          </cell>
        </row>
        <row r="76">
          <cell r="S76" t="str">
            <v>EBITDA after Restructuring Costs</v>
          </cell>
          <cell r="T76">
            <v>1166069</v>
          </cell>
          <cell r="U76">
            <v>1130776</v>
          </cell>
          <cell r="V76">
            <v>35293</v>
          </cell>
          <cell r="W76">
            <v>0</v>
          </cell>
          <cell r="X76" t="str">
            <v>EBITDA after Restructuring Costs</v>
          </cell>
          <cell r="Y76">
            <v>1166069</v>
          </cell>
          <cell r="Z76">
            <v>1130776</v>
          </cell>
          <cell r="AA76">
            <v>35293</v>
          </cell>
          <cell r="AB76">
            <v>12354594</v>
          </cell>
        </row>
        <row r="77">
          <cell r="S77">
            <v>0</v>
          </cell>
          <cell r="T77" t="str">
            <v>-</v>
          </cell>
          <cell r="U77" t="str">
            <v>-</v>
          </cell>
          <cell r="V77" t="str">
            <v>-</v>
          </cell>
          <cell r="W77">
            <v>0</v>
          </cell>
          <cell r="X77">
            <v>0</v>
          </cell>
          <cell r="Y77" t="str">
            <v>-</v>
          </cell>
          <cell r="Z77" t="str">
            <v>-</v>
          </cell>
          <cell r="AA77" t="str">
            <v>-</v>
          </cell>
          <cell r="AB77" t="str">
            <v>-</v>
          </cell>
          <cell r="AC77">
            <v>0</v>
          </cell>
        </row>
        <row r="78">
          <cell r="S78" t="str">
            <v>Depreciation</v>
          </cell>
          <cell r="T78">
            <v>412498</v>
          </cell>
          <cell r="U78">
            <v>385903</v>
          </cell>
          <cell r="V78">
            <v>-26595</v>
          </cell>
          <cell r="W78">
            <v>0</v>
          </cell>
          <cell r="X78" t="str">
            <v>Depreciation</v>
          </cell>
          <cell r="Y78">
            <v>412498</v>
          </cell>
          <cell r="Z78">
            <v>385903</v>
          </cell>
          <cell r="AA78">
            <v>-26595</v>
          </cell>
          <cell r="AB78">
            <v>4638329</v>
          </cell>
          <cell r="AC78">
            <v>0</v>
          </cell>
        </row>
        <row r="79">
          <cell r="S79">
            <v>0</v>
          </cell>
          <cell r="T79" t="str">
            <v>-</v>
          </cell>
          <cell r="U79" t="str">
            <v>-</v>
          </cell>
          <cell r="V79" t="str">
            <v>-</v>
          </cell>
          <cell r="W79">
            <v>0</v>
          </cell>
          <cell r="X79">
            <v>0</v>
          </cell>
          <cell r="Y79" t="str">
            <v>-</v>
          </cell>
          <cell r="Z79" t="str">
            <v>-</v>
          </cell>
          <cell r="AA79" t="str">
            <v>-</v>
          </cell>
          <cell r="AB79" t="str">
            <v>-</v>
          </cell>
        </row>
        <row r="80">
          <cell r="S80" t="str">
            <v>EBIT</v>
          </cell>
          <cell r="T80">
            <v>753571</v>
          </cell>
          <cell r="U80">
            <v>744873</v>
          </cell>
          <cell r="V80">
            <v>8698</v>
          </cell>
          <cell r="W80">
            <v>0</v>
          </cell>
          <cell r="X80" t="str">
            <v>EBIT</v>
          </cell>
          <cell r="Y80">
            <v>753571</v>
          </cell>
          <cell r="Z80">
            <v>744873</v>
          </cell>
          <cell r="AA80">
            <v>8698</v>
          </cell>
          <cell r="AB80">
            <v>7716265</v>
          </cell>
          <cell r="AC80">
            <v>0</v>
          </cell>
        </row>
        <row r="81">
          <cell r="S81">
            <v>0</v>
          </cell>
          <cell r="T81" t="str">
            <v>-</v>
          </cell>
          <cell r="U81" t="str">
            <v>-</v>
          </cell>
          <cell r="V81" t="str">
            <v>-</v>
          </cell>
          <cell r="W81">
            <v>0</v>
          </cell>
          <cell r="X81">
            <v>0</v>
          </cell>
          <cell r="Y81" t="str">
            <v>-</v>
          </cell>
          <cell r="Z81" t="str">
            <v>-</v>
          </cell>
          <cell r="AA81" t="str">
            <v>-</v>
          </cell>
          <cell r="AB81" t="str">
            <v>-</v>
          </cell>
          <cell r="AC81">
            <v>0</v>
          </cell>
        </row>
        <row r="82">
          <cell r="S82" t="str">
            <v>Interest Expense - Note</v>
          </cell>
          <cell r="T82">
            <v>148433</v>
          </cell>
          <cell r="U82">
            <v>148553</v>
          </cell>
          <cell r="V82">
            <v>120</v>
          </cell>
          <cell r="W82">
            <v>0</v>
          </cell>
          <cell r="X82" t="str">
            <v>Interest Expense - Note</v>
          </cell>
          <cell r="Y82">
            <v>148433</v>
          </cell>
          <cell r="Z82">
            <v>148553</v>
          </cell>
          <cell r="AA82">
            <v>120</v>
          </cell>
          <cell r="AB82">
            <v>1782633</v>
          </cell>
          <cell r="AC82">
            <v>0</v>
          </cell>
        </row>
        <row r="83">
          <cell r="S83" t="str">
            <v>Interest Earned</v>
          </cell>
          <cell r="T83">
            <v>-7587</v>
          </cell>
          <cell r="U83">
            <v>-17129</v>
          </cell>
          <cell r="V83">
            <v>-9542</v>
          </cell>
          <cell r="W83">
            <v>0</v>
          </cell>
          <cell r="X83" t="str">
            <v>Interest Earned</v>
          </cell>
          <cell r="Y83">
            <v>-7587</v>
          </cell>
          <cell r="Z83">
            <v>-17129</v>
          </cell>
          <cell r="AA83">
            <v>-9542</v>
          </cell>
          <cell r="AB83">
            <v>-205551</v>
          </cell>
        </row>
        <row r="84">
          <cell r="S84" t="str">
            <v>Capitalized Interest</v>
          </cell>
          <cell r="T84">
            <v>-3395</v>
          </cell>
          <cell r="U84">
            <v>-13559</v>
          </cell>
          <cell r="V84">
            <v>-10164</v>
          </cell>
          <cell r="W84">
            <v>0</v>
          </cell>
          <cell r="X84" t="str">
            <v>Capitalized Interest</v>
          </cell>
          <cell r="Y84">
            <v>-3395</v>
          </cell>
          <cell r="Z84">
            <v>-13559</v>
          </cell>
          <cell r="AA84">
            <v>-10164</v>
          </cell>
          <cell r="AB84">
            <v>-162711</v>
          </cell>
        </row>
        <row r="85">
          <cell r="S85">
            <v>0</v>
          </cell>
          <cell r="T85" t="str">
            <v>-</v>
          </cell>
          <cell r="U85" t="str">
            <v>-</v>
          </cell>
          <cell r="V85" t="str">
            <v>-</v>
          </cell>
          <cell r="W85">
            <v>0</v>
          </cell>
          <cell r="X85">
            <v>0</v>
          </cell>
          <cell r="Y85" t="str">
            <v>-</v>
          </cell>
          <cell r="Z85" t="str">
            <v>-</v>
          </cell>
          <cell r="AA85" t="str">
            <v>-</v>
          </cell>
          <cell r="AB85" t="str">
            <v>-</v>
          </cell>
        </row>
        <row r="86">
          <cell r="S86" t="str">
            <v>Net Income / (Loss) before tax</v>
          </cell>
          <cell r="T86">
            <v>616120</v>
          </cell>
          <cell r="U86">
            <v>627008</v>
          </cell>
          <cell r="V86">
            <v>-10888</v>
          </cell>
          <cell r="W86">
            <v>0</v>
          </cell>
          <cell r="X86" t="str">
            <v>Net Income / (Loss) before tax</v>
          </cell>
          <cell r="Y86">
            <v>616120</v>
          </cell>
          <cell r="Z86">
            <v>627008</v>
          </cell>
          <cell r="AA86">
            <v>-10888</v>
          </cell>
          <cell r="AB86">
            <v>6301894</v>
          </cell>
          <cell r="AC86">
            <v>0</v>
          </cell>
        </row>
        <row r="87">
          <cell r="S87" t="str">
            <v>Tax Provision</v>
          </cell>
          <cell r="T87">
            <v>219034</v>
          </cell>
          <cell r="U87">
            <v>218445</v>
          </cell>
          <cell r="V87">
            <v>-589</v>
          </cell>
          <cell r="W87">
            <v>0</v>
          </cell>
          <cell r="X87" t="str">
            <v>Tax Provision</v>
          </cell>
          <cell r="Y87">
            <v>219034</v>
          </cell>
          <cell r="Z87">
            <v>218445</v>
          </cell>
          <cell r="AA87">
            <v>-589</v>
          </cell>
          <cell r="AB87">
            <v>2176298</v>
          </cell>
          <cell r="AC87">
            <v>0</v>
          </cell>
        </row>
        <row r="88">
          <cell r="S88">
            <v>0</v>
          </cell>
          <cell r="T88" t="str">
            <v>-</v>
          </cell>
          <cell r="U88" t="str">
            <v>-</v>
          </cell>
          <cell r="V88" t="str">
            <v>-</v>
          </cell>
          <cell r="W88">
            <v>0</v>
          </cell>
          <cell r="X88">
            <v>0</v>
          </cell>
          <cell r="Y88" t="str">
            <v>-</v>
          </cell>
          <cell r="Z88" t="str">
            <v>-</v>
          </cell>
          <cell r="AA88" t="str">
            <v>-</v>
          </cell>
          <cell r="AB88" t="str">
            <v>-</v>
          </cell>
        </row>
        <row r="89">
          <cell r="S89" t="str">
            <v>Net Income / (Loss)</v>
          </cell>
          <cell r="T89">
            <v>397086</v>
          </cell>
          <cell r="U89">
            <v>408563</v>
          </cell>
          <cell r="V89">
            <v>-11477</v>
          </cell>
          <cell r="W89">
            <v>0</v>
          </cell>
          <cell r="X89" t="str">
            <v>Net Income / (Loss)</v>
          </cell>
          <cell r="Y89">
            <v>397086</v>
          </cell>
          <cell r="Z89">
            <v>408563</v>
          </cell>
          <cell r="AA89">
            <v>-11477</v>
          </cell>
          <cell r="AB89">
            <v>4125596</v>
          </cell>
          <cell r="AC89">
            <v>0</v>
          </cell>
        </row>
        <row r="90">
          <cell r="S90">
            <v>0</v>
          </cell>
          <cell r="T90" t="str">
            <v>=</v>
          </cell>
          <cell r="U90" t="str">
            <v>=</v>
          </cell>
          <cell r="V90" t="str">
            <v>=</v>
          </cell>
          <cell r="W90">
            <v>0</v>
          </cell>
          <cell r="X90">
            <v>0</v>
          </cell>
          <cell r="Y90" t="str">
            <v>=</v>
          </cell>
          <cell r="Z90" t="str">
            <v>=</v>
          </cell>
          <cell r="AA90" t="str">
            <v>=</v>
          </cell>
          <cell r="AB90" t="str">
            <v>=</v>
          </cell>
          <cell r="AC90">
            <v>0</v>
          </cell>
        </row>
        <row r="91">
          <cell r="S91">
            <v>0</v>
          </cell>
          <cell r="T91">
            <v>0</v>
          </cell>
          <cell r="U91">
            <v>0</v>
          </cell>
          <cell r="V91">
            <v>0</v>
          </cell>
          <cell r="Y91">
            <v>0</v>
          </cell>
          <cell r="Z91">
            <v>0</v>
          </cell>
          <cell r="AA91">
            <v>0</v>
          </cell>
          <cell r="AC91">
            <v>0</v>
          </cell>
        </row>
        <row r="92">
          <cell r="S92">
            <v>0</v>
          </cell>
          <cell r="T92" t="str">
            <v>-</v>
          </cell>
          <cell r="U92" t="str">
            <v>-</v>
          </cell>
          <cell r="V92" t="str">
            <v>-</v>
          </cell>
          <cell r="W92">
            <v>0</v>
          </cell>
          <cell r="X92">
            <v>0</v>
          </cell>
          <cell r="Y92" t="str">
            <v>-</v>
          </cell>
          <cell r="Z92" t="str">
            <v>-</v>
          </cell>
          <cell r="AA92" t="str">
            <v>-</v>
          </cell>
          <cell r="AB92" t="str">
            <v>-</v>
          </cell>
        </row>
        <row r="93">
          <cell r="S93" t="str">
            <v>Net Income per Trial Balance</v>
          </cell>
          <cell r="T93">
            <v>397088</v>
          </cell>
          <cell r="U93">
            <v>408566</v>
          </cell>
          <cell r="V93">
            <v>-11478</v>
          </cell>
          <cell r="W93">
            <v>0</v>
          </cell>
          <cell r="X93" t="str">
            <v>Net Income per Trial Balance</v>
          </cell>
          <cell r="Y93">
            <v>397088</v>
          </cell>
          <cell r="Z93">
            <v>408566</v>
          </cell>
          <cell r="AA93">
            <v>-11478</v>
          </cell>
          <cell r="AB93">
            <v>4125593</v>
          </cell>
          <cell r="AC93">
            <v>0</v>
          </cell>
        </row>
        <row r="94">
          <cell r="S94">
            <v>0</v>
          </cell>
          <cell r="T94" t="str">
            <v>=</v>
          </cell>
          <cell r="U94" t="str">
            <v>=</v>
          </cell>
          <cell r="V94" t="str">
            <v>=</v>
          </cell>
          <cell r="W94">
            <v>0</v>
          </cell>
          <cell r="X94">
            <v>0</v>
          </cell>
          <cell r="Y94" t="str">
            <v>=</v>
          </cell>
          <cell r="Z94" t="str">
            <v>=</v>
          </cell>
          <cell r="AA94" t="str">
            <v>=</v>
          </cell>
          <cell r="AB94" t="str">
            <v>=</v>
          </cell>
          <cell r="AC94">
            <v>0</v>
          </cell>
        </row>
        <row r="95">
          <cell r="S95" t="str">
            <v>Difference (should be $0)</v>
          </cell>
          <cell r="T95">
            <v>-2</v>
          </cell>
          <cell r="U95">
            <v>-3</v>
          </cell>
          <cell r="V95">
            <v>-1</v>
          </cell>
          <cell r="W95">
            <v>0</v>
          </cell>
          <cell r="X95" t="str">
            <v>Difference (should be $0)</v>
          </cell>
          <cell r="Y95">
            <v>-2</v>
          </cell>
          <cell r="Z95">
            <v>-3</v>
          </cell>
          <cell r="AA95">
            <v>-1</v>
          </cell>
          <cell r="AB95">
            <v>3</v>
          </cell>
          <cell r="AC95">
            <v>0</v>
          </cell>
        </row>
        <row r="96">
          <cell r="S96" t="str">
            <v>Difference (should be $0)</v>
          </cell>
          <cell r="T96">
            <v>-4</v>
          </cell>
          <cell r="U96">
            <v>-1</v>
          </cell>
          <cell r="V96">
            <v>3</v>
          </cell>
          <cell r="W96">
            <v>0</v>
          </cell>
          <cell r="X96" t="str">
            <v>Difference (should be $0)</v>
          </cell>
          <cell r="Y96">
            <v>-62</v>
          </cell>
          <cell r="Z96">
            <v>-1</v>
          </cell>
          <cell r="AA96">
            <v>61</v>
          </cell>
          <cell r="AB96">
            <v>0</v>
          </cell>
          <cell r="AC96">
            <v>0</v>
          </cell>
        </row>
        <row r="97">
          <cell r="S97">
            <v>0</v>
          </cell>
        </row>
        <row r="98">
          <cell r="S98">
            <v>0</v>
          </cell>
        </row>
        <row r="99">
          <cell r="S99">
            <v>0</v>
          </cell>
        </row>
        <row r="100">
          <cell r="S100">
            <v>0</v>
          </cell>
          <cell r="T100" t="str">
            <v>14/01/10</v>
          </cell>
          <cell r="AC100">
            <v>0</v>
          </cell>
        </row>
        <row r="101">
          <cell r="S101">
            <v>0</v>
          </cell>
          <cell r="T101" t="str">
            <v>10:41 AM</v>
          </cell>
          <cell r="AC101">
            <v>0</v>
          </cell>
        </row>
        <row r="102"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6"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</row>
        <row r="107"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1"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</sheetData>
      <sheetData sheetId="2">
        <row r="1">
          <cell r="S1" t="str">
            <v>Copy columns in FRx download and paste to cell T1</v>
          </cell>
          <cell r="T1">
            <v>0</v>
          </cell>
          <cell r="U1" t="str">
            <v>Oshawa Power &amp; Utilities Corp.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</row>
        <row r="2">
          <cell r="S2">
            <v>0</v>
          </cell>
          <cell r="T2">
            <v>0</v>
          </cell>
          <cell r="U2" t="str">
            <v>Statement of Income and Deficit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</row>
        <row r="3">
          <cell r="S3">
            <v>0</v>
          </cell>
          <cell r="T3">
            <v>0</v>
          </cell>
          <cell r="U3" t="str">
            <v>For the Month Ending 31, January 2010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</row>
        <row r="4"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</row>
        <row r="5">
          <cell r="S5">
            <v>0</v>
          </cell>
          <cell r="T5" t="str">
            <v>Month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>Year to Date</v>
          </cell>
          <cell r="Z5">
            <v>0</v>
          </cell>
          <cell r="AA5">
            <v>0</v>
          </cell>
          <cell r="AB5">
            <v>0</v>
          </cell>
        </row>
        <row r="6">
          <cell r="S6">
            <v>0</v>
          </cell>
          <cell r="T6" t="str">
            <v>Actual</v>
          </cell>
          <cell r="U6" t="str">
            <v>Prior Year</v>
          </cell>
          <cell r="V6" t="str">
            <v>Variance</v>
          </cell>
          <cell r="W6">
            <v>0</v>
          </cell>
          <cell r="X6">
            <v>0</v>
          </cell>
          <cell r="Y6" t="str">
            <v>Actual</v>
          </cell>
          <cell r="Z6" t="str">
            <v>Prior Year</v>
          </cell>
          <cell r="AA6" t="str">
            <v>Variance</v>
          </cell>
          <cell r="AB6" t="str">
            <v>% Var.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</row>
        <row r="8">
          <cell r="S8" t="str">
            <v>Distribution Revenue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 t="str">
            <v>Distribution Revenue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</row>
        <row r="9">
          <cell r="S9" t="str">
            <v>Residential</v>
          </cell>
          <cell r="T9">
            <v>1025704</v>
          </cell>
          <cell r="U9">
            <v>984026</v>
          </cell>
          <cell r="V9">
            <v>41678</v>
          </cell>
          <cell r="W9">
            <v>0</v>
          </cell>
          <cell r="X9" t="str">
            <v>Residential</v>
          </cell>
          <cell r="Y9">
            <v>1025704</v>
          </cell>
          <cell r="Z9">
            <v>984026</v>
          </cell>
          <cell r="AA9">
            <v>41678</v>
          </cell>
          <cell r="AB9">
            <v>4.0633555099716903E-2</v>
          </cell>
        </row>
        <row r="10">
          <cell r="S10" t="str">
            <v>Commercial</v>
          </cell>
          <cell r="T10">
            <v>261296</v>
          </cell>
          <cell r="U10">
            <v>288866</v>
          </cell>
          <cell r="V10">
            <v>-27570</v>
          </cell>
          <cell r="W10">
            <v>0</v>
          </cell>
          <cell r="X10" t="str">
            <v>Commercial</v>
          </cell>
          <cell r="Y10">
            <v>261296</v>
          </cell>
          <cell r="Z10">
            <v>288866</v>
          </cell>
          <cell r="AA10">
            <v>-27570</v>
          </cell>
          <cell r="AB10">
            <v>-0.105512522197049</v>
          </cell>
        </row>
        <row r="11">
          <cell r="S11" t="str">
            <v>Industrial &gt; 50-200kw</v>
          </cell>
          <cell r="T11">
            <v>165142</v>
          </cell>
          <cell r="U11">
            <v>166958</v>
          </cell>
          <cell r="V11">
            <v>-1816</v>
          </cell>
          <cell r="W11">
            <v>0</v>
          </cell>
          <cell r="X11" t="str">
            <v>Industrial &gt; 50-200kw</v>
          </cell>
          <cell r="Y11">
            <v>165142</v>
          </cell>
          <cell r="Z11">
            <v>166958</v>
          </cell>
          <cell r="AA11">
            <v>-1816</v>
          </cell>
          <cell r="AB11">
            <v>-1.0996596868149799E-2</v>
          </cell>
        </row>
        <row r="12">
          <cell r="S12" t="str">
            <v>Industrial &gt; 200-1000kw</v>
          </cell>
          <cell r="T12">
            <v>142232</v>
          </cell>
          <cell r="U12">
            <v>150003</v>
          </cell>
          <cell r="V12">
            <v>-7771</v>
          </cell>
          <cell r="W12">
            <v>0</v>
          </cell>
          <cell r="X12" t="str">
            <v>Industrial &gt; 200-1000kw</v>
          </cell>
          <cell r="Y12">
            <v>142232</v>
          </cell>
          <cell r="Z12">
            <v>150003</v>
          </cell>
          <cell r="AA12">
            <v>-7771</v>
          </cell>
          <cell r="AB12">
            <v>-5.4636087518983099E-2</v>
          </cell>
        </row>
        <row r="13">
          <cell r="S13" t="str">
            <v>General Service 1000-5000kw</v>
          </cell>
          <cell r="T13">
            <v>60861</v>
          </cell>
          <cell r="U13">
            <v>56999</v>
          </cell>
          <cell r="V13">
            <v>3862</v>
          </cell>
          <cell r="W13">
            <v>0</v>
          </cell>
          <cell r="X13" t="str">
            <v>General Service 1000-5000kw</v>
          </cell>
          <cell r="Y13">
            <v>60861</v>
          </cell>
          <cell r="Z13">
            <v>56999</v>
          </cell>
          <cell r="AA13">
            <v>3862</v>
          </cell>
          <cell r="AB13">
            <v>6.3456072032993194E-2</v>
          </cell>
        </row>
        <row r="14">
          <cell r="S14" t="str">
            <v>Large User &gt; 5000kw</v>
          </cell>
          <cell r="T14">
            <v>18770</v>
          </cell>
          <cell r="U14">
            <v>55899</v>
          </cell>
          <cell r="V14">
            <v>-37129</v>
          </cell>
          <cell r="W14">
            <v>0</v>
          </cell>
          <cell r="X14" t="str">
            <v>Large User &gt; 5000kw</v>
          </cell>
          <cell r="Y14">
            <v>18770</v>
          </cell>
          <cell r="Z14">
            <v>55899</v>
          </cell>
          <cell r="AA14">
            <v>-37129</v>
          </cell>
          <cell r="AB14">
            <v>-1.97810335641982</v>
          </cell>
        </row>
        <row r="15">
          <cell r="S15" t="str">
            <v>Street &amp; Sentinel Lights</v>
          </cell>
          <cell r="T15">
            <v>44322</v>
          </cell>
          <cell r="U15">
            <v>35247</v>
          </cell>
          <cell r="V15">
            <v>9075</v>
          </cell>
          <cell r="W15">
            <v>0</v>
          </cell>
          <cell r="X15" t="str">
            <v>Street &amp; Sentinel Lights</v>
          </cell>
          <cell r="Y15">
            <v>44322</v>
          </cell>
          <cell r="Z15">
            <v>35247</v>
          </cell>
          <cell r="AA15">
            <v>9075</v>
          </cell>
          <cell r="AB15">
            <v>0.204751590632192</v>
          </cell>
        </row>
        <row r="16">
          <cell r="S16" t="str">
            <v>Unmetered</v>
          </cell>
          <cell r="T16">
            <v>5250</v>
          </cell>
          <cell r="U16">
            <v>6098</v>
          </cell>
          <cell r="V16">
            <v>-848</v>
          </cell>
          <cell r="W16">
            <v>0</v>
          </cell>
          <cell r="X16" t="str">
            <v>Unmetered</v>
          </cell>
          <cell r="Y16">
            <v>5250</v>
          </cell>
          <cell r="Z16">
            <v>6098</v>
          </cell>
          <cell r="AA16">
            <v>-848</v>
          </cell>
          <cell r="AB16">
            <v>-0.16152380952381001</v>
          </cell>
        </row>
        <row r="17">
          <cell r="S17">
            <v>0</v>
          </cell>
          <cell r="T17" t="str">
            <v>-</v>
          </cell>
          <cell r="U17" t="str">
            <v>-</v>
          </cell>
          <cell r="V17" t="str">
            <v>-</v>
          </cell>
          <cell r="W17">
            <v>0</v>
          </cell>
          <cell r="X17">
            <v>0</v>
          </cell>
          <cell r="Y17" t="str">
            <v>-</v>
          </cell>
          <cell r="Z17" t="str">
            <v>-</v>
          </cell>
          <cell r="AA17" t="str">
            <v>-</v>
          </cell>
          <cell r="AB17" t="str">
            <v>-</v>
          </cell>
        </row>
        <row r="18">
          <cell r="S18" t="str">
            <v>Total Distribution Revenue</v>
          </cell>
          <cell r="T18">
            <v>1723577</v>
          </cell>
          <cell r="U18">
            <v>1744096</v>
          </cell>
          <cell r="V18">
            <v>-20519</v>
          </cell>
          <cell r="W18">
            <v>0</v>
          </cell>
          <cell r="X18" t="str">
            <v>Total Distribution Revenue</v>
          </cell>
          <cell r="Y18">
            <v>1723577</v>
          </cell>
          <cell r="Z18">
            <v>1744096</v>
          </cell>
          <cell r="AA18">
            <v>-20519</v>
          </cell>
          <cell r="AB18">
            <v>-1.1904893137933499E-2</v>
          </cell>
        </row>
        <row r="19">
          <cell r="S19">
            <v>0</v>
          </cell>
          <cell r="T19" t="str">
            <v>-</v>
          </cell>
          <cell r="U19" t="str">
            <v>-</v>
          </cell>
          <cell r="V19" t="str">
            <v>-</v>
          </cell>
          <cell r="W19">
            <v>0</v>
          </cell>
          <cell r="X19">
            <v>0</v>
          </cell>
          <cell r="Y19" t="str">
            <v>-</v>
          </cell>
          <cell r="Z19" t="str">
            <v>-</v>
          </cell>
          <cell r="AA19" t="str">
            <v>-</v>
          </cell>
          <cell r="AB19" t="str">
            <v>-</v>
          </cell>
        </row>
        <row r="20">
          <cell r="S20" t="str">
            <v>Flow Through Revenue</v>
          </cell>
          <cell r="T20">
            <v>8674443</v>
          </cell>
          <cell r="U20">
            <v>8422814</v>
          </cell>
          <cell r="V20">
            <v>-251629</v>
          </cell>
          <cell r="W20">
            <v>0</v>
          </cell>
          <cell r="X20" t="str">
            <v>Flow Through Revenue</v>
          </cell>
          <cell r="Y20">
            <v>8674443</v>
          </cell>
          <cell r="Z20">
            <v>8422814</v>
          </cell>
          <cell r="AA20">
            <v>-251629</v>
          </cell>
          <cell r="AB20">
            <v>-2.9008087320419301E-2</v>
          </cell>
        </row>
        <row r="21">
          <cell r="S21">
            <v>0</v>
          </cell>
          <cell r="T21" t="str">
            <v>-</v>
          </cell>
          <cell r="U21" t="str">
            <v>-</v>
          </cell>
          <cell r="V21" t="str">
            <v>-</v>
          </cell>
          <cell r="W21">
            <v>0</v>
          </cell>
          <cell r="X21">
            <v>0</v>
          </cell>
          <cell r="Y21" t="str">
            <v>-</v>
          </cell>
          <cell r="Z21" t="str">
            <v>-</v>
          </cell>
          <cell r="AA21" t="str">
            <v>-</v>
          </cell>
          <cell r="AB21" t="str">
            <v>-</v>
          </cell>
        </row>
        <row r="22">
          <cell r="S22" t="str">
            <v>Cost of Energy</v>
          </cell>
          <cell r="T22">
            <v>8674443</v>
          </cell>
          <cell r="U22">
            <v>8422815</v>
          </cell>
          <cell r="V22">
            <v>-251628</v>
          </cell>
          <cell r="W22">
            <v>0</v>
          </cell>
          <cell r="X22" t="str">
            <v>Cost of Energy</v>
          </cell>
          <cell r="Y22">
            <v>8674443</v>
          </cell>
          <cell r="Z22">
            <v>8422815</v>
          </cell>
          <cell r="AA22">
            <v>-251628</v>
          </cell>
          <cell r="AB22">
            <v>-2.90079720392422E-2</v>
          </cell>
        </row>
        <row r="23">
          <cell r="S23">
            <v>0</v>
          </cell>
          <cell r="T23" t="str">
            <v>-</v>
          </cell>
          <cell r="U23" t="str">
            <v>-</v>
          </cell>
          <cell r="V23" t="str">
            <v>-</v>
          </cell>
          <cell r="W23">
            <v>0</v>
          </cell>
          <cell r="X23">
            <v>0</v>
          </cell>
          <cell r="Y23" t="str">
            <v>-</v>
          </cell>
          <cell r="Z23" t="str">
            <v>-</v>
          </cell>
          <cell r="AA23" t="str">
            <v>-</v>
          </cell>
          <cell r="AB23" t="str">
            <v>-</v>
          </cell>
        </row>
        <row r="24">
          <cell r="S24" t="str">
            <v>Other Revenue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>Other Revenue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S25" t="str">
            <v>Fibre Optic Revenues</v>
          </cell>
          <cell r="T25">
            <v>92451</v>
          </cell>
          <cell r="U25">
            <v>81111</v>
          </cell>
          <cell r="V25">
            <v>11340</v>
          </cell>
          <cell r="W25">
            <v>0</v>
          </cell>
          <cell r="X25" t="str">
            <v>Fibre Optic Revenues</v>
          </cell>
          <cell r="Y25">
            <v>92451</v>
          </cell>
          <cell r="Z25">
            <v>81111</v>
          </cell>
          <cell r="AA25">
            <v>11340</v>
          </cell>
          <cell r="AB25">
            <v>0.122659571015998</v>
          </cell>
        </row>
        <row r="26">
          <cell r="S26" t="str">
            <v>Regulated Service Revenue</v>
          </cell>
          <cell r="T26">
            <v>112028</v>
          </cell>
          <cell r="U26">
            <v>109249</v>
          </cell>
          <cell r="V26">
            <v>2779</v>
          </cell>
          <cell r="W26">
            <v>0</v>
          </cell>
          <cell r="X26" t="str">
            <v>Regulated Service Revenue</v>
          </cell>
          <cell r="Y26">
            <v>112028</v>
          </cell>
          <cell r="Z26">
            <v>109249</v>
          </cell>
          <cell r="AA26">
            <v>2779</v>
          </cell>
          <cell r="AB26">
            <v>2.48062984253937E-2</v>
          </cell>
        </row>
        <row r="27">
          <cell r="S27" t="str">
            <v>Service Revenue</v>
          </cell>
          <cell r="T27">
            <v>6419</v>
          </cell>
          <cell r="U27">
            <v>16272</v>
          </cell>
          <cell r="V27">
            <v>-9853</v>
          </cell>
          <cell r="W27">
            <v>0</v>
          </cell>
          <cell r="X27" t="str">
            <v>Service Revenue</v>
          </cell>
          <cell r="Y27">
            <v>6419</v>
          </cell>
          <cell r="Z27">
            <v>16272</v>
          </cell>
          <cell r="AA27">
            <v>-9853</v>
          </cell>
          <cell r="AB27">
            <v>-1.5349742950615399</v>
          </cell>
        </row>
        <row r="28">
          <cell r="S28" t="str">
            <v>LRAM/SSM Recovery</v>
          </cell>
          <cell r="T28">
            <v>20179</v>
          </cell>
          <cell r="U28">
            <v>0</v>
          </cell>
          <cell r="V28">
            <v>20179</v>
          </cell>
          <cell r="W28">
            <v>0</v>
          </cell>
          <cell r="X28" t="str">
            <v>LRAM/SSM Recovery</v>
          </cell>
          <cell r="Y28">
            <v>20179</v>
          </cell>
          <cell r="Z28">
            <v>0</v>
          </cell>
          <cell r="AA28">
            <v>20179</v>
          </cell>
          <cell r="AB28">
            <v>1</v>
          </cell>
        </row>
        <row r="29">
          <cell r="S29">
            <v>0</v>
          </cell>
          <cell r="T29" t="str">
            <v>-</v>
          </cell>
          <cell r="U29" t="str">
            <v>-</v>
          </cell>
          <cell r="V29" t="str">
            <v>-</v>
          </cell>
          <cell r="W29">
            <v>0</v>
          </cell>
          <cell r="X29">
            <v>0</v>
          </cell>
          <cell r="Y29" t="str">
            <v>-</v>
          </cell>
          <cell r="Z29" t="str">
            <v>-</v>
          </cell>
          <cell r="AA29" t="str">
            <v>-</v>
          </cell>
          <cell r="AB29" t="str">
            <v>-</v>
          </cell>
        </row>
        <row r="30">
          <cell r="S30" t="str">
            <v>Total Other Revenue</v>
          </cell>
          <cell r="T30">
            <v>231077</v>
          </cell>
          <cell r="U30">
            <v>206632</v>
          </cell>
          <cell r="V30">
            <v>24445</v>
          </cell>
          <cell r="W30">
            <v>0</v>
          </cell>
          <cell r="X30" t="str">
            <v>Total Other Revenue</v>
          </cell>
          <cell r="Y30">
            <v>231077</v>
          </cell>
          <cell r="Z30">
            <v>206632</v>
          </cell>
          <cell r="AA30">
            <v>24445</v>
          </cell>
          <cell r="AB30">
            <v>0.105787248406375</v>
          </cell>
        </row>
        <row r="31">
          <cell r="S31">
            <v>0</v>
          </cell>
        </row>
        <row r="32">
          <cell r="S32" t="str">
            <v>Billed Jobs Revenue</v>
          </cell>
          <cell r="T32">
            <v>119475</v>
          </cell>
          <cell r="U32">
            <v>49404</v>
          </cell>
          <cell r="V32">
            <v>70071</v>
          </cell>
          <cell r="W32">
            <v>0</v>
          </cell>
          <cell r="X32" t="str">
            <v>Billed Jobs Revenue</v>
          </cell>
          <cell r="Y32">
            <v>119475</v>
          </cell>
          <cell r="Z32">
            <v>49404</v>
          </cell>
          <cell r="AA32">
            <v>70071</v>
          </cell>
          <cell r="AB32">
            <v>0.58649089767733797</v>
          </cell>
        </row>
        <row r="33">
          <cell r="S33" t="str">
            <v>Billed Jobs Cost</v>
          </cell>
          <cell r="T33">
            <v>115781</v>
          </cell>
          <cell r="U33">
            <v>26803</v>
          </cell>
          <cell r="V33">
            <v>-88978</v>
          </cell>
          <cell r="W33">
            <v>0</v>
          </cell>
          <cell r="X33" t="str">
            <v>Billed Jobs Cost</v>
          </cell>
          <cell r="Y33">
            <v>115781</v>
          </cell>
          <cell r="Z33">
            <v>26803</v>
          </cell>
          <cell r="AA33">
            <v>-88978</v>
          </cell>
          <cell r="AB33">
            <v>-0.76850260405420601</v>
          </cell>
        </row>
        <row r="34">
          <cell r="S34">
            <v>0</v>
          </cell>
          <cell r="T34" t="str">
            <v>-</v>
          </cell>
          <cell r="U34" t="str">
            <v>-</v>
          </cell>
          <cell r="V34" t="str">
            <v>-</v>
          </cell>
          <cell r="W34">
            <v>0</v>
          </cell>
          <cell r="X34">
            <v>0</v>
          </cell>
          <cell r="Y34" t="str">
            <v>-</v>
          </cell>
          <cell r="Z34" t="str">
            <v>-</v>
          </cell>
          <cell r="AA34" t="str">
            <v>-</v>
          </cell>
          <cell r="AB34" t="str">
            <v>-</v>
          </cell>
        </row>
        <row r="35">
          <cell r="S35" t="str">
            <v>Billed Jobs Gross Margin</v>
          </cell>
          <cell r="T35">
            <v>3694</v>
          </cell>
          <cell r="U35">
            <v>22601</v>
          </cell>
          <cell r="V35">
            <v>-18907</v>
          </cell>
          <cell r="W35">
            <v>0</v>
          </cell>
          <cell r="X35" t="str">
            <v>Billed Jobs Gross Margin</v>
          </cell>
          <cell r="Y35">
            <v>3694</v>
          </cell>
          <cell r="Z35">
            <v>22601</v>
          </cell>
          <cell r="AA35">
            <v>-18907</v>
          </cell>
          <cell r="AB35">
            <v>-5.1182999458581504</v>
          </cell>
        </row>
        <row r="36">
          <cell r="S36">
            <v>0</v>
          </cell>
        </row>
        <row r="37">
          <cell r="S37" t="str">
            <v>CHP Revenue</v>
          </cell>
          <cell r="T37">
            <v>120624</v>
          </cell>
          <cell r="U37">
            <v>133380</v>
          </cell>
          <cell r="V37">
            <v>-12756</v>
          </cell>
          <cell r="W37">
            <v>0</v>
          </cell>
          <cell r="X37" t="str">
            <v>CHP Revenue</v>
          </cell>
          <cell r="Y37">
            <v>120624</v>
          </cell>
          <cell r="Z37">
            <v>133380</v>
          </cell>
          <cell r="AA37">
            <v>-12756</v>
          </cell>
          <cell r="AB37">
            <v>-0.10575009948269</v>
          </cell>
        </row>
        <row r="38">
          <cell r="S38" t="str">
            <v>CHP Direct Cost</v>
          </cell>
          <cell r="T38">
            <v>36476</v>
          </cell>
          <cell r="U38">
            <v>66657</v>
          </cell>
          <cell r="V38">
            <v>30181</v>
          </cell>
          <cell r="W38">
            <v>0</v>
          </cell>
          <cell r="X38" t="str">
            <v>CHP Direct Cost</v>
          </cell>
          <cell r="Y38">
            <v>36476</v>
          </cell>
          <cell r="Z38">
            <v>66657</v>
          </cell>
          <cell r="AA38">
            <v>30181</v>
          </cell>
          <cell r="AB38">
            <v>0.82742076982125201</v>
          </cell>
        </row>
        <row r="39">
          <cell r="S39">
            <v>0</v>
          </cell>
          <cell r="T39" t="str">
            <v>-</v>
          </cell>
          <cell r="U39" t="str">
            <v>-</v>
          </cell>
          <cell r="V39" t="str">
            <v>-</v>
          </cell>
          <cell r="W39">
            <v>0</v>
          </cell>
          <cell r="X39">
            <v>0</v>
          </cell>
          <cell r="Y39" t="str">
            <v>-</v>
          </cell>
          <cell r="Z39" t="str">
            <v>-</v>
          </cell>
          <cell r="AA39" t="str">
            <v>-</v>
          </cell>
          <cell r="AB39" t="str">
            <v>-</v>
          </cell>
        </row>
        <row r="40">
          <cell r="S40" t="str">
            <v>CHP Gross Margin</v>
          </cell>
          <cell r="T40">
            <v>84148</v>
          </cell>
          <cell r="U40">
            <v>66723</v>
          </cell>
          <cell r="V40">
            <v>17425</v>
          </cell>
          <cell r="W40">
            <v>0</v>
          </cell>
          <cell r="X40" t="str">
            <v>CHP Gross Margin</v>
          </cell>
          <cell r="Y40">
            <v>84148</v>
          </cell>
          <cell r="Z40">
            <v>66723</v>
          </cell>
          <cell r="AA40">
            <v>17425</v>
          </cell>
          <cell r="AB40">
            <v>0.20707562865427601</v>
          </cell>
        </row>
        <row r="41">
          <cell r="S41">
            <v>0</v>
          </cell>
          <cell r="T41" t="str">
            <v>-</v>
          </cell>
          <cell r="U41" t="str">
            <v>-</v>
          </cell>
          <cell r="V41" t="str">
            <v>-</v>
          </cell>
          <cell r="W41">
            <v>0</v>
          </cell>
          <cell r="X41">
            <v>0</v>
          </cell>
          <cell r="Y41" t="str">
            <v>-</v>
          </cell>
          <cell r="Z41" t="str">
            <v>-</v>
          </cell>
          <cell r="AA41" t="str">
            <v>-</v>
          </cell>
          <cell r="AB41" t="str">
            <v>-</v>
          </cell>
        </row>
        <row r="42">
          <cell r="S42" t="str">
            <v>Net Revenue</v>
          </cell>
          <cell r="T42">
            <v>2042496</v>
          </cell>
          <cell r="U42">
            <v>2040051</v>
          </cell>
          <cell r="V42">
            <v>2445</v>
          </cell>
          <cell r="W42">
            <v>0</v>
          </cell>
          <cell r="X42" t="str">
            <v>Net Revenue</v>
          </cell>
          <cell r="Y42">
            <v>2042496</v>
          </cell>
          <cell r="Z42">
            <v>2040051</v>
          </cell>
          <cell r="AA42">
            <v>2445</v>
          </cell>
          <cell r="AB42">
            <v>1.1970647678134999E-3</v>
          </cell>
        </row>
        <row r="43">
          <cell r="S43">
            <v>0</v>
          </cell>
          <cell r="T43" t="str">
            <v>-</v>
          </cell>
          <cell r="U43" t="str">
            <v>-</v>
          </cell>
          <cell r="V43" t="str">
            <v>-</v>
          </cell>
          <cell r="W43">
            <v>0</v>
          </cell>
          <cell r="X43">
            <v>0</v>
          </cell>
          <cell r="Y43" t="str">
            <v>-</v>
          </cell>
          <cell r="Z43" t="str">
            <v>-</v>
          </cell>
          <cell r="AA43" t="str">
            <v>-</v>
          </cell>
          <cell r="AB43" t="str">
            <v>-</v>
          </cell>
        </row>
        <row r="44">
          <cell r="S44" t="str">
            <v>Expenses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 t="str">
            <v>Expenses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</row>
        <row r="45">
          <cell r="S45" t="str">
            <v>Labour</v>
          </cell>
          <cell r="T45">
            <v>474991</v>
          </cell>
          <cell r="U45">
            <v>543348</v>
          </cell>
          <cell r="V45">
            <v>68357</v>
          </cell>
          <cell r="W45">
            <v>0</v>
          </cell>
          <cell r="X45" t="str">
            <v>Labour</v>
          </cell>
          <cell r="Y45">
            <v>474991</v>
          </cell>
          <cell r="Z45">
            <v>543348</v>
          </cell>
          <cell r="AA45">
            <v>68357</v>
          </cell>
          <cell r="AB45">
            <v>0.14391220044169301</v>
          </cell>
        </row>
        <row r="46">
          <cell r="S46" t="str">
            <v>Benefits</v>
          </cell>
          <cell r="T46">
            <v>188294</v>
          </cell>
          <cell r="U46">
            <v>217314</v>
          </cell>
          <cell r="V46">
            <v>29020</v>
          </cell>
          <cell r="W46">
            <v>0</v>
          </cell>
          <cell r="X46" t="str">
            <v>Benefits</v>
          </cell>
          <cell r="Y46">
            <v>188294</v>
          </cell>
          <cell r="Z46">
            <v>217314</v>
          </cell>
          <cell r="AA46">
            <v>29020</v>
          </cell>
          <cell r="AB46">
            <v>0.15412068361179901</v>
          </cell>
        </row>
        <row r="47">
          <cell r="S47" t="str">
            <v>Subcontractors</v>
          </cell>
          <cell r="T47">
            <v>117498</v>
          </cell>
          <cell r="U47">
            <v>102162</v>
          </cell>
          <cell r="V47">
            <v>-15336</v>
          </cell>
          <cell r="W47">
            <v>0</v>
          </cell>
          <cell r="X47" t="str">
            <v>Subcontractors</v>
          </cell>
          <cell r="Y47">
            <v>117498</v>
          </cell>
          <cell r="Z47">
            <v>102162</v>
          </cell>
          <cell r="AA47">
            <v>-15336</v>
          </cell>
          <cell r="AB47">
            <v>-0.13052137057652</v>
          </cell>
        </row>
        <row r="48">
          <cell r="S48" t="str">
            <v>Audit &amp; Legal</v>
          </cell>
          <cell r="T48">
            <v>10905</v>
          </cell>
          <cell r="U48">
            <v>9440</v>
          </cell>
          <cell r="V48">
            <v>-1465</v>
          </cell>
          <cell r="W48">
            <v>0</v>
          </cell>
          <cell r="X48" t="str">
            <v>Audit &amp; Legal</v>
          </cell>
          <cell r="Y48">
            <v>10905</v>
          </cell>
          <cell r="Z48">
            <v>9440</v>
          </cell>
          <cell r="AA48">
            <v>-1465</v>
          </cell>
          <cell r="AB48">
            <v>-0.13434204493351701</v>
          </cell>
        </row>
        <row r="49">
          <cell r="S49" t="str">
            <v>Consulting</v>
          </cell>
          <cell r="T49">
            <v>72895</v>
          </cell>
          <cell r="U49">
            <v>20561</v>
          </cell>
          <cell r="V49">
            <v>-52334</v>
          </cell>
          <cell r="W49">
            <v>0</v>
          </cell>
          <cell r="X49" t="str">
            <v>Consulting</v>
          </cell>
          <cell r="Y49">
            <v>72895</v>
          </cell>
          <cell r="Z49">
            <v>20561</v>
          </cell>
          <cell r="AA49">
            <v>-52334</v>
          </cell>
          <cell r="AB49">
            <v>-0.71793675835105297</v>
          </cell>
        </row>
        <row r="50">
          <cell r="S50" t="str">
            <v>Administrative and Supplies</v>
          </cell>
          <cell r="T50">
            <v>10738</v>
          </cell>
          <cell r="U50">
            <v>13078</v>
          </cell>
          <cell r="V50">
            <v>2340</v>
          </cell>
          <cell r="W50">
            <v>0</v>
          </cell>
          <cell r="X50" t="str">
            <v>Administrative and Supplies</v>
          </cell>
          <cell r="Y50">
            <v>10738</v>
          </cell>
          <cell r="Z50">
            <v>13078</v>
          </cell>
          <cell r="AA50">
            <v>2340</v>
          </cell>
          <cell r="AB50">
            <v>0.21791767554479399</v>
          </cell>
        </row>
        <row r="51">
          <cell r="S51" t="str">
            <v>Utilities Expense</v>
          </cell>
          <cell r="T51">
            <v>15919</v>
          </cell>
          <cell r="U51">
            <v>3885</v>
          </cell>
          <cell r="V51">
            <v>-12034</v>
          </cell>
          <cell r="W51">
            <v>0</v>
          </cell>
          <cell r="X51" t="str">
            <v>Utilities Expense</v>
          </cell>
          <cell r="Y51">
            <v>15919</v>
          </cell>
          <cell r="Z51">
            <v>3885</v>
          </cell>
          <cell r="AA51">
            <v>-12034</v>
          </cell>
          <cell r="AB51">
            <v>-0.75595200703561805</v>
          </cell>
        </row>
        <row r="52">
          <cell r="S52" t="str">
            <v>Insurance</v>
          </cell>
          <cell r="T52">
            <v>25026</v>
          </cell>
          <cell r="U52">
            <v>26807</v>
          </cell>
          <cell r="V52">
            <v>1781</v>
          </cell>
          <cell r="W52">
            <v>0</v>
          </cell>
          <cell r="X52" t="str">
            <v>Insurance</v>
          </cell>
          <cell r="Y52">
            <v>25026</v>
          </cell>
          <cell r="Z52">
            <v>26807</v>
          </cell>
          <cell r="AA52">
            <v>1781</v>
          </cell>
          <cell r="AB52">
            <v>7.11659873731319E-2</v>
          </cell>
        </row>
        <row r="53">
          <cell r="S53" t="str">
            <v>Rent</v>
          </cell>
          <cell r="T53">
            <v>22000</v>
          </cell>
          <cell r="U53">
            <v>22000</v>
          </cell>
          <cell r="V53">
            <v>0</v>
          </cell>
          <cell r="W53">
            <v>0</v>
          </cell>
          <cell r="X53" t="str">
            <v>Rent</v>
          </cell>
          <cell r="Y53">
            <v>22000</v>
          </cell>
          <cell r="Z53">
            <v>22000</v>
          </cell>
          <cell r="AA53">
            <v>0</v>
          </cell>
          <cell r="AB53">
            <v>0</v>
          </cell>
        </row>
        <row r="54">
          <cell r="S54" t="str">
            <v>Repairs and Maintenance</v>
          </cell>
          <cell r="T54">
            <v>20800</v>
          </cell>
          <cell r="U54">
            <v>13020</v>
          </cell>
          <cell r="V54">
            <v>-7780</v>
          </cell>
          <cell r="W54">
            <v>0</v>
          </cell>
          <cell r="X54" t="str">
            <v>Repairs and Maintenance</v>
          </cell>
          <cell r="Y54">
            <v>20800</v>
          </cell>
          <cell r="Z54">
            <v>13020</v>
          </cell>
          <cell r="AA54">
            <v>-7780</v>
          </cell>
          <cell r="AB54">
            <v>-0.37403846153846199</v>
          </cell>
        </row>
        <row r="55">
          <cell r="S55" t="str">
            <v>Travel &amp; Training</v>
          </cell>
          <cell r="T55">
            <v>9360</v>
          </cell>
          <cell r="U55">
            <v>7004</v>
          </cell>
          <cell r="V55">
            <v>-2356</v>
          </cell>
          <cell r="W55">
            <v>0</v>
          </cell>
          <cell r="X55" t="str">
            <v>Travel &amp; Training</v>
          </cell>
          <cell r="Y55">
            <v>9360</v>
          </cell>
          <cell r="Z55">
            <v>7004</v>
          </cell>
          <cell r="AA55">
            <v>-2356</v>
          </cell>
          <cell r="AB55">
            <v>-0.25170940170940198</v>
          </cell>
        </row>
        <row r="56">
          <cell r="S56" t="str">
            <v>Communication</v>
          </cell>
          <cell r="T56">
            <v>54105</v>
          </cell>
          <cell r="U56">
            <v>41865</v>
          </cell>
          <cell r="V56">
            <v>-12240</v>
          </cell>
          <cell r="W56">
            <v>0</v>
          </cell>
          <cell r="X56" t="str">
            <v>Communication</v>
          </cell>
          <cell r="Y56">
            <v>54105</v>
          </cell>
          <cell r="Z56">
            <v>41865</v>
          </cell>
          <cell r="AA56">
            <v>-12240</v>
          </cell>
          <cell r="AB56">
            <v>-0.22622678125866399</v>
          </cell>
        </row>
        <row r="57">
          <cell r="S57" t="str">
            <v>Corporate Memberships</v>
          </cell>
          <cell r="T57">
            <v>1880</v>
          </cell>
          <cell r="U57">
            <v>6008</v>
          </cell>
          <cell r="V57">
            <v>4128</v>
          </cell>
          <cell r="W57">
            <v>0</v>
          </cell>
          <cell r="X57" t="str">
            <v>Corporate Memberships</v>
          </cell>
          <cell r="Y57">
            <v>1880</v>
          </cell>
          <cell r="Z57">
            <v>6008</v>
          </cell>
          <cell r="AA57">
            <v>4128</v>
          </cell>
          <cell r="AB57">
            <v>2.1957446808510599</v>
          </cell>
        </row>
        <row r="58">
          <cell r="S58" t="str">
            <v>Donations</v>
          </cell>
          <cell r="T58">
            <v>854</v>
          </cell>
          <cell r="U58">
            <v>705</v>
          </cell>
          <cell r="V58">
            <v>-149</v>
          </cell>
          <cell r="W58">
            <v>0</v>
          </cell>
          <cell r="X58" t="str">
            <v>Donations</v>
          </cell>
          <cell r="Y58">
            <v>854</v>
          </cell>
          <cell r="Z58">
            <v>705</v>
          </cell>
          <cell r="AA58">
            <v>-149</v>
          </cell>
          <cell r="AB58">
            <v>-0.174473067915691</v>
          </cell>
        </row>
        <row r="59">
          <cell r="S59" t="str">
            <v>Licenses &amp; Permits</v>
          </cell>
          <cell r="T59">
            <v>9370</v>
          </cell>
          <cell r="U59">
            <v>21984</v>
          </cell>
          <cell r="V59">
            <v>12614</v>
          </cell>
          <cell r="W59">
            <v>0</v>
          </cell>
          <cell r="X59" t="str">
            <v>Licenses &amp; Permits</v>
          </cell>
          <cell r="Y59">
            <v>9370</v>
          </cell>
          <cell r="Z59">
            <v>21984</v>
          </cell>
          <cell r="AA59">
            <v>12614</v>
          </cell>
          <cell r="AB59">
            <v>1.3462113127001101</v>
          </cell>
        </row>
        <row r="60">
          <cell r="S60" t="str">
            <v>OEB Regulatory Fees</v>
          </cell>
          <cell r="T60">
            <v>13595</v>
          </cell>
          <cell r="U60">
            <v>9002</v>
          </cell>
          <cell r="V60">
            <v>-4593</v>
          </cell>
          <cell r="W60">
            <v>0</v>
          </cell>
          <cell r="X60" t="str">
            <v>OEB Regulatory Fees</v>
          </cell>
          <cell r="Y60">
            <v>13595</v>
          </cell>
          <cell r="Z60">
            <v>9002</v>
          </cell>
          <cell r="AA60">
            <v>-4593</v>
          </cell>
          <cell r="AB60">
            <v>-0.33784479588083899</v>
          </cell>
        </row>
        <row r="61">
          <cell r="S61" t="str">
            <v>Vehicle Expenses</v>
          </cell>
          <cell r="T61">
            <v>33271</v>
          </cell>
          <cell r="U61">
            <v>21975</v>
          </cell>
          <cell r="V61">
            <v>-11296</v>
          </cell>
          <cell r="W61">
            <v>0</v>
          </cell>
          <cell r="X61" t="str">
            <v>Vehicle Expenses</v>
          </cell>
          <cell r="Y61">
            <v>33271</v>
          </cell>
          <cell r="Z61">
            <v>21975</v>
          </cell>
          <cell r="AA61">
            <v>-11296</v>
          </cell>
          <cell r="AB61">
            <v>-0.33951489284962899</v>
          </cell>
        </row>
        <row r="62">
          <cell r="S62" t="str">
            <v>Materials</v>
          </cell>
          <cell r="T62">
            <v>10351</v>
          </cell>
          <cell r="U62">
            <v>19148</v>
          </cell>
          <cell r="V62">
            <v>8797</v>
          </cell>
          <cell r="W62">
            <v>0</v>
          </cell>
          <cell r="X62" t="str">
            <v>Materials</v>
          </cell>
          <cell r="Y62">
            <v>10351</v>
          </cell>
          <cell r="Z62">
            <v>19148</v>
          </cell>
          <cell r="AA62">
            <v>8797</v>
          </cell>
          <cell r="AB62">
            <v>0.84986957781856798</v>
          </cell>
        </row>
        <row r="63">
          <cell r="S63" t="str">
            <v>Bank Charges</v>
          </cell>
          <cell r="T63">
            <v>5170</v>
          </cell>
          <cell r="U63">
            <v>3764</v>
          </cell>
          <cell r="V63">
            <v>-1406</v>
          </cell>
          <cell r="W63">
            <v>0</v>
          </cell>
          <cell r="X63" t="str">
            <v>Bank Charges</v>
          </cell>
          <cell r="Y63">
            <v>5170</v>
          </cell>
          <cell r="Z63">
            <v>3764</v>
          </cell>
          <cell r="AA63">
            <v>-1406</v>
          </cell>
          <cell r="AB63">
            <v>-0.27195357833655698</v>
          </cell>
        </row>
        <row r="64">
          <cell r="S64" t="str">
            <v>Interest on Customer Deposits</v>
          </cell>
          <cell r="T64">
            <v>1605</v>
          </cell>
          <cell r="U64">
            <v>5012</v>
          </cell>
          <cell r="V64">
            <v>3407</v>
          </cell>
          <cell r="W64">
            <v>0</v>
          </cell>
          <cell r="X64" t="str">
            <v>Interest on Customer Deposits</v>
          </cell>
          <cell r="Y64">
            <v>1605</v>
          </cell>
          <cell r="Z64">
            <v>5012</v>
          </cell>
          <cell r="AA64">
            <v>3407</v>
          </cell>
          <cell r="AB64">
            <v>2.12274143302181</v>
          </cell>
        </row>
        <row r="65">
          <cell r="S65" t="str">
            <v>Municipal Taxes</v>
          </cell>
          <cell r="T65">
            <v>12750</v>
          </cell>
          <cell r="U65">
            <v>12750</v>
          </cell>
          <cell r="V65">
            <v>0</v>
          </cell>
          <cell r="W65">
            <v>0</v>
          </cell>
          <cell r="X65" t="str">
            <v>Municipal Taxes</v>
          </cell>
          <cell r="Y65">
            <v>12750</v>
          </cell>
          <cell r="Z65">
            <v>12750</v>
          </cell>
          <cell r="AA65">
            <v>0</v>
          </cell>
          <cell r="AB65">
            <v>0</v>
          </cell>
        </row>
        <row r="66">
          <cell r="S66" t="str">
            <v>Capital Taxes</v>
          </cell>
          <cell r="T66">
            <v>8333</v>
          </cell>
          <cell r="U66">
            <v>15400</v>
          </cell>
          <cell r="V66">
            <v>7067</v>
          </cell>
          <cell r="W66">
            <v>0</v>
          </cell>
          <cell r="X66" t="str">
            <v>Capital Taxes</v>
          </cell>
          <cell r="Y66">
            <v>8333</v>
          </cell>
          <cell r="Z66">
            <v>15400</v>
          </cell>
          <cell r="AA66">
            <v>7067</v>
          </cell>
          <cell r="AB66">
            <v>0.84807392295691797</v>
          </cell>
        </row>
        <row r="67">
          <cell r="S67" t="str">
            <v>Provision for Doubtful Accounts</v>
          </cell>
          <cell r="T67">
            <v>40375</v>
          </cell>
          <cell r="U67">
            <v>30045</v>
          </cell>
          <cell r="V67">
            <v>-10330</v>
          </cell>
          <cell r="W67">
            <v>0</v>
          </cell>
          <cell r="X67" t="str">
            <v>Provision for Doubtful Accounts</v>
          </cell>
          <cell r="Y67">
            <v>40375</v>
          </cell>
          <cell r="Z67">
            <v>30045</v>
          </cell>
          <cell r="AA67">
            <v>-10330</v>
          </cell>
          <cell r="AB67">
            <v>-0.25585139318885403</v>
          </cell>
        </row>
        <row r="68">
          <cell r="S68">
            <v>0</v>
          </cell>
          <cell r="T68" t="str">
            <v>-</v>
          </cell>
          <cell r="U68" t="str">
            <v>-</v>
          </cell>
          <cell r="V68" t="str">
            <v>-</v>
          </cell>
          <cell r="W68">
            <v>0</v>
          </cell>
          <cell r="X68">
            <v>0</v>
          </cell>
          <cell r="Y68" t="str">
            <v>-</v>
          </cell>
          <cell r="Z68" t="str">
            <v>-</v>
          </cell>
          <cell r="AA68" t="str">
            <v>-</v>
          </cell>
          <cell r="AB68" t="str">
            <v>-</v>
          </cell>
        </row>
        <row r="69">
          <cell r="S69" t="str">
            <v>Total Expenses</v>
          </cell>
          <cell r="T69">
            <v>1160085</v>
          </cell>
          <cell r="U69">
            <v>1166277</v>
          </cell>
          <cell r="V69">
            <v>6192</v>
          </cell>
          <cell r="W69">
            <v>0</v>
          </cell>
          <cell r="X69" t="str">
            <v>Total Expenses</v>
          </cell>
          <cell r="Y69">
            <v>1160085</v>
          </cell>
          <cell r="Z69">
            <v>1166277</v>
          </cell>
          <cell r="AA69">
            <v>6192</v>
          </cell>
          <cell r="AB69">
            <v>5.3375399216436699E-3</v>
          </cell>
        </row>
        <row r="70">
          <cell r="S70" t="str">
            <v>Allocated Expenses</v>
          </cell>
          <cell r="T70">
            <v>-283658</v>
          </cell>
          <cell r="U70">
            <v>-294600</v>
          </cell>
          <cell r="V70">
            <v>-10942</v>
          </cell>
          <cell r="W70">
            <v>0</v>
          </cell>
          <cell r="X70" t="str">
            <v>Allocated Expenses</v>
          </cell>
          <cell r="Y70">
            <v>-283658</v>
          </cell>
          <cell r="Z70">
            <v>-294600</v>
          </cell>
          <cell r="AA70">
            <v>-10942</v>
          </cell>
          <cell r="AB70">
            <v>3.85746215513047E-2</v>
          </cell>
        </row>
        <row r="71">
          <cell r="S71">
            <v>0</v>
          </cell>
          <cell r="T71" t="str">
            <v>-</v>
          </cell>
          <cell r="U71" t="str">
            <v>-</v>
          </cell>
          <cell r="V71" t="str">
            <v>-</v>
          </cell>
          <cell r="W71">
            <v>0</v>
          </cell>
          <cell r="X71">
            <v>0</v>
          </cell>
          <cell r="Y71" t="str">
            <v>-</v>
          </cell>
          <cell r="Z71" t="str">
            <v>-</v>
          </cell>
          <cell r="AA71" t="str">
            <v>-</v>
          </cell>
          <cell r="AB71" t="str">
            <v>-</v>
          </cell>
        </row>
        <row r="72">
          <cell r="S72" t="str">
            <v>Net Expenses</v>
          </cell>
          <cell r="T72">
            <v>876427</v>
          </cell>
          <cell r="U72">
            <v>871677</v>
          </cell>
          <cell r="V72">
            <v>-4750</v>
          </cell>
          <cell r="W72">
            <v>0</v>
          </cell>
          <cell r="X72" t="str">
            <v>Net Expenses</v>
          </cell>
          <cell r="Y72">
            <v>876427</v>
          </cell>
          <cell r="Z72">
            <v>871677</v>
          </cell>
          <cell r="AA72">
            <v>-4750</v>
          </cell>
          <cell r="AB72">
            <v>-5.4197326189174902E-3</v>
          </cell>
        </row>
        <row r="73">
          <cell r="S73">
            <v>0</v>
          </cell>
          <cell r="T73" t="str">
            <v>-</v>
          </cell>
          <cell r="U73" t="str">
            <v>-</v>
          </cell>
          <cell r="V73" t="str">
            <v>-</v>
          </cell>
          <cell r="W73">
            <v>0</v>
          </cell>
          <cell r="X73">
            <v>0</v>
          </cell>
          <cell r="Y73" t="str">
            <v>-</v>
          </cell>
          <cell r="Z73" t="str">
            <v>-</v>
          </cell>
          <cell r="AA73" t="str">
            <v>-</v>
          </cell>
          <cell r="AB73" t="str">
            <v>-</v>
          </cell>
        </row>
        <row r="74">
          <cell r="S74" t="str">
            <v>EBITDA</v>
          </cell>
          <cell r="T74">
            <v>1166069</v>
          </cell>
          <cell r="U74">
            <v>1168374</v>
          </cell>
          <cell r="V74">
            <v>-2305</v>
          </cell>
          <cell r="W74">
            <v>0</v>
          </cell>
          <cell r="X74" t="str">
            <v>EBITDA</v>
          </cell>
          <cell r="Y74">
            <v>1166069</v>
          </cell>
          <cell r="Z74">
            <v>1168374</v>
          </cell>
          <cell r="AA74">
            <v>-2305</v>
          </cell>
          <cell r="AB74">
            <v>-1.9767269346839698E-3</v>
          </cell>
        </row>
        <row r="75">
          <cell r="S75" t="str">
            <v>EBITDA after Restructuring Costs</v>
          </cell>
          <cell r="T75">
            <v>1166069</v>
          </cell>
          <cell r="U75">
            <v>1168374</v>
          </cell>
          <cell r="V75">
            <v>-2305</v>
          </cell>
          <cell r="W75">
            <v>0</v>
          </cell>
          <cell r="X75" t="str">
            <v>EBITDA after Restructuring Costs</v>
          </cell>
          <cell r="Y75">
            <v>1166069</v>
          </cell>
          <cell r="Z75">
            <v>1168374</v>
          </cell>
          <cell r="AA75">
            <v>-2305</v>
          </cell>
          <cell r="AB75">
            <v>-1.9767269346839698E-3</v>
          </cell>
        </row>
        <row r="76">
          <cell r="S76">
            <v>0</v>
          </cell>
          <cell r="T76" t="str">
            <v>-</v>
          </cell>
          <cell r="U76" t="str">
            <v>-</v>
          </cell>
          <cell r="V76" t="str">
            <v>-</v>
          </cell>
          <cell r="W76">
            <v>0</v>
          </cell>
          <cell r="X76">
            <v>0</v>
          </cell>
          <cell r="Y76" t="str">
            <v>-</v>
          </cell>
          <cell r="Z76" t="str">
            <v>-</v>
          </cell>
          <cell r="AA76" t="str">
            <v>-</v>
          </cell>
          <cell r="AB76" t="str">
            <v>-</v>
          </cell>
        </row>
        <row r="77">
          <cell r="S77" t="str">
            <v>Depreciation</v>
          </cell>
          <cell r="T77">
            <v>412498</v>
          </cell>
          <cell r="U77">
            <v>397248</v>
          </cell>
          <cell r="V77">
            <v>-15250</v>
          </cell>
          <cell r="W77">
            <v>0</v>
          </cell>
          <cell r="X77" t="str">
            <v>Depreciation</v>
          </cell>
          <cell r="Y77">
            <v>412498</v>
          </cell>
          <cell r="Z77">
            <v>397248</v>
          </cell>
          <cell r="AA77">
            <v>-15250</v>
          </cell>
          <cell r="AB77">
            <v>-3.6969876217581701E-2</v>
          </cell>
        </row>
        <row r="78">
          <cell r="S78">
            <v>0</v>
          </cell>
          <cell r="T78" t="str">
            <v>-</v>
          </cell>
          <cell r="U78" t="str">
            <v>-</v>
          </cell>
          <cell r="V78" t="str">
            <v>-</v>
          </cell>
          <cell r="W78">
            <v>0</v>
          </cell>
          <cell r="X78">
            <v>0</v>
          </cell>
          <cell r="Y78" t="str">
            <v>-</v>
          </cell>
          <cell r="Z78" t="str">
            <v>-</v>
          </cell>
          <cell r="AA78" t="str">
            <v>-</v>
          </cell>
          <cell r="AB78" t="str">
            <v>-</v>
          </cell>
        </row>
        <row r="79">
          <cell r="S79" t="str">
            <v>EBIT</v>
          </cell>
          <cell r="T79">
            <v>753571</v>
          </cell>
          <cell r="U79">
            <v>771126</v>
          </cell>
          <cell r="V79">
            <v>-17555</v>
          </cell>
          <cell r="W79">
            <v>0</v>
          </cell>
          <cell r="X79" t="str">
            <v>EBIT</v>
          </cell>
          <cell r="Y79">
            <v>753571</v>
          </cell>
          <cell r="Z79">
            <v>771126</v>
          </cell>
          <cell r="AA79">
            <v>-17555</v>
          </cell>
          <cell r="AB79">
            <v>-2.32957478459229E-2</v>
          </cell>
        </row>
        <row r="80">
          <cell r="S80">
            <v>0</v>
          </cell>
          <cell r="T80" t="str">
            <v>-</v>
          </cell>
          <cell r="U80" t="str">
            <v>-</v>
          </cell>
          <cell r="V80" t="str">
            <v>-</v>
          </cell>
          <cell r="W80">
            <v>0</v>
          </cell>
          <cell r="X80">
            <v>0</v>
          </cell>
          <cell r="Y80" t="str">
            <v>-</v>
          </cell>
          <cell r="Z80" t="str">
            <v>-</v>
          </cell>
          <cell r="AA80" t="str">
            <v>-</v>
          </cell>
          <cell r="AB80" t="str">
            <v>-</v>
          </cell>
        </row>
        <row r="81">
          <cell r="S81" t="str">
            <v>Interest Expense - Note</v>
          </cell>
          <cell r="T81">
            <v>148433</v>
          </cell>
          <cell r="U81">
            <v>150743</v>
          </cell>
          <cell r="V81">
            <v>2310</v>
          </cell>
          <cell r="W81">
            <v>0</v>
          </cell>
          <cell r="X81" t="str">
            <v>Interest Expense - Note</v>
          </cell>
          <cell r="Y81">
            <v>148433</v>
          </cell>
          <cell r="Z81">
            <v>150743</v>
          </cell>
          <cell r="AA81">
            <v>2310</v>
          </cell>
          <cell r="AB81">
            <v>1.5562577054967599E-2</v>
          </cell>
        </row>
        <row r="82">
          <cell r="S82" t="str">
            <v>Interest Earned</v>
          </cell>
          <cell r="T82">
            <v>-7587</v>
          </cell>
          <cell r="U82">
            <v>-21109</v>
          </cell>
          <cell r="V82">
            <v>-13522</v>
          </cell>
          <cell r="W82">
            <v>0</v>
          </cell>
          <cell r="X82" t="str">
            <v>Interest Earned</v>
          </cell>
          <cell r="Y82">
            <v>-7587</v>
          </cell>
          <cell r="Z82">
            <v>-21109</v>
          </cell>
          <cell r="AA82">
            <v>-13522</v>
          </cell>
          <cell r="AB82">
            <v>1.78225912745486</v>
          </cell>
        </row>
        <row r="83">
          <cell r="S83" t="str">
            <v>Capitalized Interest</v>
          </cell>
          <cell r="T83">
            <v>-3395</v>
          </cell>
          <cell r="U83">
            <v>-25904</v>
          </cell>
          <cell r="V83">
            <v>-22509</v>
          </cell>
          <cell r="W83">
            <v>0</v>
          </cell>
          <cell r="X83" t="str">
            <v>Capitalized Interest</v>
          </cell>
          <cell r="Y83">
            <v>-3395</v>
          </cell>
          <cell r="Z83">
            <v>-25904</v>
          </cell>
          <cell r="AA83">
            <v>-22509</v>
          </cell>
          <cell r="AB83">
            <v>6.6300441826215</v>
          </cell>
        </row>
        <row r="84">
          <cell r="S84">
            <v>0</v>
          </cell>
          <cell r="T84" t="str">
            <v>-</v>
          </cell>
          <cell r="U84" t="str">
            <v>-</v>
          </cell>
          <cell r="V84" t="str">
            <v>-</v>
          </cell>
          <cell r="W84">
            <v>0</v>
          </cell>
          <cell r="X84">
            <v>0</v>
          </cell>
          <cell r="Y84" t="str">
            <v>-</v>
          </cell>
          <cell r="Z84" t="str">
            <v>-</v>
          </cell>
          <cell r="AA84" t="str">
            <v>-</v>
          </cell>
          <cell r="AB84" t="str">
            <v>-</v>
          </cell>
        </row>
        <row r="85">
          <cell r="S85" t="str">
            <v>Net Income / (Loss) before tax</v>
          </cell>
          <cell r="T85">
            <v>616120</v>
          </cell>
          <cell r="U85">
            <v>667396</v>
          </cell>
          <cell r="V85">
            <v>-51276</v>
          </cell>
          <cell r="W85">
            <v>0</v>
          </cell>
          <cell r="X85" t="str">
            <v>Net Income / (Loss) before tax</v>
          </cell>
          <cell r="Y85">
            <v>616120</v>
          </cell>
          <cell r="Z85">
            <v>667396</v>
          </cell>
          <cell r="AA85">
            <v>-51276</v>
          </cell>
          <cell r="AB85">
            <v>-8.3224047263520104E-2</v>
          </cell>
        </row>
        <row r="86">
          <cell r="S86" t="str">
            <v>Tax Provision</v>
          </cell>
          <cell r="T86">
            <v>219034</v>
          </cell>
          <cell r="U86">
            <v>215000</v>
          </cell>
          <cell r="V86">
            <v>-4034</v>
          </cell>
          <cell r="W86">
            <v>0</v>
          </cell>
          <cell r="X86" t="str">
            <v>Tax Provision</v>
          </cell>
          <cell r="Y86">
            <v>219034</v>
          </cell>
          <cell r="Z86">
            <v>215000</v>
          </cell>
          <cell r="AA86">
            <v>-4034</v>
          </cell>
          <cell r="AB86">
            <v>-1.8417232027904299E-2</v>
          </cell>
        </row>
        <row r="87">
          <cell r="S87">
            <v>0</v>
          </cell>
          <cell r="T87" t="str">
            <v>-</v>
          </cell>
          <cell r="U87" t="str">
            <v>-</v>
          </cell>
          <cell r="V87" t="str">
            <v>-</v>
          </cell>
          <cell r="W87">
            <v>0</v>
          </cell>
          <cell r="X87">
            <v>0</v>
          </cell>
          <cell r="Y87" t="str">
            <v>-</v>
          </cell>
          <cell r="Z87" t="str">
            <v>-</v>
          </cell>
          <cell r="AA87" t="str">
            <v>-</v>
          </cell>
          <cell r="AB87" t="str">
            <v>-</v>
          </cell>
        </row>
        <row r="88">
          <cell r="S88" t="str">
            <v>Net Income / (Loss)</v>
          </cell>
          <cell r="T88">
            <v>397086</v>
          </cell>
          <cell r="U88">
            <v>452396</v>
          </cell>
          <cell r="V88">
            <v>-55310</v>
          </cell>
          <cell r="W88">
            <v>0</v>
          </cell>
          <cell r="X88" t="str">
            <v>Net Income / (Loss)</v>
          </cell>
          <cell r="Y88">
            <v>397086</v>
          </cell>
          <cell r="Z88">
            <v>452396</v>
          </cell>
          <cell r="AA88">
            <v>-55310</v>
          </cell>
          <cell r="AB88">
            <v>-0.13928972565136999</v>
          </cell>
        </row>
        <row r="89">
          <cell r="S89">
            <v>0</v>
          </cell>
          <cell r="T89" t="str">
            <v>=</v>
          </cell>
          <cell r="U89" t="str">
            <v>=</v>
          </cell>
          <cell r="V89" t="str">
            <v>=</v>
          </cell>
          <cell r="W89">
            <v>0</v>
          </cell>
          <cell r="X89">
            <v>0</v>
          </cell>
          <cell r="Y89" t="str">
            <v>=</v>
          </cell>
          <cell r="Z89" t="str">
            <v>=</v>
          </cell>
          <cell r="AA89" t="str">
            <v>=</v>
          </cell>
          <cell r="AB89" t="str">
            <v>=</v>
          </cell>
        </row>
        <row r="90">
          <cell r="S90">
            <v>0</v>
          </cell>
          <cell r="T90">
            <v>0</v>
          </cell>
          <cell r="U90">
            <v>0</v>
          </cell>
          <cell r="V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</row>
        <row r="91">
          <cell r="S91">
            <v>0</v>
          </cell>
          <cell r="T91" t="str">
            <v>-</v>
          </cell>
          <cell r="U91" t="str">
            <v>-</v>
          </cell>
          <cell r="V91" t="str">
            <v>-</v>
          </cell>
          <cell r="W91">
            <v>0</v>
          </cell>
          <cell r="X91">
            <v>0</v>
          </cell>
          <cell r="Y91" t="str">
            <v>-</v>
          </cell>
          <cell r="Z91" t="str">
            <v>-</v>
          </cell>
          <cell r="AA91" t="str">
            <v>-</v>
          </cell>
          <cell r="AB91" t="str">
            <v>-</v>
          </cell>
        </row>
        <row r="92">
          <cell r="S92" t="str">
            <v>Net Income per Trial Balance</v>
          </cell>
          <cell r="T92">
            <v>397088</v>
          </cell>
          <cell r="U92">
            <v>452395</v>
          </cell>
          <cell r="V92">
            <v>-55307</v>
          </cell>
          <cell r="W92">
            <v>0</v>
          </cell>
          <cell r="X92" t="str">
            <v>Net Income per Trial Balance</v>
          </cell>
          <cell r="Y92">
            <v>397088</v>
          </cell>
          <cell r="Z92">
            <v>452395</v>
          </cell>
          <cell r="AA92">
            <v>-55307</v>
          </cell>
          <cell r="AB92">
            <v>-0.13928146909501199</v>
          </cell>
        </row>
        <row r="93">
          <cell r="S93">
            <v>0</v>
          </cell>
          <cell r="T93" t="str">
            <v>=</v>
          </cell>
          <cell r="U93" t="str">
            <v>=</v>
          </cell>
          <cell r="V93" t="str">
            <v>=</v>
          </cell>
          <cell r="W93">
            <v>0</v>
          </cell>
          <cell r="X93">
            <v>0</v>
          </cell>
          <cell r="Y93" t="str">
            <v>=</v>
          </cell>
          <cell r="Z93" t="str">
            <v>=</v>
          </cell>
          <cell r="AA93" t="str">
            <v>=</v>
          </cell>
          <cell r="AB93" t="str">
            <v>=</v>
          </cell>
        </row>
        <row r="94">
          <cell r="S94" t="str">
            <v>Difference (should be $0)</v>
          </cell>
          <cell r="T94">
            <v>-2</v>
          </cell>
          <cell r="U94">
            <v>1</v>
          </cell>
          <cell r="V94">
            <v>3</v>
          </cell>
          <cell r="W94">
            <v>0</v>
          </cell>
          <cell r="X94" t="str">
            <v>Difference (should be $0)</v>
          </cell>
          <cell r="Y94">
            <v>-2</v>
          </cell>
          <cell r="Z94">
            <v>1</v>
          </cell>
          <cell r="AA94">
            <v>3</v>
          </cell>
          <cell r="AB94">
            <v>-1.5</v>
          </cell>
        </row>
        <row r="95"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T96">
            <v>0</v>
          </cell>
          <cell r="U96">
            <v>0</v>
          </cell>
          <cell r="V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</row>
        <row r="97"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101">
          <cell r="T101">
            <v>0</v>
          </cell>
          <cell r="AB101">
            <v>0</v>
          </cell>
        </row>
        <row r="102">
          <cell r="T102">
            <v>0</v>
          </cell>
          <cell r="AB102">
            <v>0</v>
          </cell>
        </row>
        <row r="103">
          <cell r="AB103">
            <v>0</v>
          </cell>
        </row>
      </sheetData>
      <sheetData sheetId="3"/>
      <sheetData sheetId="4"/>
      <sheetData sheetId="5">
        <row r="1">
          <cell r="J1">
            <v>0</v>
          </cell>
          <cell r="K1" t="str">
            <v>Oshawa Power &amp; Utilities Corp.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</row>
        <row r="2">
          <cell r="J2">
            <v>0</v>
          </cell>
          <cell r="K2" t="str">
            <v>Statement of Cash Flow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</row>
        <row r="3">
          <cell r="J3">
            <v>0</v>
          </cell>
          <cell r="K3" t="str">
            <v>For the Month Ending 31, January 2010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  <row r="4"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</row>
        <row r="5">
          <cell r="J5">
            <v>0</v>
          </cell>
          <cell r="K5">
            <v>0</v>
          </cell>
          <cell r="L5">
            <v>0</v>
          </cell>
          <cell r="M5">
            <v>0</v>
          </cell>
          <cell r="N5" t="str">
            <v>Current</v>
          </cell>
          <cell r="O5">
            <v>0</v>
          </cell>
          <cell r="P5">
            <v>0</v>
          </cell>
          <cell r="Q5">
            <v>0</v>
          </cell>
          <cell r="R5" t="str">
            <v>Prior</v>
          </cell>
        </row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str">
            <v>Year</v>
          </cell>
          <cell r="O6">
            <v>0</v>
          </cell>
          <cell r="P6">
            <v>0</v>
          </cell>
          <cell r="Q6">
            <v>0</v>
          </cell>
          <cell r="R6" t="str">
            <v>Year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</row>
        <row r="8">
          <cell r="J8" t="str">
            <v>Cash provided by (used in):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10">
          <cell r="J10" t="str">
            <v>Operations: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J11" t="str">
            <v xml:space="preserve">     Net Earnings</v>
          </cell>
          <cell r="K11">
            <v>0</v>
          </cell>
          <cell r="L11">
            <v>0</v>
          </cell>
          <cell r="M11">
            <v>0</v>
          </cell>
          <cell r="N11">
            <v>397088</v>
          </cell>
          <cell r="O11">
            <v>0</v>
          </cell>
          <cell r="P11">
            <v>0</v>
          </cell>
          <cell r="Q11">
            <v>0</v>
          </cell>
          <cell r="R11">
            <v>452395</v>
          </cell>
        </row>
        <row r="12">
          <cell r="J12" t="str">
            <v xml:space="preserve">     Items not involving cash: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J13" t="str">
            <v xml:space="preserve">      Depreciation</v>
          </cell>
          <cell r="K13">
            <v>0</v>
          </cell>
          <cell r="L13">
            <v>0</v>
          </cell>
          <cell r="M13">
            <v>0</v>
          </cell>
          <cell r="N13">
            <v>412098</v>
          </cell>
          <cell r="O13">
            <v>0</v>
          </cell>
          <cell r="P13">
            <v>0</v>
          </cell>
          <cell r="Q13">
            <v>0</v>
          </cell>
          <cell r="R13">
            <v>397248</v>
          </cell>
        </row>
        <row r="14">
          <cell r="J14" t="str">
            <v xml:space="preserve">      Allowance for Doubtful Accounts</v>
          </cell>
          <cell r="K14">
            <v>0</v>
          </cell>
          <cell r="L14">
            <v>0</v>
          </cell>
          <cell r="M14">
            <v>0</v>
          </cell>
          <cell r="N14">
            <v>29528</v>
          </cell>
          <cell r="O14">
            <v>0</v>
          </cell>
          <cell r="P14">
            <v>0</v>
          </cell>
          <cell r="Q14">
            <v>0</v>
          </cell>
          <cell r="R14">
            <v>-9284</v>
          </cell>
        </row>
        <row r="15">
          <cell r="J15" t="str">
            <v xml:space="preserve">      Increase in employee future benefits</v>
          </cell>
          <cell r="K15">
            <v>0</v>
          </cell>
          <cell r="L15">
            <v>0</v>
          </cell>
          <cell r="M15">
            <v>0</v>
          </cell>
          <cell r="N15">
            <v>42735</v>
          </cell>
          <cell r="O15">
            <v>0</v>
          </cell>
          <cell r="P15">
            <v>0</v>
          </cell>
          <cell r="Q15">
            <v>0</v>
          </cell>
          <cell r="R15">
            <v>49833</v>
          </cell>
        </row>
        <row r="16">
          <cell r="J16" t="str">
            <v xml:space="preserve">      Decrease (Increase) in Deferred Charges</v>
          </cell>
          <cell r="K16">
            <v>0</v>
          </cell>
          <cell r="L16">
            <v>0</v>
          </cell>
          <cell r="M16">
            <v>0</v>
          </cell>
          <cell r="N16">
            <v>1242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J17" t="str">
            <v xml:space="preserve">      Decrease in deferred revenue</v>
          </cell>
          <cell r="K17">
            <v>0</v>
          </cell>
          <cell r="L17">
            <v>0</v>
          </cell>
          <cell r="M17">
            <v>0</v>
          </cell>
          <cell r="N17">
            <v>-6952</v>
          </cell>
          <cell r="O17">
            <v>0</v>
          </cell>
          <cell r="P17">
            <v>0</v>
          </cell>
          <cell r="Q17">
            <v>0</v>
          </cell>
          <cell r="R17">
            <v>-35404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str">
            <v>-</v>
          </cell>
          <cell r="O18">
            <v>0</v>
          </cell>
          <cell r="P18">
            <v>0</v>
          </cell>
          <cell r="Q18">
            <v>0</v>
          </cell>
          <cell r="R18" t="str">
            <v>-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875739</v>
          </cell>
          <cell r="O19">
            <v>0</v>
          </cell>
          <cell r="P19">
            <v>0</v>
          </cell>
          <cell r="Q19">
            <v>0</v>
          </cell>
          <cell r="R19">
            <v>854788</v>
          </cell>
        </row>
        <row r="21">
          <cell r="J21" t="str">
            <v>Change in non-cash working capital items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J22" t="str">
            <v xml:space="preserve">     Accounts Receivable Affiliate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J23" t="str">
            <v xml:space="preserve">     Accounts Receivable</v>
          </cell>
          <cell r="K23">
            <v>0</v>
          </cell>
          <cell r="L23">
            <v>0</v>
          </cell>
          <cell r="M23">
            <v>0</v>
          </cell>
          <cell r="N23">
            <v>-3056247</v>
          </cell>
          <cell r="O23">
            <v>0</v>
          </cell>
          <cell r="P23">
            <v>0</v>
          </cell>
          <cell r="Q23">
            <v>0</v>
          </cell>
          <cell r="R23">
            <v>-1410840</v>
          </cell>
        </row>
        <row r="24">
          <cell r="J24" t="str">
            <v xml:space="preserve">     Account Receivable Misc.</v>
          </cell>
          <cell r="K24">
            <v>0</v>
          </cell>
          <cell r="L24">
            <v>0</v>
          </cell>
          <cell r="M24">
            <v>0</v>
          </cell>
          <cell r="N24">
            <v>17058</v>
          </cell>
          <cell r="O24">
            <v>0</v>
          </cell>
          <cell r="P24">
            <v>0</v>
          </cell>
          <cell r="Q24">
            <v>0</v>
          </cell>
          <cell r="R24">
            <v>1187380</v>
          </cell>
        </row>
        <row r="25">
          <cell r="J25" t="str">
            <v xml:space="preserve">     GST Net (Rec)/Pay</v>
          </cell>
          <cell r="K25">
            <v>0</v>
          </cell>
          <cell r="L25">
            <v>0</v>
          </cell>
          <cell r="M25">
            <v>0</v>
          </cell>
          <cell r="N25">
            <v>84590</v>
          </cell>
          <cell r="O25">
            <v>0</v>
          </cell>
          <cell r="P25">
            <v>0</v>
          </cell>
          <cell r="Q25">
            <v>0</v>
          </cell>
          <cell r="R25">
            <v>97193</v>
          </cell>
        </row>
        <row r="26">
          <cell r="J26" t="str">
            <v xml:space="preserve">     Unbilled Metered Revenue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J27" t="str">
            <v xml:space="preserve">     Unbilled Estimated Revenue</v>
          </cell>
          <cell r="K27">
            <v>0</v>
          </cell>
          <cell r="L27">
            <v>0</v>
          </cell>
          <cell r="M27">
            <v>0</v>
          </cell>
          <cell r="N27">
            <v>-545758</v>
          </cell>
          <cell r="O27">
            <v>0</v>
          </cell>
          <cell r="P27">
            <v>0</v>
          </cell>
          <cell r="Q27">
            <v>0</v>
          </cell>
          <cell r="R27">
            <v>-577604</v>
          </cell>
        </row>
        <row r="28">
          <cell r="J28" t="str">
            <v xml:space="preserve">     Inventory</v>
          </cell>
          <cell r="K28">
            <v>0</v>
          </cell>
          <cell r="L28">
            <v>0</v>
          </cell>
          <cell r="M28">
            <v>0</v>
          </cell>
          <cell r="N28">
            <v>-7783</v>
          </cell>
          <cell r="O28">
            <v>0</v>
          </cell>
          <cell r="P28">
            <v>0</v>
          </cell>
          <cell r="Q28">
            <v>0</v>
          </cell>
          <cell r="R28">
            <v>30298</v>
          </cell>
        </row>
        <row r="29">
          <cell r="J29" t="str">
            <v xml:space="preserve">     WIP-Non Capital</v>
          </cell>
          <cell r="K29">
            <v>0</v>
          </cell>
          <cell r="L29">
            <v>0</v>
          </cell>
          <cell r="M29">
            <v>0</v>
          </cell>
          <cell r="N29">
            <v>-99265</v>
          </cell>
          <cell r="O29">
            <v>0</v>
          </cell>
          <cell r="P29">
            <v>0</v>
          </cell>
          <cell r="Q29">
            <v>0</v>
          </cell>
          <cell r="R29">
            <v>25877</v>
          </cell>
        </row>
        <row r="30">
          <cell r="J30" t="str">
            <v xml:space="preserve">     Prepaid expenses</v>
          </cell>
          <cell r="K30">
            <v>0</v>
          </cell>
          <cell r="L30">
            <v>0</v>
          </cell>
          <cell r="M30">
            <v>0</v>
          </cell>
          <cell r="N30">
            <v>-35453</v>
          </cell>
          <cell r="O30">
            <v>0</v>
          </cell>
          <cell r="P30">
            <v>0</v>
          </cell>
          <cell r="Q30">
            <v>0</v>
          </cell>
          <cell r="R30">
            <v>-57788</v>
          </cell>
        </row>
        <row r="31">
          <cell r="J31" t="str">
            <v xml:space="preserve">     Deferred Charges (IRU)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J32" t="str">
            <v xml:space="preserve">     Deferred Costs</v>
          </cell>
          <cell r="K32">
            <v>0</v>
          </cell>
          <cell r="L32">
            <v>0</v>
          </cell>
          <cell r="M32">
            <v>0</v>
          </cell>
          <cell r="N32">
            <v>4315</v>
          </cell>
          <cell r="O32">
            <v>0</v>
          </cell>
          <cell r="P32">
            <v>0</v>
          </cell>
          <cell r="Q32">
            <v>0</v>
          </cell>
          <cell r="R32">
            <v>1791</v>
          </cell>
        </row>
        <row r="33">
          <cell r="J33" t="str">
            <v xml:space="preserve">     Accounts Payable Energy</v>
          </cell>
          <cell r="K33">
            <v>0</v>
          </cell>
          <cell r="L33">
            <v>0</v>
          </cell>
          <cell r="M33">
            <v>0</v>
          </cell>
          <cell r="N33">
            <v>903717</v>
          </cell>
          <cell r="O33">
            <v>0</v>
          </cell>
          <cell r="P33">
            <v>0</v>
          </cell>
          <cell r="Q33">
            <v>0</v>
          </cell>
          <cell r="R33">
            <v>-411578</v>
          </cell>
        </row>
        <row r="34">
          <cell r="J34" t="str">
            <v xml:space="preserve">     Accounts Payable and Accruals</v>
          </cell>
          <cell r="K34">
            <v>0</v>
          </cell>
          <cell r="L34">
            <v>0</v>
          </cell>
          <cell r="M34">
            <v>0</v>
          </cell>
          <cell r="N34">
            <v>-537848</v>
          </cell>
          <cell r="O34">
            <v>0</v>
          </cell>
          <cell r="P34">
            <v>0</v>
          </cell>
          <cell r="Q34">
            <v>0</v>
          </cell>
          <cell r="R34">
            <v>-104439</v>
          </cell>
        </row>
        <row r="35">
          <cell r="J35" t="str">
            <v xml:space="preserve">     Regulatory Variance Accounts</v>
          </cell>
          <cell r="K35">
            <v>0</v>
          </cell>
          <cell r="L35">
            <v>0</v>
          </cell>
          <cell r="M35">
            <v>0</v>
          </cell>
          <cell r="N35">
            <v>-180027</v>
          </cell>
          <cell r="O35">
            <v>0</v>
          </cell>
          <cell r="P35">
            <v>0</v>
          </cell>
          <cell r="Q35">
            <v>0</v>
          </cell>
          <cell r="R35">
            <v>-328882</v>
          </cell>
        </row>
        <row r="36">
          <cell r="J36" t="str">
            <v xml:space="preserve">     Global Adjustment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446014</v>
          </cell>
        </row>
        <row r="37">
          <cell r="J37" t="str">
            <v xml:space="preserve">     Smart Meter Variance Accounts</v>
          </cell>
          <cell r="K37">
            <v>0</v>
          </cell>
          <cell r="L37">
            <v>0</v>
          </cell>
          <cell r="M37">
            <v>0</v>
          </cell>
          <cell r="N37">
            <v>54943</v>
          </cell>
          <cell r="O37">
            <v>0</v>
          </cell>
          <cell r="P37">
            <v>0</v>
          </cell>
          <cell r="Q37">
            <v>0</v>
          </cell>
          <cell r="R37">
            <v>15017</v>
          </cell>
        </row>
        <row r="38">
          <cell r="J38" t="str">
            <v xml:space="preserve">     Debt Retirement Payable</v>
          </cell>
          <cell r="K38">
            <v>0</v>
          </cell>
          <cell r="L38">
            <v>0</v>
          </cell>
          <cell r="M38">
            <v>0</v>
          </cell>
          <cell r="N38">
            <v>142383</v>
          </cell>
          <cell r="O38">
            <v>0</v>
          </cell>
          <cell r="P38">
            <v>0</v>
          </cell>
          <cell r="Q38">
            <v>0</v>
          </cell>
          <cell r="R38">
            <v>121896</v>
          </cell>
        </row>
        <row r="39">
          <cell r="J39" t="str">
            <v xml:space="preserve">     Payment in Lieu of Corporate Taxes</v>
          </cell>
          <cell r="K39">
            <v>0</v>
          </cell>
          <cell r="L39">
            <v>0</v>
          </cell>
          <cell r="M39">
            <v>0</v>
          </cell>
          <cell r="N39">
            <v>32367</v>
          </cell>
          <cell r="O39">
            <v>0</v>
          </cell>
          <cell r="P39">
            <v>0</v>
          </cell>
          <cell r="Q39">
            <v>0</v>
          </cell>
          <cell r="R39">
            <v>7400</v>
          </cell>
        </row>
        <row r="40">
          <cell r="J40" t="str">
            <v xml:space="preserve">     Prepayment on equal monthly billings</v>
          </cell>
          <cell r="K40">
            <v>0</v>
          </cell>
          <cell r="L40">
            <v>0</v>
          </cell>
          <cell r="M40">
            <v>0</v>
          </cell>
          <cell r="N40">
            <v>-146384</v>
          </cell>
          <cell r="O40">
            <v>0</v>
          </cell>
          <cell r="P40">
            <v>0</v>
          </cell>
          <cell r="Q40">
            <v>0</v>
          </cell>
          <cell r="R40">
            <v>-254468</v>
          </cell>
        </row>
        <row r="41"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 t="str">
            <v>-</v>
          </cell>
          <cell r="O41">
            <v>0</v>
          </cell>
          <cell r="P41">
            <v>0</v>
          </cell>
          <cell r="Q41">
            <v>0</v>
          </cell>
          <cell r="R41" t="str">
            <v>-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-3369392</v>
          </cell>
          <cell r="O42">
            <v>0</v>
          </cell>
          <cell r="P42">
            <v>0</v>
          </cell>
          <cell r="Q42">
            <v>0</v>
          </cell>
          <cell r="R42">
            <v>-1212733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 t="str">
            <v>-</v>
          </cell>
          <cell r="O43">
            <v>0</v>
          </cell>
          <cell r="P43">
            <v>0</v>
          </cell>
          <cell r="Q43">
            <v>0</v>
          </cell>
          <cell r="R43" t="str">
            <v>-</v>
          </cell>
        </row>
        <row r="44">
          <cell r="J44" t="str">
            <v>Cash provided by (used in) operating activities</v>
          </cell>
          <cell r="K44">
            <v>0</v>
          </cell>
          <cell r="L44">
            <v>0</v>
          </cell>
          <cell r="M44">
            <v>0</v>
          </cell>
          <cell r="N44">
            <v>-2493653</v>
          </cell>
          <cell r="O44">
            <v>0</v>
          </cell>
          <cell r="P44">
            <v>0</v>
          </cell>
          <cell r="Q44">
            <v>0</v>
          </cell>
          <cell r="R44">
            <v>-357945</v>
          </cell>
        </row>
        <row r="45">
          <cell r="J45">
            <v>0</v>
          </cell>
        </row>
        <row r="46">
          <cell r="J46" t="str">
            <v>Investments: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J47" t="str">
            <v xml:space="preserve">     WIP</v>
          </cell>
          <cell r="K47">
            <v>0</v>
          </cell>
          <cell r="L47">
            <v>0</v>
          </cell>
          <cell r="M47">
            <v>0</v>
          </cell>
          <cell r="N47">
            <v>-397765</v>
          </cell>
          <cell r="O47">
            <v>0</v>
          </cell>
          <cell r="P47">
            <v>0</v>
          </cell>
          <cell r="Q47">
            <v>0</v>
          </cell>
          <cell r="R47">
            <v>-331762</v>
          </cell>
        </row>
        <row r="48">
          <cell r="J48" t="str">
            <v xml:space="preserve">     WIP - CHP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J49" t="str">
            <v xml:space="preserve">     WIP - Contra</v>
          </cell>
          <cell r="K49">
            <v>0</v>
          </cell>
          <cell r="L49">
            <v>0</v>
          </cell>
          <cell r="M49">
            <v>0</v>
          </cell>
          <cell r="N49">
            <v>57288</v>
          </cell>
          <cell r="O49">
            <v>0</v>
          </cell>
          <cell r="P49">
            <v>0</v>
          </cell>
          <cell r="Q49">
            <v>0</v>
          </cell>
          <cell r="R49">
            <v>7912</v>
          </cell>
        </row>
        <row r="50">
          <cell r="J50" t="str">
            <v xml:space="preserve">     Additions to capital assets</v>
          </cell>
          <cell r="K50">
            <v>0</v>
          </cell>
          <cell r="L50">
            <v>0</v>
          </cell>
          <cell r="M50">
            <v>0</v>
          </cell>
          <cell r="N50">
            <v>3072</v>
          </cell>
          <cell r="O50">
            <v>0</v>
          </cell>
          <cell r="P50">
            <v>0</v>
          </cell>
          <cell r="Q50">
            <v>0</v>
          </cell>
          <cell r="R50">
            <v>-66144</v>
          </cell>
        </row>
        <row r="51">
          <cell r="J51" t="str">
            <v xml:space="preserve">     Additions to capital assets - CHP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J52" t="str">
            <v xml:space="preserve">     Fixed Asset Contra</v>
          </cell>
          <cell r="K52">
            <v>0</v>
          </cell>
          <cell r="L52">
            <v>0</v>
          </cell>
          <cell r="M52">
            <v>0</v>
          </cell>
          <cell r="N52">
            <v>16837</v>
          </cell>
          <cell r="O52">
            <v>0</v>
          </cell>
          <cell r="P52">
            <v>0</v>
          </cell>
          <cell r="Q52">
            <v>0</v>
          </cell>
          <cell r="R52">
            <v>20424</v>
          </cell>
        </row>
        <row r="53">
          <cell r="J53" t="str">
            <v xml:space="preserve">     Treasury Bill</v>
          </cell>
          <cell r="K53">
            <v>0</v>
          </cell>
          <cell r="L53">
            <v>0</v>
          </cell>
          <cell r="M53">
            <v>0</v>
          </cell>
          <cell r="N53">
            <v>-2168</v>
          </cell>
          <cell r="O53">
            <v>0</v>
          </cell>
          <cell r="P53">
            <v>0</v>
          </cell>
          <cell r="Q53">
            <v>0</v>
          </cell>
          <cell r="R53">
            <v>-10721</v>
          </cell>
        </row>
        <row r="54">
          <cell r="J54" t="str">
            <v xml:space="preserve">     Promissory Note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 t="str">
            <v>-</v>
          </cell>
          <cell r="O55">
            <v>0</v>
          </cell>
          <cell r="P55">
            <v>0</v>
          </cell>
          <cell r="Q55">
            <v>0</v>
          </cell>
          <cell r="R55" t="str">
            <v>-</v>
          </cell>
        </row>
        <row r="56">
          <cell r="J56" t="str">
            <v>Cash provided by (used in) investing activities</v>
          </cell>
          <cell r="K56">
            <v>0</v>
          </cell>
          <cell r="L56">
            <v>0</v>
          </cell>
          <cell r="M56">
            <v>0</v>
          </cell>
          <cell r="N56">
            <v>-322736</v>
          </cell>
          <cell r="O56">
            <v>0</v>
          </cell>
          <cell r="P56">
            <v>0</v>
          </cell>
          <cell r="Q56">
            <v>0</v>
          </cell>
          <cell r="R56">
            <v>-380291</v>
          </cell>
        </row>
        <row r="57">
          <cell r="J57">
            <v>0</v>
          </cell>
        </row>
        <row r="58">
          <cell r="J58" t="str">
            <v>Financing: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J59" t="str">
            <v xml:space="preserve">     Customer deposits</v>
          </cell>
          <cell r="K59">
            <v>0</v>
          </cell>
          <cell r="L59">
            <v>0</v>
          </cell>
          <cell r="M59">
            <v>0</v>
          </cell>
          <cell r="N59">
            <v>-116780</v>
          </cell>
          <cell r="O59">
            <v>0</v>
          </cell>
          <cell r="P59">
            <v>0</v>
          </cell>
          <cell r="Q59">
            <v>0</v>
          </cell>
          <cell r="R59">
            <v>36332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str">
            <v>-</v>
          </cell>
          <cell r="O60">
            <v>0</v>
          </cell>
          <cell r="P60">
            <v>0</v>
          </cell>
          <cell r="Q60">
            <v>0</v>
          </cell>
          <cell r="R60" t="str">
            <v>-</v>
          </cell>
        </row>
        <row r="61">
          <cell r="J61" t="str">
            <v>Cash provided by (used in) financing activities</v>
          </cell>
          <cell r="K61">
            <v>0</v>
          </cell>
          <cell r="L61">
            <v>0</v>
          </cell>
          <cell r="M61">
            <v>0</v>
          </cell>
          <cell r="N61">
            <v>-116780</v>
          </cell>
          <cell r="O61">
            <v>0</v>
          </cell>
          <cell r="P61">
            <v>0</v>
          </cell>
          <cell r="Q61">
            <v>0</v>
          </cell>
          <cell r="R61">
            <v>36332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str">
            <v>-</v>
          </cell>
          <cell r="O62">
            <v>0</v>
          </cell>
          <cell r="P62">
            <v>0</v>
          </cell>
          <cell r="Q62">
            <v>0</v>
          </cell>
          <cell r="R62" t="str">
            <v>-</v>
          </cell>
        </row>
        <row r="63">
          <cell r="J63">
            <v>0</v>
          </cell>
        </row>
        <row r="64">
          <cell r="J64" t="str">
            <v>Net Increase (decrease) in cash and cash equivalents</v>
          </cell>
          <cell r="K64">
            <v>0</v>
          </cell>
          <cell r="L64">
            <v>0</v>
          </cell>
          <cell r="M64">
            <v>0</v>
          </cell>
          <cell r="N64">
            <v>-2933169</v>
          </cell>
          <cell r="O64">
            <v>0</v>
          </cell>
          <cell r="P64">
            <v>0</v>
          </cell>
          <cell r="Q64">
            <v>0</v>
          </cell>
          <cell r="R64">
            <v>-701904</v>
          </cell>
        </row>
        <row r="65">
          <cell r="J65">
            <v>0</v>
          </cell>
        </row>
        <row r="66">
          <cell r="J66" t="str">
            <v>Cash and cash equivalents, beginning of period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14709427</v>
          </cell>
        </row>
        <row r="67">
          <cell r="J67">
            <v>0</v>
          </cell>
        </row>
        <row r="68"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str">
            <v>-</v>
          </cell>
          <cell r="O68">
            <v>0</v>
          </cell>
          <cell r="P68">
            <v>0</v>
          </cell>
          <cell r="Q68">
            <v>0</v>
          </cell>
          <cell r="R68" t="str">
            <v>-</v>
          </cell>
        </row>
        <row r="69">
          <cell r="J69" t="str">
            <v>Cash and cash equivalents, end of period</v>
          </cell>
          <cell r="K69">
            <v>0</v>
          </cell>
          <cell r="L69">
            <v>0</v>
          </cell>
          <cell r="M69">
            <v>0</v>
          </cell>
          <cell r="N69">
            <v>-2571017</v>
          </cell>
          <cell r="O69">
            <v>0</v>
          </cell>
          <cell r="P69">
            <v>0</v>
          </cell>
          <cell r="Q69">
            <v>0</v>
          </cell>
          <cell r="R69">
            <v>14007522</v>
          </cell>
        </row>
        <row r="70"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 t="str">
            <v>=</v>
          </cell>
          <cell r="O70">
            <v>0</v>
          </cell>
          <cell r="P70">
            <v>0</v>
          </cell>
          <cell r="Q70">
            <v>0</v>
          </cell>
          <cell r="R70" t="str">
            <v>=</v>
          </cell>
        </row>
        <row r="71">
          <cell r="J71" t="str">
            <v xml:space="preserve">  Difference (should be $0)</v>
          </cell>
          <cell r="K71">
            <v>0</v>
          </cell>
          <cell r="L71">
            <v>0</v>
          </cell>
          <cell r="M71">
            <v>0</v>
          </cell>
          <cell r="N71">
            <v>-362152</v>
          </cell>
          <cell r="O71">
            <v>0</v>
          </cell>
          <cell r="P71">
            <v>0</v>
          </cell>
          <cell r="Q71">
            <v>0</v>
          </cell>
          <cell r="R71">
            <v>1</v>
          </cell>
        </row>
        <row r="72">
          <cell r="J72">
            <v>0</v>
          </cell>
        </row>
        <row r="73">
          <cell r="N73">
            <v>0</v>
          </cell>
          <cell r="R73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9">
          <cell r="N79">
            <v>0</v>
          </cell>
          <cell r="R79">
            <v>0</v>
          </cell>
        </row>
        <row r="80">
          <cell r="J80">
            <v>0</v>
          </cell>
          <cell r="N80">
            <v>0</v>
          </cell>
          <cell r="R80">
            <v>0</v>
          </cell>
        </row>
        <row r="81">
          <cell r="N81">
            <v>0</v>
          </cell>
          <cell r="R81">
            <v>0</v>
          </cell>
        </row>
        <row r="82"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6">
          <cell r="J86">
            <v>0</v>
          </cell>
          <cell r="R86">
            <v>0</v>
          </cell>
        </row>
        <row r="87">
          <cell r="J87">
            <v>0</v>
          </cell>
          <cell r="R87">
            <v>0</v>
          </cell>
        </row>
        <row r="88">
          <cell r="R8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 (Trend)"/>
      <sheetName val="Analysis 2013"/>
      <sheetName val="Analysis 2012"/>
      <sheetName val="Dist Rev Calculation"/>
      <sheetName val="Demand KW"/>
      <sheetName val="Data"/>
      <sheetName val="Unbill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Instructions :</v>
          </cell>
        </row>
      </sheetData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s &amp; Capital"/>
      <sheetName val="Labour 2013"/>
      <sheetName val="Workings"/>
      <sheetName val="Macros"/>
      <sheetName val="Summary"/>
      <sheetName val="GL Detail Oct YTD"/>
      <sheetName val="GL Oct YTD"/>
      <sheetName val="Assumptions 2013"/>
      <sheetName val="PrnSheet"/>
      <sheetName val="Trial Balance New"/>
      <sheetName val="Trial Balance Old"/>
      <sheetName val="Trial Balance"/>
      <sheetName val="Upload File"/>
    </sheetNames>
    <sheetDataSet>
      <sheetData sheetId="0">
        <row r="5">
          <cell r="F5">
            <v>11805.388016887702</v>
          </cell>
        </row>
      </sheetData>
      <sheetData sheetId="1" refreshError="1"/>
      <sheetData sheetId="2">
        <row r="10">
          <cell r="D10">
            <v>0</v>
          </cell>
        </row>
      </sheetData>
      <sheetData sheetId="3" refreshError="1"/>
      <sheetData sheetId="4">
        <row r="7">
          <cell r="D7">
            <v>255203.21999999997</v>
          </cell>
        </row>
      </sheetData>
      <sheetData sheetId="5" refreshError="1"/>
      <sheetData sheetId="6" refreshError="1"/>
      <sheetData sheetId="7" refreshError="1">
        <row r="51">
          <cell r="B51" t="str">
            <v>210</v>
          </cell>
          <cell r="C51" t="str">
            <v>Corporate</v>
          </cell>
          <cell r="D51" t="str">
            <v>David</v>
          </cell>
        </row>
        <row r="52">
          <cell r="B52">
            <v>300</v>
          </cell>
          <cell r="C52" t="str">
            <v xml:space="preserve">Regulatory </v>
          </cell>
          <cell r="D52" t="str">
            <v>David / Nadeige</v>
          </cell>
        </row>
        <row r="53">
          <cell r="B53" t="str">
            <v>310</v>
          </cell>
          <cell r="C53" t="str">
            <v>Finance General</v>
          </cell>
          <cell r="D53" t="str">
            <v>David</v>
          </cell>
        </row>
        <row r="54">
          <cell r="B54" t="str">
            <v>320</v>
          </cell>
          <cell r="C54" t="str">
            <v>Finance Management</v>
          </cell>
          <cell r="D54" t="str">
            <v>David</v>
          </cell>
        </row>
        <row r="55">
          <cell r="B55" t="str">
            <v>330</v>
          </cell>
          <cell r="C55" t="str">
            <v>MIS</v>
          </cell>
          <cell r="D55" t="str">
            <v>Denise</v>
          </cell>
        </row>
        <row r="56">
          <cell r="B56" t="str">
            <v>390</v>
          </cell>
          <cell r="C56" t="str">
            <v>Energy Management</v>
          </cell>
          <cell r="D56" t="str">
            <v>Nadeige</v>
          </cell>
        </row>
        <row r="57">
          <cell r="B57" t="str">
            <v>410</v>
          </cell>
          <cell r="C57" t="str">
            <v>Billing &amp; Collecting Management</v>
          </cell>
          <cell r="D57" t="str">
            <v>Angie</v>
          </cell>
        </row>
        <row r="58">
          <cell r="B58" t="str">
            <v>420</v>
          </cell>
          <cell r="C58" t="str">
            <v>Customer Service -General</v>
          </cell>
          <cell r="D58" t="str">
            <v>Angie</v>
          </cell>
        </row>
        <row r="59">
          <cell r="B59" t="str">
            <v>440</v>
          </cell>
          <cell r="C59" t="str">
            <v>Collection &amp; Cashiers</v>
          </cell>
          <cell r="D59" t="str">
            <v>Angie</v>
          </cell>
        </row>
        <row r="60">
          <cell r="B60" t="str">
            <v>450</v>
          </cell>
          <cell r="C60" t="str">
            <v>Billing</v>
          </cell>
          <cell r="D60" t="str">
            <v>Angie</v>
          </cell>
        </row>
        <row r="61">
          <cell r="B61" t="str">
            <v>460</v>
          </cell>
          <cell r="C61" t="str">
            <v>Customer Service -Management</v>
          </cell>
          <cell r="D61" t="str">
            <v>Angie</v>
          </cell>
        </row>
        <row r="62">
          <cell r="B62" t="str">
            <v>510</v>
          </cell>
          <cell r="C62" t="str">
            <v>HR-Retired  Employees</v>
          </cell>
          <cell r="D62" t="str">
            <v>Nancy</v>
          </cell>
        </row>
        <row r="63">
          <cell r="B63" t="str">
            <v>520</v>
          </cell>
          <cell r="C63" t="str">
            <v>Safety Training</v>
          </cell>
          <cell r="D63" t="str">
            <v>Cliff</v>
          </cell>
        </row>
        <row r="64">
          <cell r="B64" t="str">
            <v>530</v>
          </cell>
          <cell r="C64" t="str">
            <v>HR-General</v>
          </cell>
          <cell r="D64" t="str">
            <v>Nancy</v>
          </cell>
        </row>
        <row r="65">
          <cell r="B65" t="str">
            <v>650</v>
          </cell>
          <cell r="C65" t="str">
            <v>Stores General</v>
          </cell>
          <cell r="D65" t="str">
            <v>Phil</v>
          </cell>
        </row>
        <row r="66">
          <cell r="B66" t="str">
            <v>655</v>
          </cell>
          <cell r="C66" t="str">
            <v>Stores Management</v>
          </cell>
          <cell r="D66" t="str">
            <v>Phil</v>
          </cell>
        </row>
        <row r="67">
          <cell r="B67" t="str">
            <v>610</v>
          </cell>
          <cell r="C67" t="str">
            <v>Facilities-General</v>
          </cell>
          <cell r="D67" t="str">
            <v>Larry</v>
          </cell>
        </row>
        <row r="68">
          <cell r="B68" t="str">
            <v>620</v>
          </cell>
          <cell r="C68" t="str">
            <v>Facilities-Management</v>
          </cell>
          <cell r="D68" t="str">
            <v>Larry</v>
          </cell>
        </row>
        <row r="69">
          <cell r="B69" t="str">
            <v>630</v>
          </cell>
          <cell r="C69" t="str">
            <v>Facilities-Station Buildings&amp; Fixtures Mtce</v>
          </cell>
          <cell r="D69" t="str">
            <v>Larry</v>
          </cell>
        </row>
        <row r="70">
          <cell r="B70" t="str">
            <v>660</v>
          </cell>
          <cell r="C70" t="str">
            <v>Distribution</v>
          </cell>
          <cell r="D70" t="str">
            <v>Steve</v>
          </cell>
        </row>
        <row r="71">
          <cell r="B71" t="str">
            <v>675</v>
          </cell>
          <cell r="C71" t="str">
            <v>Station Equip-Maintenance</v>
          </cell>
          <cell r="D71" t="str">
            <v>Steve</v>
          </cell>
        </row>
        <row r="72">
          <cell r="B72" t="str">
            <v>705</v>
          </cell>
          <cell r="C72" t="str">
            <v>OH-Mtce</v>
          </cell>
          <cell r="D72" t="str">
            <v>Steve</v>
          </cell>
        </row>
        <row r="73">
          <cell r="B73" t="str">
            <v>710</v>
          </cell>
          <cell r="C73" t="str">
            <v>UG-Operations</v>
          </cell>
          <cell r="D73" t="str">
            <v>Steve</v>
          </cell>
        </row>
        <row r="74">
          <cell r="B74" t="str">
            <v>715</v>
          </cell>
          <cell r="C74" t="str">
            <v>UG-Mtce</v>
          </cell>
          <cell r="D74" t="str">
            <v>Steve</v>
          </cell>
        </row>
        <row r="75">
          <cell r="B75" t="str">
            <v>740</v>
          </cell>
          <cell r="C75" t="str">
            <v>Meter Reading</v>
          </cell>
          <cell r="D75" t="str">
            <v>Scott</v>
          </cell>
        </row>
        <row r="76">
          <cell r="B76" t="str">
            <v>760</v>
          </cell>
          <cell r="C76" t="str">
            <v>Meter Serv-Operations</v>
          </cell>
          <cell r="D76" t="str">
            <v>Scott</v>
          </cell>
        </row>
        <row r="77">
          <cell r="B77" t="str">
            <v>800</v>
          </cell>
          <cell r="C77" t="str">
            <v>Engineering</v>
          </cell>
          <cell r="D77" t="str">
            <v>Denise</v>
          </cell>
        </row>
        <row r="78">
          <cell r="B78" t="str">
            <v>810</v>
          </cell>
          <cell r="C78" t="str">
            <v>Technical Services</v>
          </cell>
          <cell r="D78" t="str">
            <v>Scott</v>
          </cell>
        </row>
        <row r="79">
          <cell r="B79" t="str">
            <v>820</v>
          </cell>
          <cell r="C79" t="str">
            <v>Operations-Eng &amp; Operations-Mgmt</v>
          </cell>
          <cell r="D79" t="str">
            <v>Denise</v>
          </cell>
        </row>
        <row r="80">
          <cell r="B80" t="str">
            <v>830</v>
          </cell>
          <cell r="C80" t="str">
            <v>Mtce-Eng &amp; Operations-Mgmt</v>
          </cell>
          <cell r="D80" t="str">
            <v>Denise</v>
          </cell>
        </row>
      </sheetData>
      <sheetData sheetId="8" refreshError="1"/>
      <sheetData sheetId="9">
        <row r="1817">
          <cell r="A1817" t="str">
            <v>100-1000-10</v>
          </cell>
        </row>
        <row r="1818">
          <cell r="A1818" t="str">
            <v>100-1001-10</v>
          </cell>
        </row>
        <row r="1819">
          <cell r="A1819" t="str">
            <v>100-1002-10</v>
          </cell>
        </row>
        <row r="1820">
          <cell r="A1820" t="str">
            <v>100-1003-10</v>
          </cell>
        </row>
        <row r="1821">
          <cell r="A1821" t="str">
            <v>100-1004-10</v>
          </cell>
        </row>
        <row r="1822">
          <cell r="A1822" t="str">
            <v>100-1010-10</v>
          </cell>
        </row>
        <row r="1823">
          <cell r="A1823" t="str">
            <v>100-1020-10</v>
          </cell>
        </row>
        <row r="1824">
          <cell r="A1824" t="str">
            <v>100-1030-10</v>
          </cell>
        </row>
        <row r="1825">
          <cell r="A1825" t="str">
            <v>100-1040-10</v>
          </cell>
        </row>
        <row r="1826">
          <cell r="A1826" t="str">
            <v>100-1050-10</v>
          </cell>
        </row>
        <row r="1827">
          <cell r="A1827" t="str">
            <v>100-1060-10</v>
          </cell>
        </row>
        <row r="1828">
          <cell r="A1828" t="str">
            <v>100-1065-10</v>
          </cell>
        </row>
        <row r="1829">
          <cell r="A1829" t="str">
            <v>100-1070-10</v>
          </cell>
        </row>
        <row r="1830">
          <cell r="A1830" t="str">
            <v>100-1071-10</v>
          </cell>
        </row>
        <row r="1831">
          <cell r="A1831" t="str">
            <v>100-1075-10</v>
          </cell>
        </row>
        <row r="1832">
          <cell r="A1832" t="str">
            <v>100-1080-10</v>
          </cell>
        </row>
        <row r="1833">
          <cell r="A1833" t="str">
            <v>100-1081-10</v>
          </cell>
        </row>
        <row r="1834">
          <cell r="A1834" t="str">
            <v>100-1084-10</v>
          </cell>
        </row>
        <row r="1835">
          <cell r="A1835" t="str">
            <v>100-1085-10</v>
          </cell>
        </row>
        <row r="1836">
          <cell r="A1836" t="str">
            <v>100-1086-10</v>
          </cell>
        </row>
        <row r="1837">
          <cell r="A1837" t="str">
            <v>100-1087-10</v>
          </cell>
        </row>
        <row r="1838">
          <cell r="A1838" t="str">
            <v>100-1088-10</v>
          </cell>
        </row>
        <row r="1839">
          <cell r="A1839" t="str">
            <v>100-1089-10</v>
          </cell>
        </row>
        <row r="1840">
          <cell r="A1840" t="str">
            <v>100-1090-10</v>
          </cell>
        </row>
        <row r="1841">
          <cell r="A1841" t="str">
            <v>100-1091-10</v>
          </cell>
        </row>
        <row r="1842">
          <cell r="A1842" t="str">
            <v>100-1092-10</v>
          </cell>
        </row>
        <row r="1843">
          <cell r="A1843" t="str">
            <v>100-1093-10</v>
          </cell>
        </row>
        <row r="1844">
          <cell r="A1844" t="str">
            <v>100-1100-10</v>
          </cell>
        </row>
        <row r="1845">
          <cell r="A1845" t="str">
            <v>100-1110-10</v>
          </cell>
        </row>
        <row r="1846">
          <cell r="A1846" t="str">
            <v>100-1115-10</v>
          </cell>
        </row>
        <row r="1847">
          <cell r="A1847" t="str">
            <v>100-1120-10</v>
          </cell>
        </row>
        <row r="1848">
          <cell r="A1848" t="str">
            <v>100-1130-10</v>
          </cell>
        </row>
        <row r="1849">
          <cell r="A1849" t="str">
            <v>100-1131-10</v>
          </cell>
        </row>
        <row r="1850">
          <cell r="A1850" t="str">
            <v>100-1133-10</v>
          </cell>
        </row>
        <row r="1851">
          <cell r="A1851" t="str">
            <v>100-1140-10</v>
          </cell>
        </row>
        <row r="1852">
          <cell r="A1852" t="str">
            <v>100-1141-10</v>
          </cell>
        </row>
        <row r="1853">
          <cell r="A1853" t="str">
            <v>100-1145-10</v>
          </cell>
        </row>
        <row r="1854">
          <cell r="A1854" t="str">
            <v>100-1150-10</v>
          </cell>
        </row>
        <row r="1855">
          <cell r="A1855" t="str">
            <v>100-1160-10</v>
          </cell>
        </row>
        <row r="1856">
          <cell r="A1856" t="str">
            <v>100-1170-10</v>
          </cell>
        </row>
        <row r="1857">
          <cell r="A1857" t="str">
            <v>100-1172-10</v>
          </cell>
        </row>
        <row r="1858">
          <cell r="A1858" t="str">
            <v>100-1175-10</v>
          </cell>
        </row>
        <row r="1859">
          <cell r="A1859" t="str">
            <v>100-1176-10</v>
          </cell>
        </row>
        <row r="1860">
          <cell r="A1860" t="str">
            <v>100-1177-10</v>
          </cell>
        </row>
        <row r="1861">
          <cell r="A1861" t="str">
            <v>100-1180-10</v>
          </cell>
        </row>
        <row r="1862">
          <cell r="A1862" t="str">
            <v>100-1181-10</v>
          </cell>
        </row>
        <row r="1863">
          <cell r="A1863" t="str">
            <v>100-1182-10</v>
          </cell>
        </row>
        <row r="1864">
          <cell r="A1864" t="str">
            <v>100-1183-10</v>
          </cell>
        </row>
        <row r="1865">
          <cell r="A1865" t="str">
            <v>100-1185-10</v>
          </cell>
        </row>
        <row r="1866">
          <cell r="A1866" t="str">
            <v>100-1190-10</v>
          </cell>
        </row>
        <row r="1867">
          <cell r="A1867" t="str">
            <v>100-1191-10</v>
          </cell>
        </row>
        <row r="1868">
          <cell r="A1868" t="str">
            <v>100-1195-10</v>
          </cell>
        </row>
        <row r="1869">
          <cell r="A1869" t="str">
            <v>100-1200-10</v>
          </cell>
        </row>
        <row r="1870">
          <cell r="A1870" t="str">
            <v>100-1210-10</v>
          </cell>
        </row>
        <row r="1871">
          <cell r="A1871" t="str">
            <v>100-1220-10</v>
          </cell>
        </row>
        <row r="1872">
          <cell r="A1872" t="str">
            <v>100-1230-10</v>
          </cell>
        </row>
        <row r="1873">
          <cell r="A1873" t="str">
            <v>100-1240-10</v>
          </cell>
        </row>
        <row r="1874">
          <cell r="A1874" t="str">
            <v>100-1250-10</v>
          </cell>
        </row>
        <row r="1875">
          <cell r="A1875" t="str">
            <v>100-1251-10</v>
          </cell>
        </row>
        <row r="1876">
          <cell r="A1876" t="str">
            <v>100-1252-10</v>
          </cell>
        </row>
        <row r="1877">
          <cell r="A1877" t="str">
            <v>100-1253-10</v>
          </cell>
        </row>
        <row r="1878">
          <cell r="A1878" t="str">
            <v>100-1254-10</v>
          </cell>
        </row>
        <row r="1879">
          <cell r="A1879" t="str">
            <v>100-1255-10</v>
          </cell>
        </row>
        <row r="1880">
          <cell r="A1880" t="str">
            <v>100-1256-10</v>
          </cell>
        </row>
        <row r="1881">
          <cell r="A1881" t="str">
            <v>100-1257-10</v>
          </cell>
        </row>
        <row r="1882">
          <cell r="A1882" t="str">
            <v>100-1270-10</v>
          </cell>
        </row>
        <row r="1883">
          <cell r="A1883" t="str">
            <v>100-1275-10</v>
          </cell>
        </row>
        <row r="1884">
          <cell r="A1884" t="str">
            <v>100-1300-10</v>
          </cell>
        </row>
        <row r="1885">
          <cell r="A1885" t="str">
            <v>100-1301-10</v>
          </cell>
        </row>
        <row r="1886">
          <cell r="A1886" t="str">
            <v>100-1302-10</v>
          </cell>
        </row>
        <row r="1887">
          <cell r="A1887" t="str">
            <v>100-1303-10</v>
          </cell>
        </row>
        <row r="1888">
          <cell r="A1888" t="str">
            <v>100-1304-10</v>
          </cell>
        </row>
        <row r="1889">
          <cell r="A1889" t="str">
            <v>100-1305-10</v>
          </cell>
        </row>
        <row r="1890">
          <cell r="A1890" t="str">
            <v>100-1307-10</v>
          </cell>
        </row>
        <row r="1891">
          <cell r="A1891" t="str">
            <v>100-1308-10</v>
          </cell>
        </row>
        <row r="1892">
          <cell r="A1892" t="str">
            <v>100-1309-10</v>
          </cell>
        </row>
        <row r="1893">
          <cell r="A1893" t="str">
            <v>100-1310-10</v>
          </cell>
        </row>
        <row r="1894">
          <cell r="A1894" t="str">
            <v>100-1311-10</v>
          </cell>
        </row>
        <row r="1895">
          <cell r="A1895" t="str">
            <v>100-1312-10</v>
          </cell>
        </row>
        <row r="1896">
          <cell r="A1896" t="str">
            <v>100-1313-10</v>
          </cell>
        </row>
        <row r="1897">
          <cell r="A1897" t="str">
            <v>100-1314-10</v>
          </cell>
        </row>
        <row r="1898">
          <cell r="A1898" t="str">
            <v>100-1315-10</v>
          </cell>
        </row>
        <row r="1899">
          <cell r="A1899" t="str">
            <v>100-1316-10</v>
          </cell>
        </row>
        <row r="1900">
          <cell r="A1900" t="str">
            <v>100-1317-10</v>
          </cell>
        </row>
        <row r="1901">
          <cell r="A1901" t="str">
            <v>100-1318-10</v>
          </cell>
        </row>
        <row r="1902">
          <cell r="A1902" t="str">
            <v>100-1319-10</v>
          </cell>
        </row>
        <row r="1903">
          <cell r="A1903" t="str">
            <v>100-1320-10</v>
          </cell>
        </row>
        <row r="1904">
          <cell r="A1904" t="str">
            <v>100-1321-10</v>
          </cell>
        </row>
        <row r="1905">
          <cell r="A1905" t="str">
            <v>100-1322-10</v>
          </cell>
        </row>
        <row r="1906">
          <cell r="A1906" t="str">
            <v>100-1323-10</v>
          </cell>
        </row>
        <row r="1907">
          <cell r="A1907" t="str">
            <v>100-1324-10</v>
          </cell>
        </row>
        <row r="1908">
          <cell r="A1908" t="str">
            <v>100-1325-10</v>
          </cell>
        </row>
        <row r="1909">
          <cell r="A1909" t="str">
            <v>100-1326-10</v>
          </cell>
        </row>
        <row r="1910">
          <cell r="A1910" t="str">
            <v>100-1327-10</v>
          </cell>
        </row>
        <row r="1911">
          <cell r="A1911" t="str">
            <v>100-1328-10</v>
          </cell>
        </row>
        <row r="1912">
          <cell r="A1912" t="str">
            <v>100-1329-10</v>
          </cell>
        </row>
        <row r="1913">
          <cell r="A1913" t="str">
            <v>100-1330-10</v>
          </cell>
        </row>
        <row r="1914">
          <cell r="A1914" t="str">
            <v>100-1331-10</v>
          </cell>
        </row>
        <row r="1915">
          <cell r="A1915" t="str">
            <v>100-1332-10</v>
          </cell>
        </row>
        <row r="1916">
          <cell r="A1916" t="str">
            <v>100-1333-10</v>
          </cell>
        </row>
        <row r="1917">
          <cell r="A1917" t="str">
            <v>100-1334-10</v>
          </cell>
        </row>
        <row r="1918">
          <cell r="A1918" t="str">
            <v>100-1335-10</v>
          </cell>
        </row>
        <row r="1919">
          <cell r="A1919" t="str">
            <v>100-1336-10</v>
          </cell>
        </row>
        <row r="1920">
          <cell r="A1920" t="str">
            <v>100-1337-10</v>
          </cell>
        </row>
        <row r="1921">
          <cell r="A1921" t="str">
            <v>100-1338-10</v>
          </cell>
        </row>
        <row r="1922">
          <cell r="A1922" t="str">
            <v>100-1339-10</v>
          </cell>
        </row>
        <row r="1923">
          <cell r="A1923" t="str">
            <v>100-1340-10</v>
          </cell>
        </row>
        <row r="1924">
          <cell r="A1924" t="str">
            <v>100-1341-10</v>
          </cell>
        </row>
        <row r="1925">
          <cell r="A1925" t="str">
            <v>100-1342-10</v>
          </cell>
        </row>
        <row r="1926">
          <cell r="A1926" t="str">
            <v>100-1343-10</v>
          </cell>
        </row>
        <row r="1927">
          <cell r="A1927" t="str">
            <v>100-1344-10</v>
          </cell>
        </row>
        <row r="1928">
          <cell r="A1928" t="str">
            <v>100-1345-10</v>
          </cell>
        </row>
        <row r="1929">
          <cell r="A1929" t="str">
            <v>100-1346-10</v>
          </cell>
        </row>
        <row r="1930">
          <cell r="A1930" t="str">
            <v>100-1347-10</v>
          </cell>
        </row>
        <row r="1931">
          <cell r="A1931" t="str">
            <v>100-1348-10</v>
          </cell>
        </row>
        <row r="1932">
          <cell r="A1932" t="str">
            <v>100-1349-10</v>
          </cell>
        </row>
        <row r="1933">
          <cell r="A1933" t="str">
            <v>100-1350-10</v>
          </cell>
        </row>
        <row r="1934">
          <cell r="A1934" t="str">
            <v>100-1351-10</v>
          </cell>
        </row>
        <row r="1935">
          <cell r="A1935" t="str">
            <v>100-1352-10</v>
          </cell>
        </row>
        <row r="1936">
          <cell r="A1936" t="str">
            <v>100-1353-10</v>
          </cell>
        </row>
        <row r="1937">
          <cell r="A1937" t="str">
            <v>100-1354-10</v>
          </cell>
        </row>
        <row r="1938">
          <cell r="A1938" t="str">
            <v>100-1355-10</v>
          </cell>
        </row>
        <row r="1939">
          <cell r="A1939" t="str">
            <v>100-1356-10</v>
          </cell>
        </row>
        <row r="1940">
          <cell r="A1940" t="str">
            <v>100-1357-10</v>
          </cell>
        </row>
        <row r="1941">
          <cell r="A1941" t="str">
            <v>100-1358-10</v>
          </cell>
        </row>
        <row r="1942">
          <cell r="A1942" t="str">
            <v>100-1359-10</v>
          </cell>
        </row>
        <row r="1943">
          <cell r="A1943" t="str">
            <v>100-1360-10</v>
          </cell>
        </row>
        <row r="1944">
          <cell r="A1944" t="str">
            <v>100-1365-10</v>
          </cell>
        </row>
        <row r="1945">
          <cell r="A1945" t="str">
            <v>100-1370-10</v>
          </cell>
        </row>
        <row r="1946">
          <cell r="A1946" t="str">
            <v>100-1374-10</v>
          </cell>
        </row>
        <row r="1947">
          <cell r="A1947" t="str">
            <v>100-1375-10</v>
          </cell>
        </row>
        <row r="1948">
          <cell r="A1948" t="str">
            <v>100-1376-10</v>
          </cell>
        </row>
        <row r="1949">
          <cell r="A1949" t="str">
            <v>100-1377-10</v>
          </cell>
        </row>
        <row r="1950">
          <cell r="A1950" t="str">
            <v>100-1379-10</v>
          </cell>
        </row>
        <row r="1951">
          <cell r="A1951" t="str">
            <v>100-1380-10</v>
          </cell>
        </row>
        <row r="1952">
          <cell r="A1952" t="str">
            <v>100-1381-10</v>
          </cell>
        </row>
        <row r="1953">
          <cell r="A1953" t="str">
            <v>100-1382-10</v>
          </cell>
        </row>
        <row r="1954">
          <cell r="A1954" t="str">
            <v>100-1383-10</v>
          </cell>
        </row>
        <row r="1955">
          <cell r="A1955" t="str">
            <v>100-1384-10</v>
          </cell>
        </row>
        <row r="1956">
          <cell r="A1956" t="str">
            <v>100-1385-10</v>
          </cell>
        </row>
        <row r="1957">
          <cell r="A1957" t="str">
            <v>100-1386-10</v>
          </cell>
        </row>
        <row r="1958">
          <cell r="A1958" t="str">
            <v>100-1387-10</v>
          </cell>
        </row>
        <row r="1959">
          <cell r="A1959" t="str">
            <v>100-1388-10</v>
          </cell>
        </row>
        <row r="1960">
          <cell r="A1960" t="str">
            <v>100-1389-10</v>
          </cell>
        </row>
        <row r="1961">
          <cell r="A1961" t="str">
            <v>100-1390-10</v>
          </cell>
        </row>
        <row r="1962">
          <cell r="A1962" t="str">
            <v>100-1391-10</v>
          </cell>
        </row>
        <row r="1963">
          <cell r="A1963" t="str">
            <v>100-1392-10</v>
          </cell>
        </row>
        <row r="1964">
          <cell r="A1964" t="str">
            <v>100-1393-10</v>
          </cell>
        </row>
        <row r="1965">
          <cell r="A1965" t="str">
            <v>100-1395-10</v>
          </cell>
        </row>
        <row r="1966">
          <cell r="A1966" t="str">
            <v>100-1396-10</v>
          </cell>
        </row>
        <row r="1967">
          <cell r="A1967" t="str">
            <v>100-1397-10</v>
          </cell>
        </row>
        <row r="1968">
          <cell r="A1968" t="str">
            <v>100-1398-10</v>
          </cell>
        </row>
        <row r="1969">
          <cell r="A1969" t="str">
            <v>100-1399-10</v>
          </cell>
        </row>
        <row r="1970">
          <cell r="A1970" t="str">
            <v>100-1400-10</v>
          </cell>
        </row>
        <row r="1971">
          <cell r="A1971" t="str">
            <v>100-1401-10</v>
          </cell>
        </row>
        <row r="1972">
          <cell r="A1972" t="str">
            <v>100-1402-10</v>
          </cell>
        </row>
        <row r="1973">
          <cell r="A1973" t="str">
            <v>100-1404-10</v>
          </cell>
        </row>
        <row r="1974">
          <cell r="A1974" t="str">
            <v>100-1405-10</v>
          </cell>
        </row>
        <row r="1975">
          <cell r="A1975" t="str">
            <v>100-1406-10</v>
          </cell>
        </row>
        <row r="1976">
          <cell r="A1976" t="str">
            <v>100-1410-10</v>
          </cell>
        </row>
        <row r="1977">
          <cell r="A1977" t="str">
            <v>100-1415-10</v>
          </cell>
        </row>
        <row r="1978">
          <cell r="A1978" t="str">
            <v>100-1420-10</v>
          </cell>
        </row>
        <row r="1979">
          <cell r="A1979" t="str">
            <v>100-1425-10</v>
          </cell>
        </row>
        <row r="1980">
          <cell r="A1980" t="str">
            <v>100-1430-10</v>
          </cell>
        </row>
        <row r="1981">
          <cell r="A1981" t="str">
            <v>100-1435-10</v>
          </cell>
        </row>
        <row r="1982">
          <cell r="A1982" t="str">
            <v>100-1440-10</v>
          </cell>
        </row>
        <row r="1983">
          <cell r="A1983" t="str">
            <v>100-1445-10</v>
          </cell>
        </row>
        <row r="1984">
          <cell r="A1984" t="str">
            <v>100-1450-10</v>
          </cell>
        </row>
        <row r="1985">
          <cell r="A1985" t="str">
            <v>100-1455-10</v>
          </cell>
        </row>
        <row r="1986">
          <cell r="A1986" t="str">
            <v>100-1460-10</v>
          </cell>
        </row>
        <row r="1987">
          <cell r="A1987" t="str">
            <v>100-1465-10</v>
          </cell>
        </row>
        <row r="1988">
          <cell r="A1988" t="str">
            <v>100-1470-10</v>
          </cell>
        </row>
        <row r="1989">
          <cell r="A1989" t="str">
            <v>100-1475-10</v>
          </cell>
        </row>
        <row r="1990">
          <cell r="A1990" t="str">
            <v>100-1480-10</v>
          </cell>
        </row>
        <row r="1991">
          <cell r="A1991" t="str">
            <v>100-1485-10</v>
          </cell>
        </row>
        <row r="1992">
          <cell r="A1992" t="str">
            <v>100-1490-10</v>
          </cell>
        </row>
        <row r="1993">
          <cell r="A1993" t="str">
            <v>100-1491-10</v>
          </cell>
        </row>
        <row r="1994">
          <cell r="A1994" t="str">
            <v>100-1495-10</v>
          </cell>
        </row>
        <row r="1995">
          <cell r="A1995" t="str">
            <v>100-1500-10</v>
          </cell>
        </row>
        <row r="1996">
          <cell r="A1996" t="str">
            <v>100-1505-10</v>
          </cell>
        </row>
        <row r="1997">
          <cell r="A1997" t="str">
            <v>100-1510-10</v>
          </cell>
        </row>
        <row r="1998">
          <cell r="A1998" t="str">
            <v>100-1515-10</v>
          </cell>
        </row>
        <row r="1999">
          <cell r="A1999" t="str">
            <v>100-1520-10</v>
          </cell>
        </row>
        <row r="2000">
          <cell r="A2000" t="str">
            <v>100-1525-10</v>
          </cell>
        </row>
        <row r="2001">
          <cell r="A2001" t="str">
            <v>100-1530-10</v>
          </cell>
        </row>
        <row r="2002">
          <cell r="A2002" t="str">
            <v>100-1535-10</v>
          </cell>
        </row>
        <row r="2003">
          <cell r="A2003" t="str">
            <v>100-1536-10</v>
          </cell>
        </row>
        <row r="2004">
          <cell r="A2004" t="str">
            <v>100-1540-10</v>
          </cell>
        </row>
        <row r="2005">
          <cell r="A2005" t="str">
            <v>100-1545-10</v>
          </cell>
        </row>
        <row r="2006">
          <cell r="A2006" t="str">
            <v>100-1546-10</v>
          </cell>
        </row>
        <row r="2007">
          <cell r="A2007" t="str">
            <v>100-1547-10</v>
          </cell>
        </row>
        <row r="2008">
          <cell r="A2008" t="str">
            <v>100-1550-10</v>
          </cell>
        </row>
        <row r="2009">
          <cell r="A2009" t="str">
            <v>100-1551-10</v>
          </cell>
        </row>
        <row r="2010">
          <cell r="A2010" t="str">
            <v>100-1555-10</v>
          </cell>
        </row>
        <row r="2011">
          <cell r="A2011" t="str">
            <v>100-1560-10</v>
          </cell>
        </row>
        <row r="2012">
          <cell r="A2012" t="str">
            <v>100-1561-10</v>
          </cell>
        </row>
        <row r="2013">
          <cell r="A2013" t="str">
            <v>100-1562-10</v>
          </cell>
        </row>
        <row r="2014">
          <cell r="A2014" t="str">
            <v>100-1564-10</v>
          </cell>
        </row>
        <row r="2015">
          <cell r="A2015" t="str">
            <v>100-1565-10</v>
          </cell>
        </row>
        <row r="2016">
          <cell r="A2016" t="str">
            <v>100-1566-10</v>
          </cell>
        </row>
        <row r="2017">
          <cell r="A2017" t="str">
            <v>100-1568-10</v>
          </cell>
        </row>
        <row r="2018">
          <cell r="A2018" t="str">
            <v>100-1570-10</v>
          </cell>
        </row>
        <row r="2019">
          <cell r="A2019" t="str">
            <v>100-1572-10</v>
          </cell>
        </row>
        <row r="2020">
          <cell r="A2020" t="str">
            <v>100-1575-10</v>
          </cell>
        </row>
        <row r="2021">
          <cell r="A2021" t="str">
            <v>100-1580-10</v>
          </cell>
        </row>
        <row r="2022">
          <cell r="A2022" t="str">
            <v>100-1585-10</v>
          </cell>
        </row>
        <row r="2023">
          <cell r="A2023" t="str">
            <v>100-1587-10</v>
          </cell>
        </row>
        <row r="2024">
          <cell r="A2024" t="str">
            <v>100-1590-10</v>
          </cell>
        </row>
        <row r="2025">
          <cell r="A2025" t="str">
            <v>100-1595-10</v>
          </cell>
        </row>
        <row r="2026">
          <cell r="A2026" t="str">
            <v>100-1600-10</v>
          </cell>
        </row>
        <row r="2027">
          <cell r="A2027" t="str">
            <v>100-1605-10</v>
          </cell>
        </row>
        <row r="2028">
          <cell r="A2028" t="str">
            <v>100-1610-10</v>
          </cell>
        </row>
        <row r="2029">
          <cell r="A2029" t="str">
            <v>100-1612-10</v>
          </cell>
        </row>
        <row r="2030">
          <cell r="A2030" t="str">
            <v>100-1615-10</v>
          </cell>
        </row>
        <row r="2031">
          <cell r="A2031" t="str">
            <v>100-1620-10</v>
          </cell>
        </row>
        <row r="2032">
          <cell r="A2032" t="str">
            <v>100-1625-10</v>
          </cell>
        </row>
        <row r="2033">
          <cell r="A2033" t="str">
            <v>100-1627-10</v>
          </cell>
        </row>
        <row r="2034">
          <cell r="A2034" t="str">
            <v>100-1628-10</v>
          </cell>
        </row>
        <row r="2035">
          <cell r="A2035" t="str">
            <v>100-1629-10</v>
          </cell>
        </row>
        <row r="2036">
          <cell r="A2036" t="str">
            <v>100-1630-10</v>
          </cell>
        </row>
        <row r="2037">
          <cell r="A2037" t="str">
            <v>100-1650-10</v>
          </cell>
        </row>
        <row r="2038">
          <cell r="A2038" t="str">
            <v>100-1651-10</v>
          </cell>
        </row>
        <row r="2039">
          <cell r="A2039" t="str">
            <v>100-1655-10</v>
          </cell>
        </row>
        <row r="2040">
          <cell r="A2040" t="str">
            <v>100-1656-10</v>
          </cell>
        </row>
        <row r="2041">
          <cell r="A2041" t="str">
            <v>100-1657-10</v>
          </cell>
        </row>
        <row r="2042">
          <cell r="A2042" t="str">
            <v>100-1658-10</v>
          </cell>
        </row>
        <row r="2043">
          <cell r="A2043" t="str">
            <v>100-1670-10</v>
          </cell>
        </row>
        <row r="2044">
          <cell r="A2044" t="str">
            <v>100-1671-10</v>
          </cell>
        </row>
        <row r="2045">
          <cell r="A2045" t="str">
            <v>100-1672-10</v>
          </cell>
        </row>
        <row r="2046">
          <cell r="A2046" t="str">
            <v>100-1673-10</v>
          </cell>
        </row>
        <row r="2047">
          <cell r="A2047" t="str">
            <v>100-1674-10</v>
          </cell>
        </row>
        <row r="2048">
          <cell r="A2048" t="str">
            <v>100-1675-10</v>
          </cell>
        </row>
        <row r="2049">
          <cell r="A2049" t="str">
            <v>100-1676-10</v>
          </cell>
        </row>
        <row r="2050">
          <cell r="A2050" t="str">
            <v>100-1687-10</v>
          </cell>
        </row>
        <row r="2051">
          <cell r="A2051" t="str">
            <v>100-1699-10</v>
          </cell>
        </row>
        <row r="2052">
          <cell r="A2052" t="str">
            <v>100-1700-10</v>
          </cell>
        </row>
        <row r="2053">
          <cell r="A2053" t="str">
            <v>100-1705-10</v>
          </cell>
        </row>
        <row r="2054">
          <cell r="A2054" t="str">
            <v>100-1706-10</v>
          </cell>
        </row>
        <row r="2055">
          <cell r="A2055" t="str">
            <v>100-1707-10</v>
          </cell>
        </row>
        <row r="2056">
          <cell r="A2056" t="str">
            <v>100-1708-10</v>
          </cell>
        </row>
        <row r="2057">
          <cell r="A2057" t="str">
            <v>100-1709-10</v>
          </cell>
        </row>
        <row r="2058">
          <cell r="A2058" t="str">
            <v>100-1710-10</v>
          </cell>
        </row>
        <row r="2059">
          <cell r="A2059" t="str">
            <v>100-1711-10</v>
          </cell>
        </row>
        <row r="2060">
          <cell r="A2060" t="str">
            <v>100-1712-10</v>
          </cell>
        </row>
        <row r="2061">
          <cell r="A2061" t="str">
            <v>100-1713-10</v>
          </cell>
        </row>
        <row r="2062">
          <cell r="A2062" t="str">
            <v>100-1714-10</v>
          </cell>
        </row>
        <row r="2063">
          <cell r="A2063" t="str">
            <v>100-1715-10</v>
          </cell>
        </row>
        <row r="2064">
          <cell r="A2064" t="str">
            <v>100-1716-10</v>
          </cell>
        </row>
        <row r="2065">
          <cell r="A2065" t="str">
            <v>100-1717-10</v>
          </cell>
        </row>
        <row r="2066">
          <cell r="A2066" t="str">
            <v>100-1718-10</v>
          </cell>
        </row>
        <row r="2067">
          <cell r="A2067" t="str">
            <v>100-1719-10</v>
          </cell>
        </row>
        <row r="2068">
          <cell r="A2068" t="str">
            <v>100-1720-10</v>
          </cell>
        </row>
        <row r="2069">
          <cell r="A2069" t="str">
            <v>100-1725-10</v>
          </cell>
        </row>
        <row r="2070">
          <cell r="A2070" t="str">
            <v>100-1730-10</v>
          </cell>
        </row>
        <row r="2071">
          <cell r="A2071" t="str">
            <v>100-1735-10</v>
          </cell>
        </row>
        <row r="2072">
          <cell r="A2072" t="str">
            <v>100-1736-10</v>
          </cell>
        </row>
        <row r="2073">
          <cell r="A2073" t="str">
            <v>100-1740-10</v>
          </cell>
        </row>
        <row r="2074">
          <cell r="A2074" t="str">
            <v>100-1741-10</v>
          </cell>
        </row>
        <row r="2075">
          <cell r="A2075" t="str">
            <v>100-1742-10</v>
          </cell>
        </row>
        <row r="2076">
          <cell r="A2076" t="str">
            <v>100-1744-10</v>
          </cell>
        </row>
        <row r="2077">
          <cell r="A2077" t="str">
            <v>100-1745-10</v>
          </cell>
        </row>
        <row r="2078">
          <cell r="A2078" t="str">
            <v>100-1746-10</v>
          </cell>
        </row>
        <row r="2079">
          <cell r="A2079" t="str">
            <v>100-1747-10</v>
          </cell>
        </row>
        <row r="2080">
          <cell r="A2080" t="str">
            <v>100-1750-10</v>
          </cell>
        </row>
        <row r="2081">
          <cell r="A2081" t="str">
            <v>100-1755-10</v>
          </cell>
        </row>
        <row r="2082">
          <cell r="A2082" t="str">
            <v>100-1760-10</v>
          </cell>
        </row>
        <row r="2083">
          <cell r="A2083" t="str">
            <v>100-1765-10</v>
          </cell>
        </row>
        <row r="2084">
          <cell r="A2084" t="str">
            <v>100-1770-10</v>
          </cell>
        </row>
        <row r="2085">
          <cell r="A2085" t="str">
            <v>100-1771-10</v>
          </cell>
        </row>
        <row r="2086">
          <cell r="A2086" t="str">
            <v>100-1775-10</v>
          </cell>
        </row>
        <row r="2087">
          <cell r="A2087" t="str">
            <v>100-1780-10</v>
          </cell>
        </row>
        <row r="2088">
          <cell r="A2088" t="str">
            <v>100-1785-10</v>
          </cell>
        </row>
        <row r="2089">
          <cell r="A2089" t="str">
            <v>100-1786-10</v>
          </cell>
        </row>
        <row r="2090">
          <cell r="A2090" t="str">
            <v>100-1787-10</v>
          </cell>
        </row>
        <row r="2091">
          <cell r="A2091" t="str">
            <v>100-1788-10</v>
          </cell>
        </row>
        <row r="2092">
          <cell r="A2092" t="str">
            <v>100-1790-10</v>
          </cell>
        </row>
        <row r="2093">
          <cell r="A2093" t="str">
            <v>100-1791-10</v>
          </cell>
        </row>
        <row r="2094">
          <cell r="A2094" t="str">
            <v>100-1792-10</v>
          </cell>
        </row>
        <row r="2095">
          <cell r="A2095" t="str">
            <v>100-1793-10</v>
          </cell>
        </row>
        <row r="2096">
          <cell r="A2096" t="str">
            <v>100-1794-10</v>
          </cell>
        </row>
        <row r="2097">
          <cell r="A2097" t="str">
            <v>100-1795-10</v>
          </cell>
        </row>
        <row r="2098">
          <cell r="A2098" t="str">
            <v>100-1800-10</v>
          </cell>
        </row>
        <row r="2099">
          <cell r="A2099" t="str">
            <v>100-2000-10</v>
          </cell>
        </row>
        <row r="2100">
          <cell r="A2100" t="str">
            <v>100-2001-10</v>
          </cell>
        </row>
        <row r="2101">
          <cell r="A2101" t="str">
            <v>100-2005-10</v>
          </cell>
        </row>
        <row r="2102">
          <cell r="A2102" t="str">
            <v>100-2010-10</v>
          </cell>
        </row>
        <row r="2103">
          <cell r="A2103" t="str">
            <v>100-2020-10</v>
          </cell>
        </row>
        <row r="2104">
          <cell r="A2104" t="str">
            <v>100-2029-10</v>
          </cell>
        </row>
        <row r="2105">
          <cell r="A2105" t="str">
            <v>100-2030-10</v>
          </cell>
        </row>
        <row r="2106">
          <cell r="A2106" t="str">
            <v>100-2031-10</v>
          </cell>
        </row>
        <row r="2107">
          <cell r="A2107" t="str">
            <v>100-2032-10</v>
          </cell>
        </row>
        <row r="2108">
          <cell r="A2108" t="str">
            <v>100-2033-10</v>
          </cell>
        </row>
        <row r="2109">
          <cell r="A2109" t="str">
            <v>100-2034-10</v>
          </cell>
        </row>
        <row r="2110">
          <cell r="A2110" t="str">
            <v>100-2035-10</v>
          </cell>
        </row>
        <row r="2111">
          <cell r="A2111" t="str">
            <v>100-2036-10</v>
          </cell>
        </row>
        <row r="2112">
          <cell r="A2112" t="str">
            <v>100-2037-10</v>
          </cell>
        </row>
        <row r="2113">
          <cell r="A2113" t="str">
            <v>100-2040-10</v>
          </cell>
        </row>
        <row r="2114">
          <cell r="A2114" t="str">
            <v>100-2041-10</v>
          </cell>
        </row>
        <row r="2115">
          <cell r="A2115" t="str">
            <v>100-2042-10</v>
          </cell>
        </row>
        <row r="2116">
          <cell r="A2116" t="str">
            <v>100-2043-10</v>
          </cell>
        </row>
        <row r="2117">
          <cell r="A2117" t="str">
            <v>100-2044-10</v>
          </cell>
        </row>
        <row r="2118">
          <cell r="A2118" t="str">
            <v>100-2045-10</v>
          </cell>
        </row>
        <row r="2119">
          <cell r="A2119" t="str">
            <v>100-2046-10</v>
          </cell>
        </row>
        <row r="2120">
          <cell r="A2120" t="str">
            <v>100-2050-10</v>
          </cell>
        </row>
        <row r="2121">
          <cell r="A2121" t="str">
            <v>100-2051-10</v>
          </cell>
        </row>
        <row r="2122">
          <cell r="A2122" t="str">
            <v>100-2052-10</v>
          </cell>
        </row>
        <row r="2123">
          <cell r="A2123" t="str">
            <v>100-2053-10</v>
          </cell>
        </row>
        <row r="2124">
          <cell r="A2124" t="str">
            <v>100-2054-10</v>
          </cell>
        </row>
        <row r="2125">
          <cell r="A2125" t="str">
            <v>100-2055-10</v>
          </cell>
        </row>
        <row r="2126">
          <cell r="A2126" t="str">
            <v>100-2056-10</v>
          </cell>
        </row>
        <row r="2127">
          <cell r="A2127" t="str">
            <v>100-2060-10</v>
          </cell>
        </row>
        <row r="2128">
          <cell r="A2128" t="str">
            <v>100-2070-10</v>
          </cell>
        </row>
        <row r="2129">
          <cell r="A2129" t="str">
            <v>100-2071-10</v>
          </cell>
        </row>
        <row r="2130">
          <cell r="A2130" t="str">
            <v>100-2080-10</v>
          </cell>
        </row>
        <row r="2131">
          <cell r="A2131" t="str">
            <v>100-2090-10</v>
          </cell>
        </row>
        <row r="2132">
          <cell r="A2132" t="str">
            <v>100-2100-10</v>
          </cell>
        </row>
        <row r="2133">
          <cell r="A2133" t="str">
            <v>100-2105-10</v>
          </cell>
        </row>
        <row r="2134">
          <cell r="A2134" t="str">
            <v>100-2106-10</v>
          </cell>
        </row>
        <row r="2135">
          <cell r="A2135" t="str">
            <v>100-2107-10</v>
          </cell>
        </row>
        <row r="2136">
          <cell r="A2136" t="str">
            <v>100-2108-10</v>
          </cell>
        </row>
        <row r="2137">
          <cell r="A2137" t="str">
            <v>100-2109-10</v>
          </cell>
        </row>
        <row r="2138">
          <cell r="A2138" t="str">
            <v>100-2110-10</v>
          </cell>
        </row>
        <row r="2139">
          <cell r="A2139" t="str">
            <v>100-2111-10</v>
          </cell>
        </row>
        <row r="2140">
          <cell r="A2140" t="str">
            <v>100-2112-10</v>
          </cell>
        </row>
        <row r="2141">
          <cell r="A2141" t="str">
            <v>100-2114-10</v>
          </cell>
        </row>
        <row r="2142">
          <cell r="A2142" t="str">
            <v>100-2115-10</v>
          </cell>
        </row>
        <row r="2143">
          <cell r="A2143" t="str">
            <v>100-2116-10</v>
          </cell>
        </row>
        <row r="2144">
          <cell r="A2144" t="str">
            <v>100-2117-10</v>
          </cell>
        </row>
        <row r="2145">
          <cell r="A2145" t="str">
            <v>100-2118-10</v>
          </cell>
        </row>
        <row r="2146">
          <cell r="A2146" t="str">
            <v>100-2120-10</v>
          </cell>
        </row>
        <row r="2147">
          <cell r="A2147" t="str">
            <v>100-2125-10</v>
          </cell>
        </row>
        <row r="2148">
          <cell r="A2148" t="str">
            <v>100-2130-10</v>
          </cell>
        </row>
        <row r="2149">
          <cell r="A2149" t="str">
            <v>100-2140-10</v>
          </cell>
        </row>
        <row r="2150">
          <cell r="A2150" t="str">
            <v>100-2150-10</v>
          </cell>
        </row>
        <row r="2151">
          <cell r="A2151" t="str">
            <v>100-2160-10</v>
          </cell>
        </row>
        <row r="2152">
          <cell r="A2152" t="str">
            <v>100-2170-10</v>
          </cell>
        </row>
        <row r="2153">
          <cell r="A2153" t="str">
            <v>100-2175-10</v>
          </cell>
        </row>
        <row r="2154">
          <cell r="A2154" t="str">
            <v>100-2180-10</v>
          </cell>
        </row>
        <row r="2155">
          <cell r="A2155" t="str">
            <v>100-2185-10</v>
          </cell>
        </row>
        <row r="2156">
          <cell r="A2156" t="str">
            <v>100-2190-10</v>
          </cell>
        </row>
        <row r="2157">
          <cell r="A2157" t="str">
            <v>100-2195-10</v>
          </cell>
        </row>
        <row r="2158">
          <cell r="A2158" t="str">
            <v>100-2200-10</v>
          </cell>
        </row>
        <row r="2159">
          <cell r="A2159" t="str">
            <v>100-2210-10</v>
          </cell>
        </row>
        <row r="2160">
          <cell r="A2160" t="str">
            <v>100-2220-10</v>
          </cell>
        </row>
        <row r="2161">
          <cell r="A2161" t="str">
            <v>100-2225-10</v>
          </cell>
        </row>
        <row r="2162">
          <cell r="A2162" t="str">
            <v>100-2227-10</v>
          </cell>
        </row>
        <row r="2163">
          <cell r="A2163" t="str">
            <v>100-2230-10</v>
          </cell>
        </row>
        <row r="2164">
          <cell r="A2164" t="str">
            <v>100-2231-10</v>
          </cell>
        </row>
        <row r="2165">
          <cell r="A2165" t="str">
            <v>100-2239-10</v>
          </cell>
        </row>
        <row r="2166">
          <cell r="A2166" t="str">
            <v>100-2240-10</v>
          </cell>
        </row>
        <row r="2167">
          <cell r="A2167" t="str">
            <v>100-2245-10</v>
          </cell>
        </row>
        <row r="2168">
          <cell r="A2168" t="str">
            <v>100-2246-10</v>
          </cell>
        </row>
        <row r="2169">
          <cell r="A2169" t="str">
            <v>100-2250-10</v>
          </cell>
        </row>
        <row r="2170">
          <cell r="A2170" t="str">
            <v>100-2260-10</v>
          </cell>
        </row>
        <row r="2171">
          <cell r="A2171" t="str">
            <v>100-2270-10</v>
          </cell>
        </row>
        <row r="2172">
          <cell r="A2172" t="str">
            <v>100-2280-10</v>
          </cell>
        </row>
        <row r="2173">
          <cell r="A2173" t="str">
            <v>100-2290-10</v>
          </cell>
        </row>
        <row r="2174">
          <cell r="A2174" t="str">
            <v>100-2300-10</v>
          </cell>
        </row>
        <row r="2175">
          <cell r="A2175" t="str">
            <v>100-2310-10</v>
          </cell>
        </row>
        <row r="2176">
          <cell r="A2176" t="str">
            <v>100-2315-10</v>
          </cell>
        </row>
        <row r="2177">
          <cell r="A2177" t="str">
            <v>100-2316-10</v>
          </cell>
        </row>
        <row r="2178">
          <cell r="A2178" t="str">
            <v>100-2317-10</v>
          </cell>
        </row>
        <row r="2179">
          <cell r="A2179" t="str">
            <v>100-2320-10</v>
          </cell>
        </row>
        <row r="2180">
          <cell r="A2180" t="str">
            <v>100-2328-10</v>
          </cell>
        </row>
        <row r="2181">
          <cell r="A2181" t="str">
            <v>100-2340-10</v>
          </cell>
        </row>
        <row r="2182">
          <cell r="A2182" t="str">
            <v>100-2345-10</v>
          </cell>
        </row>
        <row r="2183">
          <cell r="A2183" t="str">
            <v>100-2350-10</v>
          </cell>
        </row>
        <row r="2184">
          <cell r="A2184" t="str">
            <v>100-2405-10</v>
          </cell>
        </row>
        <row r="2185">
          <cell r="A2185" t="str">
            <v>100-2425-10</v>
          </cell>
        </row>
        <row r="2186">
          <cell r="A2186" t="str">
            <v>100-2435-10</v>
          </cell>
        </row>
        <row r="2187">
          <cell r="A2187" t="str">
            <v>100-2525-10</v>
          </cell>
        </row>
        <row r="2188">
          <cell r="A2188" t="str">
            <v>100-2530-10</v>
          </cell>
        </row>
        <row r="2189">
          <cell r="A2189" t="str">
            <v>100-3000-10</v>
          </cell>
        </row>
        <row r="2190">
          <cell r="A2190" t="str">
            <v>100-3005-10</v>
          </cell>
        </row>
        <row r="2191">
          <cell r="A2191" t="str">
            <v>100-3008-10</v>
          </cell>
        </row>
        <row r="2192">
          <cell r="A2192" t="str">
            <v>100-3010-10</v>
          </cell>
        </row>
        <row r="2193">
          <cell r="A2193" t="str">
            <v>100-3022-10</v>
          </cell>
        </row>
        <row r="2194">
          <cell r="A2194" t="str">
            <v>100-3026-10</v>
          </cell>
        </row>
        <row r="2195">
          <cell r="A2195" t="str">
            <v>100-3030-10</v>
          </cell>
        </row>
        <row r="2196">
          <cell r="A2196" t="str">
            <v>100-3040-10</v>
          </cell>
        </row>
        <row r="2197">
          <cell r="A2197" t="str">
            <v>100-3100-10</v>
          </cell>
        </row>
        <row r="2198">
          <cell r="A2198" t="str">
            <v>100-3200-10</v>
          </cell>
        </row>
        <row r="2199">
          <cell r="A2199" t="str">
            <v>100-3300-10</v>
          </cell>
        </row>
        <row r="2200">
          <cell r="A2200" t="str">
            <v>100-3400-10</v>
          </cell>
        </row>
        <row r="2201">
          <cell r="A2201" t="str">
            <v>100-3500-10</v>
          </cell>
        </row>
        <row r="2202">
          <cell r="A2202" t="str">
            <v>100-3600-10</v>
          </cell>
        </row>
        <row r="2203">
          <cell r="A2203" t="str">
            <v>100-3700-10</v>
          </cell>
        </row>
        <row r="2204">
          <cell r="A2204" t="str">
            <v>100-3850-10</v>
          </cell>
        </row>
        <row r="2205">
          <cell r="A2205" t="str">
            <v>100-3900-10</v>
          </cell>
        </row>
        <row r="2206">
          <cell r="A2206" t="str">
            <v>100-3950-10</v>
          </cell>
        </row>
        <row r="2207">
          <cell r="A2207" t="str">
            <v>100-9999-10</v>
          </cell>
        </row>
        <row r="2208">
          <cell r="A2208" t="str">
            <v>210-2051-10</v>
          </cell>
        </row>
        <row r="2209">
          <cell r="A2209" t="str">
            <v>210-4000-10</v>
          </cell>
        </row>
        <row r="2210">
          <cell r="A2210" t="str">
            <v>210-4002-10</v>
          </cell>
        </row>
        <row r="2211">
          <cell r="A2211" t="str">
            <v>210-4010-10</v>
          </cell>
        </row>
        <row r="2212">
          <cell r="A2212" t="str">
            <v>210-4015-10</v>
          </cell>
        </row>
        <row r="2213">
          <cell r="A2213" t="str">
            <v>210-4020-10</v>
          </cell>
        </row>
        <row r="2214">
          <cell r="A2214" t="str">
            <v>210-4100-10</v>
          </cell>
        </row>
        <row r="2215">
          <cell r="A2215" t="str">
            <v>210-4102-10</v>
          </cell>
        </row>
        <row r="2216">
          <cell r="A2216" t="str">
            <v>210-4200-10</v>
          </cell>
        </row>
        <row r="2217">
          <cell r="A2217" t="str">
            <v>210-4202-10</v>
          </cell>
        </row>
        <row r="2218">
          <cell r="A2218" t="str">
            <v>210-4300-10</v>
          </cell>
        </row>
        <row r="2219">
          <cell r="A2219" t="str">
            <v>210-4301-10</v>
          </cell>
        </row>
        <row r="2220">
          <cell r="A2220" t="str">
            <v>210-4302-10</v>
          </cell>
        </row>
        <row r="2221">
          <cell r="A2221" t="str">
            <v>210-4310-10</v>
          </cell>
        </row>
        <row r="2222">
          <cell r="A2222" t="str">
            <v>210-4320-10</v>
          </cell>
        </row>
        <row r="2223">
          <cell r="A2223" t="str">
            <v>210-4350-10</v>
          </cell>
        </row>
        <row r="2224">
          <cell r="A2224" t="str">
            <v>210-4400-10</v>
          </cell>
        </row>
        <row r="2225">
          <cell r="A2225" t="str">
            <v>210-4410-10</v>
          </cell>
        </row>
        <row r="2226">
          <cell r="A2226" t="str">
            <v>210-4420-10</v>
          </cell>
        </row>
        <row r="2227">
          <cell r="A2227" t="str">
            <v>210-4450-10</v>
          </cell>
        </row>
        <row r="2228">
          <cell r="A2228" t="str">
            <v>210-4460-10</v>
          </cell>
        </row>
        <row r="2229">
          <cell r="A2229" t="str">
            <v>210-4465-10</v>
          </cell>
        </row>
        <row r="2230">
          <cell r="A2230" t="str">
            <v>210-4500-10</v>
          </cell>
        </row>
        <row r="2231">
          <cell r="A2231" t="str">
            <v>210-4505-10</v>
          </cell>
        </row>
        <row r="2232">
          <cell r="A2232" t="str">
            <v>210-4510-10</v>
          </cell>
        </row>
        <row r="2233">
          <cell r="A2233" t="str">
            <v>210-4515-10</v>
          </cell>
        </row>
        <row r="2234">
          <cell r="A2234" t="str">
            <v>210-4520-10</v>
          </cell>
        </row>
        <row r="2235">
          <cell r="A2235" t="str">
            <v>210-4540-10</v>
          </cell>
        </row>
        <row r="2236">
          <cell r="A2236" t="str">
            <v>210-4550-10</v>
          </cell>
        </row>
        <row r="2237">
          <cell r="A2237" t="str">
            <v>210-4560-10</v>
          </cell>
        </row>
        <row r="2238">
          <cell r="A2238" t="str">
            <v>210-4570-10</v>
          </cell>
        </row>
        <row r="2239">
          <cell r="A2239" t="str">
            <v>210-4575-10</v>
          </cell>
        </row>
        <row r="2240">
          <cell r="A2240" t="str">
            <v>210-4580-10</v>
          </cell>
        </row>
        <row r="2241">
          <cell r="A2241" t="str">
            <v>210-4585-10</v>
          </cell>
        </row>
        <row r="2242">
          <cell r="A2242" t="str">
            <v>210-4590-10</v>
          </cell>
        </row>
        <row r="2243">
          <cell r="A2243" t="str">
            <v>210-4600-10</v>
          </cell>
        </row>
        <row r="2244">
          <cell r="A2244" t="str">
            <v>210-4602-10</v>
          </cell>
        </row>
        <row r="2245">
          <cell r="A2245" t="str">
            <v>210-4610-10</v>
          </cell>
        </row>
        <row r="2246">
          <cell r="A2246" t="str">
            <v>210-4620-10</v>
          </cell>
        </row>
        <row r="2247">
          <cell r="A2247" t="str">
            <v>210-4625-10</v>
          </cell>
        </row>
        <row r="2248">
          <cell r="A2248" t="str">
            <v>210-4630-10</v>
          </cell>
        </row>
        <row r="2249">
          <cell r="A2249" t="str">
            <v>210-4640-10</v>
          </cell>
        </row>
        <row r="2250">
          <cell r="A2250" t="str">
            <v>210-4645-10</v>
          </cell>
        </row>
        <row r="2251">
          <cell r="A2251" t="str">
            <v>210-4650-10</v>
          </cell>
        </row>
        <row r="2252">
          <cell r="A2252" t="str">
            <v>210-4655-10</v>
          </cell>
        </row>
        <row r="2253">
          <cell r="A2253" t="str">
            <v>210-4700-10</v>
          </cell>
        </row>
        <row r="2254">
          <cell r="A2254" t="str">
            <v>210-4701-10</v>
          </cell>
        </row>
        <row r="2255">
          <cell r="A2255" t="str">
            <v>210-4702-10</v>
          </cell>
        </row>
        <row r="2256">
          <cell r="A2256" t="str">
            <v>210-4715-10</v>
          </cell>
        </row>
        <row r="2257">
          <cell r="A2257" t="str">
            <v>210-4740-10</v>
          </cell>
        </row>
        <row r="2258">
          <cell r="A2258" t="str">
            <v>210-4800-10</v>
          </cell>
        </row>
        <row r="2259">
          <cell r="A2259" t="str">
            <v>210-4810-10</v>
          </cell>
        </row>
        <row r="2260">
          <cell r="A2260" t="str">
            <v>210-5000-10</v>
          </cell>
        </row>
        <row r="2261">
          <cell r="A2261" t="str">
            <v>210-5001-10</v>
          </cell>
        </row>
        <row r="2262">
          <cell r="A2262" t="str">
            <v>210-5002-10</v>
          </cell>
        </row>
        <row r="2263">
          <cell r="A2263" t="str">
            <v>210-5003-10</v>
          </cell>
        </row>
        <row r="2264">
          <cell r="A2264" t="str">
            <v>210-5100-10</v>
          </cell>
        </row>
        <row r="2265">
          <cell r="A2265" t="str">
            <v>210-5200-10</v>
          </cell>
        </row>
        <row r="2266">
          <cell r="A2266" t="str">
            <v>210-5210-10</v>
          </cell>
        </row>
        <row r="2267">
          <cell r="A2267" t="str">
            <v>210-5300-10</v>
          </cell>
        </row>
        <row r="2268">
          <cell r="A2268" t="str">
            <v>210-5400-10</v>
          </cell>
        </row>
        <row r="2269">
          <cell r="A2269" t="str">
            <v>210-5500-10</v>
          </cell>
        </row>
        <row r="2270">
          <cell r="A2270" t="str">
            <v>210-5550-10</v>
          </cell>
        </row>
        <row r="2271">
          <cell r="A2271" t="str">
            <v>210-5560-10</v>
          </cell>
        </row>
        <row r="2272">
          <cell r="A2272" t="str">
            <v>210-6150-10</v>
          </cell>
        </row>
        <row r="2273">
          <cell r="A2273" t="str">
            <v>210-6235-10</v>
          </cell>
        </row>
        <row r="2274">
          <cell r="A2274" t="str">
            <v>210-6356-10</v>
          </cell>
        </row>
        <row r="2275">
          <cell r="A2275" t="str">
            <v>210-6505-10</v>
          </cell>
        </row>
        <row r="2276">
          <cell r="A2276" t="str">
            <v>210-6640-10</v>
          </cell>
        </row>
        <row r="2277">
          <cell r="A2277" t="str">
            <v>210-6705-10</v>
          </cell>
        </row>
        <row r="2278">
          <cell r="A2278" t="str">
            <v>210-6725-10</v>
          </cell>
        </row>
        <row r="2279">
          <cell r="A2279" t="str">
            <v>210-6733-10</v>
          </cell>
        </row>
        <row r="2280">
          <cell r="A2280" t="str">
            <v>210-6780-10</v>
          </cell>
        </row>
        <row r="2281">
          <cell r="A2281" t="str">
            <v>210-6803-10</v>
          </cell>
        </row>
        <row r="2282">
          <cell r="A2282" t="str">
            <v>210-6804-10</v>
          </cell>
        </row>
        <row r="2283">
          <cell r="A2283" t="str">
            <v>210-6830-10</v>
          </cell>
        </row>
        <row r="2284">
          <cell r="A2284" t="str">
            <v>210-8170-10</v>
          </cell>
        </row>
        <row r="2285">
          <cell r="A2285" t="str">
            <v>210-8180-10</v>
          </cell>
        </row>
        <row r="2286">
          <cell r="A2286" t="str">
            <v>210-8190-10</v>
          </cell>
        </row>
        <row r="2287">
          <cell r="A2287" t="str">
            <v>210-8200-10</v>
          </cell>
        </row>
        <row r="2288">
          <cell r="A2288" t="str">
            <v>210-8250-10</v>
          </cell>
        </row>
        <row r="2289">
          <cell r="A2289" t="str">
            <v>210-8300-10</v>
          </cell>
        </row>
        <row r="2290">
          <cell r="A2290" t="str">
            <v>210-8400-10</v>
          </cell>
        </row>
        <row r="2291">
          <cell r="A2291" t="str">
            <v>210-8410-10</v>
          </cell>
        </row>
        <row r="2292">
          <cell r="A2292" t="str">
            <v>210-8420-10</v>
          </cell>
        </row>
        <row r="2293">
          <cell r="A2293" t="str">
            <v>210-8430-10</v>
          </cell>
        </row>
        <row r="2294">
          <cell r="A2294" t="str">
            <v>210-8440-10</v>
          </cell>
        </row>
        <row r="2295">
          <cell r="A2295" t="str">
            <v>210-8450-10</v>
          </cell>
        </row>
        <row r="2296">
          <cell r="A2296" t="str">
            <v>210-8500-10</v>
          </cell>
        </row>
        <row r="2297">
          <cell r="A2297" t="str">
            <v>210-8600-10</v>
          </cell>
        </row>
        <row r="2298">
          <cell r="A2298" t="str">
            <v>210-8650-10</v>
          </cell>
        </row>
        <row r="2299">
          <cell r="A2299" t="str">
            <v>210-9000-10</v>
          </cell>
        </row>
        <row r="2300">
          <cell r="A2300" t="str">
            <v>210-9050-10</v>
          </cell>
        </row>
        <row r="2301">
          <cell r="A2301" t="str">
            <v>210-9100-10</v>
          </cell>
        </row>
        <row r="2302">
          <cell r="A2302" t="str">
            <v>210-9250-10</v>
          </cell>
        </row>
        <row r="2303">
          <cell r="A2303" t="str">
            <v>210-9400-10</v>
          </cell>
        </row>
        <row r="2304">
          <cell r="A2304" t="str">
            <v>210-9450-10</v>
          </cell>
        </row>
        <row r="2305">
          <cell r="A2305" t="str">
            <v>210-9500-10</v>
          </cell>
        </row>
        <row r="2306">
          <cell r="A2306" t="str">
            <v>210-9600-10</v>
          </cell>
        </row>
        <row r="2307">
          <cell r="A2307" t="str">
            <v>210-9650-10</v>
          </cell>
        </row>
        <row r="2308">
          <cell r="A2308" t="str">
            <v>210-9700-10</v>
          </cell>
        </row>
        <row r="2309">
          <cell r="A2309" t="str">
            <v>211-4000-10</v>
          </cell>
        </row>
        <row r="2310">
          <cell r="A2310" t="str">
            <v>211-4010-10</v>
          </cell>
        </row>
        <row r="2311">
          <cell r="A2311" t="str">
            <v>211-4015-10</v>
          </cell>
        </row>
        <row r="2312">
          <cell r="A2312" t="str">
            <v>211-4020-10</v>
          </cell>
        </row>
        <row r="2313">
          <cell r="A2313" t="str">
            <v>211-4100-10</v>
          </cell>
        </row>
        <row r="2314">
          <cell r="A2314" t="str">
            <v>211-4200-10</v>
          </cell>
        </row>
        <row r="2315">
          <cell r="A2315" t="str">
            <v>211-4300-10</v>
          </cell>
        </row>
        <row r="2316">
          <cell r="A2316" t="str">
            <v>211-4310-10</v>
          </cell>
        </row>
        <row r="2317">
          <cell r="A2317" t="str">
            <v>211-4400-10</v>
          </cell>
        </row>
        <row r="2318">
          <cell r="A2318" t="str">
            <v>212-4000-10</v>
          </cell>
        </row>
        <row r="2319">
          <cell r="A2319" t="str">
            <v>212-4010-10</v>
          </cell>
        </row>
        <row r="2320">
          <cell r="A2320" t="str">
            <v>212-4015-10</v>
          </cell>
        </row>
        <row r="2321">
          <cell r="A2321" t="str">
            <v>212-4020-10</v>
          </cell>
        </row>
        <row r="2322">
          <cell r="A2322" t="str">
            <v>212-4100-10</v>
          </cell>
        </row>
        <row r="2323">
          <cell r="A2323" t="str">
            <v>212-4200-10</v>
          </cell>
        </row>
        <row r="2324">
          <cell r="A2324" t="str">
            <v>212-4300-10</v>
          </cell>
        </row>
        <row r="2325">
          <cell r="A2325" t="str">
            <v>212-4310-10</v>
          </cell>
        </row>
        <row r="2326">
          <cell r="A2326" t="str">
            <v>212-4400-10</v>
          </cell>
        </row>
        <row r="2327">
          <cell r="A2327" t="str">
            <v>213-4000-10</v>
          </cell>
        </row>
        <row r="2328">
          <cell r="A2328" t="str">
            <v>213-4010-10</v>
          </cell>
        </row>
        <row r="2329">
          <cell r="A2329" t="str">
            <v>213-4015-10</v>
          </cell>
        </row>
        <row r="2330">
          <cell r="A2330" t="str">
            <v>213-4020-10</v>
          </cell>
        </row>
        <row r="2331">
          <cell r="A2331" t="str">
            <v>213-4100-10</v>
          </cell>
        </row>
        <row r="2332">
          <cell r="A2332" t="str">
            <v>213-4200-10</v>
          </cell>
        </row>
        <row r="2333">
          <cell r="A2333" t="str">
            <v>213-4300-10</v>
          </cell>
        </row>
        <row r="2334">
          <cell r="A2334" t="str">
            <v>213-4310-10</v>
          </cell>
        </row>
        <row r="2335">
          <cell r="A2335" t="str">
            <v>213-4400-10</v>
          </cell>
        </row>
        <row r="2336">
          <cell r="A2336" t="str">
            <v>220-6000-10</v>
          </cell>
        </row>
        <row r="2337">
          <cell r="A2337" t="str">
            <v>220-6640-10</v>
          </cell>
        </row>
        <row r="2338">
          <cell r="A2338" t="str">
            <v>230-4000-10</v>
          </cell>
        </row>
        <row r="2339">
          <cell r="A2339" t="str">
            <v>230-4010-10</v>
          </cell>
        </row>
        <row r="2340">
          <cell r="A2340" t="str">
            <v>230-4015-10</v>
          </cell>
        </row>
        <row r="2341">
          <cell r="A2341" t="str">
            <v>230-4020-10</v>
          </cell>
        </row>
        <row r="2342">
          <cell r="A2342" t="str">
            <v>230-4100-10</v>
          </cell>
        </row>
        <row r="2343">
          <cell r="A2343" t="str">
            <v>230-4200-10</v>
          </cell>
        </row>
        <row r="2344">
          <cell r="A2344" t="str">
            <v>230-4300-10</v>
          </cell>
        </row>
        <row r="2345">
          <cell r="A2345" t="str">
            <v>230-4310-10</v>
          </cell>
        </row>
        <row r="2346">
          <cell r="A2346" t="str">
            <v>230-4400-10</v>
          </cell>
        </row>
        <row r="2347">
          <cell r="A2347" t="str">
            <v>230-4401-10</v>
          </cell>
        </row>
        <row r="2348">
          <cell r="A2348" t="str">
            <v>230-6640-10</v>
          </cell>
        </row>
        <row r="2349">
          <cell r="A2349" t="str">
            <v>230-6780-10</v>
          </cell>
        </row>
        <row r="2350">
          <cell r="A2350" t="str">
            <v>231-4000-10</v>
          </cell>
        </row>
        <row r="2351">
          <cell r="A2351" t="str">
            <v>231-4010-10</v>
          </cell>
        </row>
        <row r="2352">
          <cell r="A2352" t="str">
            <v>231-4015-10</v>
          </cell>
        </row>
        <row r="2353">
          <cell r="A2353" t="str">
            <v>231-4020-10</v>
          </cell>
        </row>
        <row r="2354">
          <cell r="A2354" t="str">
            <v>231-4100-10</v>
          </cell>
        </row>
        <row r="2355">
          <cell r="A2355" t="str">
            <v>231-4200-10</v>
          </cell>
        </row>
        <row r="2356">
          <cell r="A2356" t="str">
            <v>231-4300-10</v>
          </cell>
        </row>
        <row r="2357">
          <cell r="A2357" t="str">
            <v>231-4310-10</v>
          </cell>
        </row>
        <row r="2358">
          <cell r="A2358" t="str">
            <v>231-4400-10</v>
          </cell>
        </row>
        <row r="2359">
          <cell r="A2359" t="str">
            <v>232-4000-10</v>
          </cell>
        </row>
        <row r="2360">
          <cell r="A2360" t="str">
            <v>232-4010-10</v>
          </cell>
        </row>
        <row r="2361">
          <cell r="A2361" t="str">
            <v>232-4015-10</v>
          </cell>
        </row>
        <row r="2362">
          <cell r="A2362" t="str">
            <v>232-4020-10</v>
          </cell>
        </row>
        <row r="2363">
          <cell r="A2363" t="str">
            <v>232-4100-10</v>
          </cell>
        </row>
        <row r="2364">
          <cell r="A2364" t="str">
            <v>232-4200-10</v>
          </cell>
        </row>
        <row r="2365">
          <cell r="A2365" t="str">
            <v>232-4300-10</v>
          </cell>
        </row>
        <row r="2366">
          <cell r="A2366" t="str">
            <v>232-4310-10</v>
          </cell>
        </row>
        <row r="2367">
          <cell r="A2367" t="str">
            <v>232-4400-10</v>
          </cell>
        </row>
        <row r="2368">
          <cell r="A2368" t="str">
            <v>233-4000-10</v>
          </cell>
        </row>
        <row r="2369">
          <cell r="A2369" t="str">
            <v>233-4010-10</v>
          </cell>
        </row>
        <row r="2370">
          <cell r="A2370" t="str">
            <v>233-4015-10</v>
          </cell>
        </row>
        <row r="2371">
          <cell r="A2371" t="str">
            <v>233-4020-10</v>
          </cell>
        </row>
        <row r="2372">
          <cell r="A2372" t="str">
            <v>233-4100-10</v>
          </cell>
        </row>
        <row r="2373">
          <cell r="A2373" t="str">
            <v>233-4200-10</v>
          </cell>
        </row>
        <row r="2374">
          <cell r="A2374" t="str">
            <v>233-4300-10</v>
          </cell>
        </row>
        <row r="2375">
          <cell r="A2375" t="str">
            <v>233-4400-10</v>
          </cell>
        </row>
        <row r="2376">
          <cell r="A2376" t="str">
            <v>234-4000-10</v>
          </cell>
        </row>
        <row r="2377">
          <cell r="A2377" t="str">
            <v>234-4010-10</v>
          </cell>
        </row>
        <row r="2378">
          <cell r="A2378" t="str">
            <v>234-4020-10</v>
          </cell>
        </row>
        <row r="2379">
          <cell r="A2379" t="str">
            <v>234-4015-10</v>
          </cell>
        </row>
        <row r="2380">
          <cell r="A2380" t="str">
            <v>234-4100-10</v>
          </cell>
        </row>
        <row r="2381">
          <cell r="A2381" t="str">
            <v>234-4200-10</v>
          </cell>
        </row>
        <row r="2382">
          <cell r="A2382" t="str">
            <v>234-4300-10</v>
          </cell>
        </row>
        <row r="2383">
          <cell r="A2383" t="str">
            <v>235-4000-10</v>
          </cell>
        </row>
        <row r="2384">
          <cell r="A2384" t="str">
            <v>235-4001-10</v>
          </cell>
        </row>
        <row r="2385">
          <cell r="A2385" t="str">
            <v>235-4002-10</v>
          </cell>
        </row>
        <row r="2386">
          <cell r="A2386" t="str">
            <v>235-4010-10</v>
          </cell>
        </row>
        <row r="2387">
          <cell r="A2387" t="str">
            <v>235-4015-10</v>
          </cell>
        </row>
        <row r="2388">
          <cell r="A2388" t="str">
            <v>235-4016-10</v>
          </cell>
        </row>
        <row r="2389">
          <cell r="A2389" t="str">
            <v>235-4017-10</v>
          </cell>
        </row>
        <row r="2390">
          <cell r="A2390" t="str">
            <v>235-4018-10</v>
          </cell>
        </row>
        <row r="2391">
          <cell r="A2391" t="str">
            <v>235-4019-10</v>
          </cell>
        </row>
        <row r="2392">
          <cell r="A2392" t="str">
            <v>235-4020-10</v>
          </cell>
        </row>
        <row r="2393">
          <cell r="A2393" t="str">
            <v>235-4100-10</v>
          </cell>
        </row>
        <row r="2394">
          <cell r="A2394" t="str">
            <v>235-4102-10</v>
          </cell>
        </row>
        <row r="2395">
          <cell r="A2395" t="str">
            <v>235-4110-10</v>
          </cell>
        </row>
        <row r="2396">
          <cell r="A2396" t="str">
            <v>235-4195-10</v>
          </cell>
        </row>
        <row r="2397">
          <cell r="A2397" t="str">
            <v>235-4200-10</v>
          </cell>
        </row>
        <row r="2398">
          <cell r="A2398" t="str">
            <v>235-4202-10</v>
          </cell>
        </row>
        <row r="2399">
          <cell r="A2399" t="str">
            <v>235-4300-10</v>
          </cell>
        </row>
        <row r="2400">
          <cell r="A2400" t="str">
            <v>235-4301-10</v>
          </cell>
        </row>
        <row r="2401">
          <cell r="A2401" t="str">
            <v>235-4302-10</v>
          </cell>
        </row>
        <row r="2402">
          <cell r="A2402" t="str">
            <v>235-4310-10</v>
          </cell>
        </row>
        <row r="2403">
          <cell r="A2403" t="str">
            <v>235-4320-10</v>
          </cell>
        </row>
        <row r="2404">
          <cell r="A2404" t="str">
            <v>235-4350-10</v>
          </cell>
        </row>
        <row r="2405">
          <cell r="A2405" t="str">
            <v>235-4400-10</v>
          </cell>
        </row>
        <row r="2406">
          <cell r="A2406" t="str">
            <v>235-4410-10</v>
          </cell>
        </row>
        <row r="2407">
          <cell r="A2407" t="str">
            <v>235-4420-10</v>
          </cell>
        </row>
        <row r="2408">
          <cell r="A2408" t="str">
            <v>235-4450-10</v>
          </cell>
        </row>
        <row r="2409">
          <cell r="A2409" t="str">
            <v>235-4460-10</v>
          </cell>
        </row>
        <row r="2410">
          <cell r="A2410" t="str">
            <v>235-4465-10</v>
          </cell>
        </row>
        <row r="2411">
          <cell r="A2411" t="str">
            <v>235-4500-10</v>
          </cell>
        </row>
        <row r="2412">
          <cell r="A2412" t="str">
            <v>235-4501-10</v>
          </cell>
        </row>
        <row r="2413">
          <cell r="A2413" t="str">
            <v>235-4502-10</v>
          </cell>
        </row>
        <row r="2414">
          <cell r="A2414" t="str">
            <v>235-4504-10</v>
          </cell>
        </row>
        <row r="2415">
          <cell r="A2415" t="str">
            <v>235-4505-10</v>
          </cell>
        </row>
        <row r="2416">
          <cell r="A2416" t="str">
            <v>235-4510-10</v>
          </cell>
        </row>
        <row r="2417">
          <cell r="A2417" t="str">
            <v>235-4515-10</v>
          </cell>
        </row>
        <row r="2418">
          <cell r="A2418" t="str">
            <v>235-4520-10</v>
          </cell>
        </row>
        <row r="2419">
          <cell r="A2419" t="str">
            <v>235-4531-10</v>
          </cell>
        </row>
        <row r="2420">
          <cell r="A2420" t="str">
            <v>235-4540-10</v>
          </cell>
        </row>
        <row r="2421">
          <cell r="A2421" t="str">
            <v>235-4550-10</v>
          </cell>
        </row>
        <row r="2422">
          <cell r="A2422" t="str">
            <v>235-4560-10</v>
          </cell>
        </row>
        <row r="2423">
          <cell r="A2423" t="str">
            <v>235-4570-10</v>
          </cell>
        </row>
        <row r="2424">
          <cell r="A2424" t="str">
            <v>235-4575-10</v>
          </cell>
        </row>
        <row r="2425">
          <cell r="A2425" t="str">
            <v>235-4580-10</v>
          </cell>
        </row>
        <row r="2426">
          <cell r="A2426" t="str">
            <v>235-4585-10</v>
          </cell>
        </row>
        <row r="2427">
          <cell r="A2427" t="str">
            <v>235-4590-10</v>
          </cell>
        </row>
        <row r="2428">
          <cell r="A2428" t="str">
            <v>235-4600-10</v>
          </cell>
        </row>
        <row r="2429">
          <cell r="A2429" t="str">
            <v>235-4602-10</v>
          </cell>
        </row>
        <row r="2430">
          <cell r="A2430" t="str">
            <v>235-4610-10</v>
          </cell>
        </row>
        <row r="2431">
          <cell r="A2431" t="str">
            <v>235-4620-10</v>
          </cell>
        </row>
        <row r="2432">
          <cell r="A2432" t="str">
            <v>235-4625-10</v>
          </cell>
        </row>
        <row r="2433">
          <cell r="A2433" t="str">
            <v>235-4630-10</v>
          </cell>
        </row>
        <row r="2434">
          <cell r="A2434" t="str">
            <v>235-4640-10</v>
          </cell>
        </row>
        <row r="2435">
          <cell r="A2435" t="str">
            <v>235-4645-10</v>
          </cell>
        </row>
        <row r="2436">
          <cell r="A2436" t="str">
            <v>235-4650-10</v>
          </cell>
        </row>
        <row r="2437">
          <cell r="A2437" t="str">
            <v>235-4701-10</v>
          </cell>
        </row>
        <row r="2438">
          <cell r="A2438" t="str">
            <v>235-4702-10</v>
          </cell>
        </row>
        <row r="2439">
          <cell r="A2439" t="str">
            <v>235-4703-10</v>
          </cell>
        </row>
        <row r="2440">
          <cell r="A2440" t="str">
            <v>235-4704-10</v>
          </cell>
        </row>
        <row r="2441">
          <cell r="A2441" t="str">
            <v>235-4706-10</v>
          </cell>
        </row>
        <row r="2442">
          <cell r="A2442" t="str">
            <v>235-4707-10</v>
          </cell>
        </row>
        <row r="2443">
          <cell r="A2443" t="str">
            <v>235-4708-10</v>
          </cell>
        </row>
        <row r="2444">
          <cell r="A2444" t="str">
            <v>235-4709-10</v>
          </cell>
        </row>
        <row r="2445">
          <cell r="A2445" t="str">
            <v>235-4655-10</v>
          </cell>
        </row>
        <row r="2446">
          <cell r="A2446" t="str">
            <v>235-4800-10</v>
          </cell>
        </row>
        <row r="2447">
          <cell r="A2447" t="str">
            <v>235-4810-10</v>
          </cell>
        </row>
        <row r="2448">
          <cell r="A2448" t="str">
            <v>235-5000-10</v>
          </cell>
        </row>
        <row r="2449">
          <cell r="A2449" t="str">
            <v>235-5001-10</v>
          </cell>
        </row>
        <row r="2450">
          <cell r="A2450" t="str">
            <v>235-5002-10</v>
          </cell>
        </row>
        <row r="2451">
          <cell r="A2451" t="str">
            <v>235-5003-10</v>
          </cell>
        </row>
        <row r="2452">
          <cell r="A2452" t="str">
            <v>235-5004-10</v>
          </cell>
        </row>
        <row r="2453">
          <cell r="A2453" t="str">
            <v>235-5006-10</v>
          </cell>
        </row>
        <row r="2454">
          <cell r="A2454" t="str">
            <v>235-5007-10</v>
          </cell>
        </row>
        <row r="2455">
          <cell r="A2455" t="str">
            <v>235-5100-10</v>
          </cell>
        </row>
        <row r="2456">
          <cell r="A2456" t="str">
            <v>235-5200-10</v>
          </cell>
        </row>
        <row r="2457">
          <cell r="A2457" t="str">
            <v>235-5210-10</v>
          </cell>
        </row>
        <row r="2458">
          <cell r="A2458" t="str">
            <v>235-5300-10</v>
          </cell>
        </row>
        <row r="2459">
          <cell r="A2459" t="str">
            <v>235-5400-10</v>
          </cell>
        </row>
        <row r="2460">
          <cell r="A2460" t="str">
            <v>235-5500-10</v>
          </cell>
        </row>
        <row r="2461">
          <cell r="A2461" t="str">
            <v>235-5550-10</v>
          </cell>
        </row>
        <row r="2462">
          <cell r="A2462" t="str">
            <v>235-5560-10</v>
          </cell>
        </row>
        <row r="2463">
          <cell r="A2463" t="str">
            <v>236-4000-10</v>
          </cell>
        </row>
        <row r="2464">
          <cell r="A2464" t="str">
            <v>236-4010-10</v>
          </cell>
        </row>
        <row r="2465">
          <cell r="A2465" t="str">
            <v>236-4015-10</v>
          </cell>
        </row>
        <row r="2466">
          <cell r="A2466" t="str">
            <v>236-4020-10</v>
          </cell>
        </row>
        <row r="2467">
          <cell r="A2467" t="str">
            <v>236-4100-10</v>
          </cell>
        </row>
        <row r="2468">
          <cell r="A2468" t="str">
            <v>236-4200-10</v>
          </cell>
        </row>
        <row r="2469">
          <cell r="A2469" t="str">
            <v>236-4300-10</v>
          </cell>
        </row>
        <row r="2470">
          <cell r="A2470" t="str">
            <v>236-4310-10</v>
          </cell>
        </row>
        <row r="2471">
          <cell r="A2471" t="str">
            <v>236-4400-10</v>
          </cell>
        </row>
        <row r="2472">
          <cell r="A2472" t="str">
            <v>237-4000-10</v>
          </cell>
        </row>
        <row r="2473">
          <cell r="A2473" t="str">
            <v>237-4010-10</v>
          </cell>
        </row>
        <row r="2474">
          <cell r="A2474" t="str">
            <v>237-4015-10</v>
          </cell>
        </row>
        <row r="2475">
          <cell r="A2475" t="str">
            <v>237-4020-10</v>
          </cell>
        </row>
        <row r="2476">
          <cell r="A2476" t="str">
            <v>237-4100-10</v>
          </cell>
        </row>
        <row r="2477">
          <cell r="A2477" t="str">
            <v>237-4200-10</v>
          </cell>
        </row>
        <row r="2478">
          <cell r="A2478" t="str">
            <v>237-4300-10</v>
          </cell>
        </row>
        <row r="2479">
          <cell r="A2479" t="str">
            <v>237-4310-10</v>
          </cell>
        </row>
        <row r="2480">
          <cell r="A2480" t="str">
            <v>237-4400-10</v>
          </cell>
        </row>
        <row r="2481">
          <cell r="A2481" t="str">
            <v>238-4000-10</v>
          </cell>
        </row>
        <row r="2482">
          <cell r="A2482" t="str">
            <v>238-4002-10</v>
          </cell>
        </row>
        <row r="2483">
          <cell r="A2483" t="str">
            <v>238-4010-10</v>
          </cell>
        </row>
        <row r="2484">
          <cell r="A2484" t="str">
            <v>238-4015-10</v>
          </cell>
        </row>
        <row r="2485">
          <cell r="A2485" t="str">
            <v>238-4016-10</v>
          </cell>
        </row>
        <row r="2486">
          <cell r="A2486" t="str">
            <v>238-4017-10</v>
          </cell>
        </row>
        <row r="2487">
          <cell r="A2487" t="str">
            <v>238-4019-10</v>
          </cell>
        </row>
        <row r="2488">
          <cell r="A2488" t="str">
            <v>238-4020-10</v>
          </cell>
        </row>
        <row r="2489">
          <cell r="A2489" t="str">
            <v>238-4100-10</v>
          </cell>
        </row>
        <row r="2490">
          <cell r="A2490" t="str">
            <v>238-4200-10</v>
          </cell>
        </row>
        <row r="2491">
          <cell r="A2491" t="str">
            <v>238-4300-10</v>
          </cell>
        </row>
        <row r="2492">
          <cell r="A2492" t="str">
            <v>238-4310-10</v>
          </cell>
        </row>
        <row r="2493">
          <cell r="A2493" t="str">
            <v>239-4000-10</v>
          </cell>
        </row>
        <row r="2494">
          <cell r="A2494" t="str">
            <v>239-4010-10</v>
          </cell>
        </row>
        <row r="2495">
          <cell r="A2495" t="str">
            <v>239-4015-10</v>
          </cell>
        </row>
        <row r="2496">
          <cell r="A2496" t="str">
            <v>239-4100-10</v>
          </cell>
        </row>
        <row r="2497">
          <cell r="A2497" t="str">
            <v>239-4200-10</v>
          </cell>
        </row>
        <row r="2498">
          <cell r="A2498" t="str">
            <v>240-4000-10</v>
          </cell>
        </row>
        <row r="2499">
          <cell r="A2499" t="str">
            <v>240-4010-10</v>
          </cell>
        </row>
        <row r="2500">
          <cell r="A2500" t="str">
            <v>240-4015-10</v>
          </cell>
        </row>
        <row r="2501">
          <cell r="A2501" t="str">
            <v>240-4020-10</v>
          </cell>
        </row>
        <row r="2502">
          <cell r="A2502" t="str">
            <v>240-4100-10</v>
          </cell>
        </row>
        <row r="2503">
          <cell r="A2503" t="str">
            <v>240-4200-10</v>
          </cell>
        </row>
        <row r="2504">
          <cell r="A2504" t="str">
            <v>240-4300-10</v>
          </cell>
        </row>
        <row r="2505">
          <cell r="A2505" t="str">
            <v>240-4310-10</v>
          </cell>
        </row>
        <row r="2506">
          <cell r="A2506" t="str">
            <v>240-4400-10</v>
          </cell>
        </row>
        <row r="2507">
          <cell r="A2507" t="str">
            <v>241-4000-10</v>
          </cell>
        </row>
        <row r="2508">
          <cell r="A2508" t="str">
            <v>241-4010-10</v>
          </cell>
        </row>
        <row r="2509">
          <cell r="A2509" t="str">
            <v>241-4015-10</v>
          </cell>
        </row>
        <row r="2510">
          <cell r="A2510" t="str">
            <v>241-4100-10</v>
          </cell>
        </row>
        <row r="2511">
          <cell r="A2511" t="str">
            <v>241-4200-10</v>
          </cell>
        </row>
        <row r="2512">
          <cell r="A2512" t="str">
            <v>241-4300-10</v>
          </cell>
        </row>
        <row r="2513">
          <cell r="A2513" t="str">
            <v>241-4310-10</v>
          </cell>
        </row>
        <row r="2514">
          <cell r="A2514" t="str">
            <v>241-4400-10</v>
          </cell>
        </row>
        <row r="2515">
          <cell r="A2515" t="str">
            <v>242-4000-10</v>
          </cell>
        </row>
        <row r="2516">
          <cell r="A2516" t="str">
            <v>242-4010-10</v>
          </cell>
        </row>
        <row r="2517">
          <cell r="A2517" t="str">
            <v>242-4015-10</v>
          </cell>
        </row>
        <row r="2518">
          <cell r="A2518" t="str">
            <v>242-4020-10</v>
          </cell>
        </row>
        <row r="2519">
          <cell r="A2519" t="str">
            <v>242-4100-10</v>
          </cell>
        </row>
        <row r="2520">
          <cell r="A2520" t="str">
            <v>242-4200-10</v>
          </cell>
        </row>
        <row r="2521">
          <cell r="A2521" t="str">
            <v>242-4300-10</v>
          </cell>
        </row>
        <row r="2522">
          <cell r="A2522" t="str">
            <v>242-4400-10</v>
          </cell>
        </row>
        <row r="2523">
          <cell r="A2523" t="str">
            <v>243-4000-10</v>
          </cell>
        </row>
        <row r="2524">
          <cell r="A2524" t="str">
            <v>243-4010-10</v>
          </cell>
        </row>
        <row r="2525">
          <cell r="A2525" t="str">
            <v>243-4015-10</v>
          </cell>
        </row>
        <row r="2526">
          <cell r="A2526" t="str">
            <v>243-4100-10</v>
          </cell>
        </row>
        <row r="2527">
          <cell r="A2527" t="str">
            <v>243-4200-10</v>
          </cell>
        </row>
        <row r="2528">
          <cell r="A2528" t="str">
            <v>243-4310-10</v>
          </cell>
        </row>
        <row r="2529">
          <cell r="A2529" t="str">
            <v>244-4000-10</v>
          </cell>
        </row>
        <row r="2530">
          <cell r="A2530" t="str">
            <v>244-4010-10</v>
          </cell>
        </row>
        <row r="2531">
          <cell r="A2531" t="str">
            <v>244-4015-10</v>
          </cell>
        </row>
        <row r="2532">
          <cell r="A2532" t="str">
            <v>244-4020-10</v>
          </cell>
        </row>
        <row r="2533">
          <cell r="A2533" t="str">
            <v>244-4100-10</v>
          </cell>
        </row>
        <row r="2534">
          <cell r="A2534" t="str">
            <v>244-4200-10</v>
          </cell>
        </row>
        <row r="2535">
          <cell r="A2535" t="str">
            <v>244-4300-10</v>
          </cell>
        </row>
        <row r="2536">
          <cell r="A2536" t="str">
            <v>244-4310-10</v>
          </cell>
        </row>
        <row r="2537">
          <cell r="A2537" t="str">
            <v>244-4400-10</v>
          </cell>
        </row>
        <row r="2538">
          <cell r="A2538" t="str">
            <v>245-4000-10</v>
          </cell>
        </row>
        <row r="2539">
          <cell r="A2539" t="str">
            <v>245-4010-10</v>
          </cell>
        </row>
        <row r="2540">
          <cell r="A2540" t="str">
            <v>245-4015-10</v>
          </cell>
        </row>
        <row r="2541">
          <cell r="A2541" t="str">
            <v>245-4020-10</v>
          </cell>
        </row>
        <row r="2542">
          <cell r="A2542" t="str">
            <v>245-4100-10</v>
          </cell>
        </row>
        <row r="2543">
          <cell r="A2543" t="str">
            <v>245-4200-10</v>
          </cell>
        </row>
        <row r="2544">
          <cell r="A2544" t="str">
            <v>245-4300-10</v>
          </cell>
        </row>
        <row r="2545">
          <cell r="A2545" t="str">
            <v>245-4310-10</v>
          </cell>
        </row>
        <row r="2546">
          <cell r="A2546" t="str">
            <v>245-4400-10</v>
          </cell>
        </row>
        <row r="2547">
          <cell r="A2547" t="str">
            <v>246-3000-10</v>
          </cell>
        </row>
        <row r="2548">
          <cell r="A2548" t="str">
            <v>246-4000-10</v>
          </cell>
        </row>
        <row r="2549">
          <cell r="A2549" t="str">
            <v>246-4010-10</v>
          </cell>
        </row>
        <row r="2550">
          <cell r="A2550" t="str">
            <v>246-4015-10</v>
          </cell>
        </row>
        <row r="2551">
          <cell r="A2551" t="str">
            <v>246-4100-10</v>
          </cell>
        </row>
        <row r="2552">
          <cell r="A2552" t="str">
            <v>246-4200-10</v>
          </cell>
        </row>
        <row r="2553">
          <cell r="A2553" t="str">
            <v>246-4310-10</v>
          </cell>
        </row>
        <row r="2554">
          <cell r="A2554" t="str">
            <v>247-4000-10</v>
          </cell>
        </row>
        <row r="2555">
          <cell r="A2555" t="str">
            <v>247-4010-10</v>
          </cell>
        </row>
        <row r="2556">
          <cell r="A2556" t="str">
            <v>247-4015-10</v>
          </cell>
        </row>
        <row r="2557">
          <cell r="A2557" t="str">
            <v>247-4020-10</v>
          </cell>
        </row>
        <row r="2558">
          <cell r="A2558" t="str">
            <v>247-4100-10</v>
          </cell>
        </row>
        <row r="2559">
          <cell r="A2559" t="str">
            <v>247-4200-10</v>
          </cell>
        </row>
        <row r="2560">
          <cell r="A2560" t="str">
            <v>247-4300-10</v>
          </cell>
        </row>
        <row r="2561">
          <cell r="A2561" t="str">
            <v>247-4310-10</v>
          </cell>
        </row>
        <row r="2562">
          <cell r="A2562" t="str">
            <v>247-4400-10</v>
          </cell>
        </row>
        <row r="2563">
          <cell r="A2563" t="str">
            <v>248-4000-10</v>
          </cell>
        </row>
        <row r="2564">
          <cell r="A2564" t="str">
            <v>248-4010-10</v>
          </cell>
        </row>
        <row r="2565">
          <cell r="A2565" t="str">
            <v>248-4015-10</v>
          </cell>
        </row>
        <row r="2566">
          <cell r="A2566" t="str">
            <v>248-4100-10</v>
          </cell>
        </row>
        <row r="2567">
          <cell r="A2567" t="str">
            <v>248-4200-10</v>
          </cell>
        </row>
        <row r="2568">
          <cell r="A2568" t="str">
            <v>248-4300-10</v>
          </cell>
        </row>
        <row r="2569">
          <cell r="A2569" t="str">
            <v>248-4310-10</v>
          </cell>
        </row>
        <row r="2570">
          <cell r="A2570" t="str">
            <v>249-4000-10</v>
          </cell>
        </row>
        <row r="2571">
          <cell r="A2571" t="str">
            <v>249-4010-10</v>
          </cell>
        </row>
        <row r="2572">
          <cell r="A2572" t="str">
            <v>249-4015-10</v>
          </cell>
        </row>
        <row r="2573">
          <cell r="A2573" t="str">
            <v>249-4100-10</v>
          </cell>
        </row>
        <row r="2574">
          <cell r="A2574" t="str">
            <v>249-4200-10</v>
          </cell>
        </row>
        <row r="2575">
          <cell r="A2575" t="str">
            <v>249-4300-10</v>
          </cell>
        </row>
        <row r="2576">
          <cell r="A2576" t="str">
            <v>249-4310-10</v>
          </cell>
        </row>
        <row r="2577">
          <cell r="A2577" t="str">
            <v>250-4000-10</v>
          </cell>
        </row>
        <row r="2578">
          <cell r="A2578" t="str">
            <v>250-4010-10</v>
          </cell>
        </row>
        <row r="2579">
          <cell r="A2579" t="str">
            <v>250-4015-10</v>
          </cell>
        </row>
        <row r="2580">
          <cell r="A2580" t="str">
            <v>250-4020-10</v>
          </cell>
        </row>
        <row r="2581">
          <cell r="A2581" t="str">
            <v>250-4100-10</v>
          </cell>
        </row>
        <row r="2582">
          <cell r="A2582" t="str">
            <v>250-4200-10</v>
          </cell>
        </row>
        <row r="2583">
          <cell r="A2583" t="str">
            <v>250-4300-10</v>
          </cell>
        </row>
        <row r="2584">
          <cell r="A2584" t="str">
            <v>250-4310-10</v>
          </cell>
        </row>
        <row r="2585">
          <cell r="A2585" t="str">
            <v>251-4000-10</v>
          </cell>
        </row>
        <row r="2586">
          <cell r="A2586" t="str">
            <v>251-4010-10</v>
          </cell>
        </row>
        <row r="2587">
          <cell r="A2587" t="str">
            <v>251-4015-10</v>
          </cell>
        </row>
        <row r="2588">
          <cell r="A2588" t="str">
            <v>251-4020-10</v>
          </cell>
        </row>
        <row r="2589">
          <cell r="A2589" t="str">
            <v>251-4100-10</v>
          </cell>
        </row>
        <row r="2590">
          <cell r="A2590" t="str">
            <v>251-4200-10</v>
          </cell>
        </row>
        <row r="2591">
          <cell r="A2591" t="str">
            <v>251-4300-10</v>
          </cell>
        </row>
        <row r="2592">
          <cell r="A2592" t="str">
            <v>251-4310-10</v>
          </cell>
        </row>
        <row r="2593">
          <cell r="A2593" t="str">
            <v>251-4400-10</v>
          </cell>
        </row>
        <row r="2594">
          <cell r="A2594" t="str">
            <v>252-4000-10</v>
          </cell>
        </row>
        <row r="2595">
          <cell r="A2595" t="str">
            <v>252-4010-10</v>
          </cell>
        </row>
        <row r="2596">
          <cell r="A2596" t="str">
            <v>252-4015-10</v>
          </cell>
        </row>
        <row r="2597">
          <cell r="A2597" t="str">
            <v>252-4020-10</v>
          </cell>
        </row>
        <row r="2598">
          <cell r="A2598" t="str">
            <v>252-4100-10</v>
          </cell>
        </row>
        <row r="2599">
          <cell r="A2599" t="str">
            <v>252-4200-10</v>
          </cell>
        </row>
        <row r="2600">
          <cell r="A2600" t="str">
            <v>252-4300-10</v>
          </cell>
        </row>
        <row r="2601">
          <cell r="A2601" t="str">
            <v>252-4310-10</v>
          </cell>
        </row>
        <row r="2602">
          <cell r="A2602" t="str">
            <v>252-4400-10</v>
          </cell>
        </row>
        <row r="2603">
          <cell r="A2603" t="str">
            <v>253-4000-10</v>
          </cell>
        </row>
        <row r="2604">
          <cell r="A2604" t="str">
            <v>253-4010-10</v>
          </cell>
        </row>
        <row r="2605">
          <cell r="A2605" t="str">
            <v>253-4015-10</v>
          </cell>
        </row>
        <row r="2606">
          <cell r="A2606" t="str">
            <v>253-4100-10</v>
          </cell>
        </row>
        <row r="2607">
          <cell r="A2607" t="str">
            <v>253-4200-10</v>
          </cell>
        </row>
        <row r="2608">
          <cell r="A2608" t="str">
            <v>253-4300-10</v>
          </cell>
        </row>
        <row r="2609">
          <cell r="A2609" t="str">
            <v>253-4310-10</v>
          </cell>
        </row>
        <row r="2610">
          <cell r="A2610" t="str">
            <v>254-4000-10</v>
          </cell>
        </row>
        <row r="2611">
          <cell r="A2611" t="str">
            <v>254-4010-10</v>
          </cell>
        </row>
        <row r="2612">
          <cell r="A2612" t="str">
            <v>254-4015-10</v>
          </cell>
        </row>
        <row r="2613">
          <cell r="A2613" t="str">
            <v>254-4020-10</v>
          </cell>
        </row>
        <row r="2614">
          <cell r="A2614" t="str">
            <v>254-4100-10</v>
          </cell>
        </row>
        <row r="2615">
          <cell r="A2615" t="str">
            <v>254-4200-10</v>
          </cell>
        </row>
        <row r="2616">
          <cell r="A2616" t="str">
            <v>254-4400-10</v>
          </cell>
        </row>
        <row r="2617">
          <cell r="A2617" t="str">
            <v>255-4000-10</v>
          </cell>
        </row>
        <row r="2618">
          <cell r="A2618" t="str">
            <v>255-4010-10</v>
          </cell>
        </row>
        <row r="2619">
          <cell r="A2619" t="str">
            <v>255-4015-10</v>
          </cell>
        </row>
        <row r="2620">
          <cell r="A2620" t="str">
            <v>255-4020-10</v>
          </cell>
        </row>
        <row r="2621">
          <cell r="A2621" t="str">
            <v>255-4100-10</v>
          </cell>
        </row>
        <row r="2622">
          <cell r="A2622" t="str">
            <v>255-4200-10</v>
          </cell>
        </row>
        <row r="2623">
          <cell r="A2623" t="str">
            <v>255-4400-10</v>
          </cell>
        </row>
        <row r="2624">
          <cell r="A2624" t="str">
            <v>256-4000-10</v>
          </cell>
        </row>
        <row r="2625">
          <cell r="A2625" t="str">
            <v>256-4010-10</v>
          </cell>
        </row>
        <row r="2626">
          <cell r="A2626" t="str">
            <v>256-4015-10</v>
          </cell>
        </row>
        <row r="2627">
          <cell r="A2627" t="str">
            <v>256-4020-10</v>
          </cell>
        </row>
        <row r="2628">
          <cell r="A2628" t="str">
            <v>256-4100-10</v>
          </cell>
        </row>
        <row r="2629">
          <cell r="A2629" t="str">
            <v>256-4200-10</v>
          </cell>
        </row>
        <row r="2630">
          <cell r="A2630" t="str">
            <v>256-4400-10</v>
          </cell>
        </row>
        <row r="2631">
          <cell r="A2631" t="str">
            <v>257-4000-10</v>
          </cell>
        </row>
        <row r="2632">
          <cell r="A2632" t="str">
            <v>257-4010-10</v>
          </cell>
        </row>
        <row r="2633">
          <cell r="A2633" t="str">
            <v>257-4015-10</v>
          </cell>
        </row>
        <row r="2634">
          <cell r="A2634" t="str">
            <v>257-4020-10</v>
          </cell>
        </row>
        <row r="2635">
          <cell r="A2635" t="str">
            <v>257-4100-10</v>
          </cell>
        </row>
        <row r="2636">
          <cell r="A2636" t="str">
            <v>257-4200-10</v>
          </cell>
        </row>
        <row r="2637">
          <cell r="A2637" t="str">
            <v>257-4400-10</v>
          </cell>
        </row>
        <row r="2638">
          <cell r="A2638" t="str">
            <v>258-4000-10</v>
          </cell>
        </row>
        <row r="2639">
          <cell r="A2639" t="str">
            <v>259-4000-10</v>
          </cell>
        </row>
        <row r="2640">
          <cell r="A2640" t="str">
            <v>260-4000-10</v>
          </cell>
        </row>
        <row r="2641">
          <cell r="A2641" t="str">
            <v>260-4010-10</v>
          </cell>
        </row>
        <row r="2642">
          <cell r="A2642" t="str">
            <v>260-4015-10</v>
          </cell>
        </row>
        <row r="2643">
          <cell r="A2643" t="str">
            <v>260-4100-10</v>
          </cell>
        </row>
        <row r="2644">
          <cell r="A2644" t="str">
            <v>260-4200-10</v>
          </cell>
        </row>
        <row r="2645">
          <cell r="A2645" t="str">
            <v>260-4300-10</v>
          </cell>
        </row>
        <row r="2646">
          <cell r="A2646" t="str">
            <v>260-4310-10</v>
          </cell>
        </row>
        <row r="2647">
          <cell r="A2647" t="str">
            <v>260-5000-10</v>
          </cell>
        </row>
        <row r="2648">
          <cell r="A2648" t="str">
            <v>260-5001-10</v>
          </cell>
        </row>
        <row r="2649">
          <cell r="A2649" t="str">
            <v>263-4000-10</v>
          </cell>
        </row>
        <row r="2650">
          <cell r="A2650" t="str">
            <v>263-4010-10</v>
          </cell>
        </row>
        <row r="2651">
          <cell r="A2651" t="str">
            <v>263-4015-10</v>
          </cell>
        </row>
        <row r="2652">
          <cell r="A2652" t="str">
            <v>263-4100-10</v>
          </cell>
        </row>
        <row r="2653">
          <cell r="A2653" t="str">
            <v>263-4200-10</v>
          </cell>
        </row>
        <row r="2654">
          <cell r="A2654" t="str">
            <v>263-4300-10</v>
          </cell>
        </row>
        <row r="2655">
          <cell r="A2655" t="str">
            <v>263-4310-10</v>
          </cell>
        </row>
        <row r="2656">
          <cell r="A2656" t="str">
            <v>264-4000-10</v>
          </cell>
        </row>
        <row r="2657">
          <cell r="A2657" t="str">
            <v>264-4001-10</v>
          </cell>
        </row>
        <row r="2658">
          <cell r="A2658" t="str">
            <v>264-4010-10</v>
          </cell>
        </row>
        <row r="2659">
          <cell r="A2659" t="str">
            <v>264-4015-10</v>
          </cell>
        </row>
        <row r="2660">
          <cell r="A2660" t="str">
            <v>264-4020-10</v>
          </cell>
        </row>
        <row r="2661">
          <cell r="A2661" t="str">
            <v>264-4100-10</v>
          </cell>
        </row>
        <row r="2662">
          <cell r="A2662" t="str">
            <v>264-4200-10</v>
          </cell>
        </row>
        <row r="2663">
          <cell r="A2663" t="str">
            <v>264-4300-10</v>
          </cell>
        </row>
        <row r="2664">
          <cell r="A2664" t="str">
            <v>264-4310-10</v>
          </cell>
        </row>
        <row r="2665">
          <cell r="A2665" t="str">
            <v>264-4400-10</v>
          </cell>
        </row>
        <row r="2666">
          <cell r="A2666" t="str">
            <v>264-4499-10</v>
          </cell>
        </row>
        <row r="2667">
          <cell r="A2667" t="str">
            <v>264-5000-10</v>
          </cell>
        </row>
        <row r="2668">
          <cell r="A2668" t="str">
            <v>264-5001-10</v>
          </cell>
        </row>
        <row r="2669">
          <cell r="A2669" t="str">
            <v>265-4000-10</v>
          </cell>
        </row>
        <row r="2670">
          <cell r="A2670" t="str">
            <v>265-4001-10</v>
          </cell>
        </row>
        <row r="2671">
          <cell r="A2671" t="str">
            <v>265-5000-10</v>
          </cell>
        </row>
        <row r="2672">
          <cell r="A2672" t="str">
            <v>265-5001-10</v>
          </cell>
        </row>
        <row r="2673">
          <cell r="A2673" t="str">
            <v>266-4000-10</v>
          </cell>
        </row>
        <row r="2674">
          <cell r="A2674" t="str">
            <v>266-4010-10</v>
          </cell>
        </row>
        <row r="2675">
          <cell r="A2675" t="str">
            <v>266-4015-10</v>
          </cell>
        </row>
        <row r="2676">
          <cell r="A2676" t="str">
            <v>266-4100-10</v>
          </cell>
        </row>
        <row r="2677">
          <cell r="A2677" t="str">
            <v>266-4200-10</v>
          </cell>
        </row>
        <row r="2678">
          <cell r="A2678" t="str">
            <v>266-4300-10</v>
          </cell>
        </row>
        <row r="2679">
          <cell r="A2679" t="str">
            <v>266-4310-10</v>
          </cell>
        </row>
        <row r="2680">
          <cell r="A2680" t="str">
            <v>266-4499-10</v>
          </cell>
        </row>
        <row r="2681">
          <cell r="A2681" t="str">
            <v>266-5000-10</v>
          </cell>
        </row>
        <row r="2682">
          <cell r="A2682" t="str">
            <v>266-5001-10</v>
          </cell>
        </row>
        <row r="2683">
          <cell r="A2683" t="str">
            <v>267-4000-10</v>
          </cell>
        </row>
        <row r="2684">
          <cell r="A2684" t="str">
            <v>267-4001-10</v>
          </cell>
        </row>
        <row r="2685">
          <cell r="A2685" t="str">
            <v>267-4010-10</v>
          </cell>
        </row>
        <row r="2686">
          <cell r="A2686" t="str">
            <v>267-4015-10</v>
          </cell>
        </row>
        <row r="2687">
          <cell r="A2687" t="str">
            <v>267-4020-10</v>
          </cell>
        </row>
        <row r="2688">
          <cell r="A2688" t="str">
            <v>267-4021-10</v>
          </cell>
        </row>
        <row r="2689">
          <cell r="A2689" t="str">
            <v>267-4100-10</v>
          </cell>
        </row>
        <row r="2690">
          <cell r="A2690" t="str">
            <v>267-4200-10</v>
          </cell>
        </row>
        <row r="2691">
          <cell r="A2691" t="str">
            <v>267-4300-10</v>
          </cell>
        </row>
        <row r="2692">
          <cell r="A2692" t="str">
            <v>267-4310-10</v>
          </cell>
        </row>
        <row r="2693">
          <cell r="A2693" t="str">
            <v>267-4400-10</v>
          </cell>
        </row>
        <row r="2694">
          <cell r="A2694" t="str">
            <v>268-4000-10</v>
          </cell>
        </row>
        <row r="2695">
          <cell r="A2695" t="str">
            <v>268-4001-10</v>
          </cell>
        </row>
        <row r="2696">
          <cell r="A2696" t="str">
            <v>268-4010-10</v>
          </cell>
        </row>
        <row r="2697">
          <cell r="A2697" t="str">
            <v>268-4015-10</v>
          </cell>
        </row>
        <row r="2698">
          <cell r="A2698" t="str">
            <v>268-4016-10</v>
          </cell>
        </row>
        <row r="2699">
          <cell r="A2699" t="str">
            <v>268-4020-10</v>
          </cell>
        </row>
        <row r="2700">
          <cell r="A2700" t="str">
            <v>268-4100-10</v>
          </cell>
        </row>
        <row r="2701">
          <cell r="A2701" t="str">
            <v>268-4200-10</v>
          </cell>
        </row>
        <row r="2702">
          <cell r="A2702" t="str">
            <v>268-4300-10</v>
          </cell>
        </row>
        <row r="2703">
          <cell r="A2703" t="str">
            <v>268-4310-10</v>
          </cell>
        </row>
        <row r="2704">
          <cell r="A2704" t="str">
            <v>268-4400-10</v>
          </cell>
        </row>
        <row r="2705">
          <cell r="A2705" t="str">
            <v>268-4499-10</v>
          </cell>
        </row>
        <row r="2706">
          <cell r="A2706" t="str">
            <v>268-5000-10</v>
          </cell>
        </row>
        <row r="2707">
          <cell r="A2707" t="str">
            <v>268-5001-10</v>
          </cell>
        </row>
        <row r="2708">
          <cell r="A2708" t="str">
            <v>269-4000-10</v>
          </cell>
        </row>
        <row r="2709">
          <cell r="A2709" t="str">
            <v>269-4010-10</v>
          </cell>
        </row>
        <row r="2710">
          <cell r="A2710" t="str">
            <v>269-4015-10</v>
          </cell>
        </row>
        <row r="2711">
          <cell r="A2711" t="str">
            <v>269-4020-10</v>
          </cell>
        </row>
        <row r="2712">
          <cell r="A2712" t="str">
            <v>269-4100-10</v>
          </cell>
        </row>
        <row r="2713">
          <cell r="A2713" t="str">
            <v>269-4200-10</v>
          </cell>
        </row>
        <row r="2714">
          <cell r="A2714" t="str">
            <v>269-4300-10</v>
          </cell>
        </row>
        <row r="2715">
          <cell r="A2715" t="str">
            <v>269-4310-10</v>
          </cell>
        </row>
        <row r="2716">
          <cell r="A2716" t="str">
            <v>269-4400-10</v>
          </cell>
        </row>
        <row r="2717">
          <cell r="A2717" t="str">
            <v>272-4000-10</v>
          </cell>
        </row>
        <row r="2718">
          <cell r="A2718" t="str">
            <v>272-4010-10</v>
          </cell>
        </row>
        <row r="2719">
          <cell r="A2719" t="str">
            <v>272-4015-10</v>
          </cell>
        </row>
        <row r="2720">
          <cell r="A2720" t="str">
            <v>272-4020-10</v>
          </cell>
        </row>
        <row r="2721">
          <cell r="A2721" t="str">
            <v>272-4100-10</v>
          </cell>
        </row>
        <row r="2722">
          <cell r="A2722" t="str">
            <v>272-4200-10</v>
          </cell>
        </row>
        <row r="2723">
          <cell r="A2723" t="str">
            <v>272-4300-10</v>
          </cell>
        </row>
        <row r="2724">
          <cell r="A2724" t="str">
            <v>272-4310-10</v>
          </cell>
        </row>
        <row r="2725">
          <cell r="A2725" t="str">
            <v>272-4900-10</v>
          </cell>
        </row>
        <row r="2726">
          <cell r="A2726" t="str">
            <v>272-4901-10</v>
          </cell>
        </row>
        <row r="2727">
          <cell r="A2727" t="str">
            <v>272-4902-10</v>
          </cell>
        </row>
        <row r="2728">
          <cell r="A2728" t="str">
            <v>272-4903-10</v>
          </cell>
        </row>
        <row r="2729">
          <cell r="A2729" t="str">
            <v>272-4904-10</v>
          </cell>
        </row>
        <row r="2730">
          <cell r="A2730" t="str">
            <v>272-4905-10</v>
          </cell>
        </row>
        <row r="2731">
          <cell r="A2731" t="str">
            <v>272-4906-10</v>
          </cell>
        </row>
        <row r="2732">
          <cell r="A2732" t="str">
            <v>272-4907-10</v>
          </cell>
        </row>
        <row r="2733">
          <cell r="A2733" t="str">
            <v>272-4908-10</v>
          </cell>
        </row>
        <row r="2734">
          <cell r="A2734" t="str">
            <v>272-4909-10</v>
          </cell>
        </row>
        <row r="2735">
          <cell r="A2735" t="str">
            <v>272-4910-10</v>
          </cell>
        </row>
        <row r="2736">
          <cell r="A2736" t="str">
            <v>272-4911-10</v>
          </cell>
        </row>
        <row r="2737">
          <cell r="A2737" t="str">
            <v>272-4912-10</v>
          </cell>
        </row>
        <row r="2738">
          <cell r="A2738" t="str">
            <v>272-4913-10</v>
          </cell>
        </row>
        <row r="2739">
          <cell r="A2739" t="str">
            <v>272-4914-10</v>
          </cell>
        </row>
        <row r="2740">
          <cell r="A2740" t="str">
            <v>272-4915-10</v>
          </cell>
        </row>
        <row r="2741">
          <cell r="A2741" t="str">
            <v>272-4916-10</v>
          </cell>
        </row>
        <row r="2742">
          <cell r="A2742" t="str">
            <v>272-4917-10</v>
          </cell>
        </row>
        <row r="2743">
          <cell r="A2743" t="str">
            <v>272-4918-10</v>
          </cell>
        </row>
        <row r="2744">
          <cell r="A2744" t="str">
            <v>272-4919-10</v>
          </cell>
        </row>
        <row r="2745">
          <cell r="A2745" t="str">
            <v>272-4920-10</v>
          </cell>
        </row>
        <row r="2746">
          <cell r="A2746" t="str">
            <v>272-4921-10</v>
          </cell>
        </row>
        <row r="2747">
          <cell r="A2747" t="str">
            <v>272-4922-10</v>
          </cell>
        </row>
        <row r="2748">
          <cell r="A2748" t="str">
            <v>272-4923-10</v>
          </cell>
        </row>
        <row r="2749">
          <cell r="A2749" t="str">
            <v>272-4924-10</v>
          </cell>
        </row>
        <row r="2750">
          <cell r="A2750" t="str">
            <v>272-4925-10</v>
          </cell>
        </row>
        <row r="2751">
          <cell r="A2751" t="str">
            <v>272-4926-10</v>
          </cell>
        </row>
        <row r="2752">
          <cell r="A2752" t="str">
            <v>272-4927-10</v>
          </cell>
        </row>
        <row r="2753">
          <cell r="A2753" t="str">
            <v>272-4928-10</v>
          </cell>
        </row>
        <row r="2754">
          <cell r="A2754" t="str">
            <v>272-4929-10</v>
          </cell>
        </row>
        <row r="2755">
          <cell r="A2755" t="str">
            <v>272-4930-10</v>
          </cell>
        </row>
        <row r="2756">
          <cell r="A2756" t="str">
            <v>272-4931-10</v>
          </cell>
        </row>
        <row r="2757">
          <cell r="A2757" t="str">
            <v>272-4932-10</v>
          </cell>
        </row>
        <row r="2758">
          <cell r="A2758" t="str">
            <v>272-4933-10</v>
          </cell>
        </row>
        <row r="2759">
          <cell r="A2759" t="str">
            <v>272-4934-10</v>
          </cell>
        </row>
        <row r="2760">
          <cell r="A2760" t="str">
            <v>272-4935-10</v>
          </cell>
        </row>
        <row r="2761">
          <cell r="A2761" t="str">
            <v>272-4936-10</v>
          </cell>
        </row>
        <row r="2762">
          <cell r="A2762" t="str">
            <v>272-4937-10</v>
          </cell>
        </row>
        <row r="2763">
          <cell r="A2763" t="str">
            <v>272-4938-10</v>
          </cell>
        </row>
        <row r="2764">
          <cell r="A2764" t="str">
            <v>272-4939-10</v>
          </cell>
        </row>
        <row r="2765">
          <cell r="A2765" t="str">
            <v>272-4940-10</v>
          </cell>
        </row>
        <row r="2766">
          <cell r="A2766" t="str">
            <v>272-4941-10</v>
          </cell>
        </row>
        <row r="2767">
          <cell r="A2767" t="str">
            <v>272-4942-10</v>
          </cell>
        </row>
        <row r="2768">
          <cell r="A2768" t="str">
            <v>272-4943-10</v>
          </cell>
        </row>
        <row r="2769">
          <cell r="A2769" t="str">
            <v>272-4944-10</v>
          </cell>
        </row>
        <row r="2770">
          <cell r="A2770" t="str">
            <v>272-4945-10</v>
          </cell>
        </row>
        <row r="2771">
          <cell r="A2771" t="str">
            <v>272-4946-10</v>
          </cell>
        </row>
        <row r="2772">
          <cell r="A2772" t="str">
            <v>272-4947-10</v>
          </cell>
        </row>
        <row r="2773">
          <cell r="A2773" t="str">
            <v>272-4948-10</v>
          </cell>
        </row>
        <row r="2774">
          <cell r="A2774" t="str">
            <v>272-4949-10</v>
          </cell>
        </row>
        <row r="2775">
          <cell r="A2775" t="str">
            <v>272-4950-10</v>
          </cell>
        </row>
        <row r="2776">
          <cell r="A2776" t="str">
            <v>272-4951-10</v>
          </cell>
        </row>
        <row r="2777">
          <cell r="A2777" t="str">
            <v>272-4952-10</v>
          </cell>
        </row>
        <row r="2778">
          <cell r="A2778" t="str">
            <v>272-4953-10</v>
          </cell>
        </row>
        <row r="2779">
          <cell r="A2779" t="str">
            <v>272-4954-10</v>
          </cell>
        </row>
        <row r="2780">
          <cell r="A2780" t="str">
            <v>272-4955-10</v>
          </cell>
        </row>
        <row r="2781">
          <cell r="A2781" t="str">
            <v>272-4956-10</v>
          </cell>
        </row>
        <row r="2782">
          <cell r="A2782" t="str">
            <v>272-4957-10</v>
          </cell>
        </row>
        <row r="2783">
          <cell r="A2783" t="str">
            <v>272-4958-10</v>
          </cell>
        </row>
        <row r="2784">
          <cell r="A2784" t="str">
            <v>272-4959-10</v>
          </cell>
        </row>
        <row r="2785">
          <cell r="A2785" t="str">
            <v>272-4960-10</v>
          </cell>
        </row>
        <row r="2786">
          <cell r="A2786" t="str">
            <v>272-4961-10</v>
          </cell>
        </row>
        <row r="2787">
          <cell r="A2787" t="str">
            <v>272-4962-10</v>
          </cell>
        </row>
        <row r="2788">
          <cell r="A2788" t="str">
            <v>272-4963-10</v>
          </cell>
        </row>
        <row r="2789">
          <cell r="A2789" t="str">
            <v>272-4964-10</v>
          </cell>
        </row>
        <row r="2790">
          <cell r="A2790" t="str">
            <v>272-4965-10</v>
          </cell>
        </row>
        <row r="2791">
          <cell r="A2791" t="str">
            <v>272-4966-10</v>
          </cell>
        </row>
        <row r="2792">
          <cell r="A2792" t="str">
            <v>272-4994-10</v>
          </cell>
        </row>
        <row r="2793">
          <cell r="A2793" t="str">
            <v>272-4995-10</v>
          </cell>
        </row>
        <row r="2794">
          <cell r="A2794" t="str">
            <v>272-4996-10</v>
          </cell>
        </row>
        <row r="2795">
          <cell r="A2795" t="str">
            <v>272-4997-10</v>
          </cell>
        </row>
        <row r="2796">
          <cell r="A2796" t="str">
            <v>272-4998-10</v>
          </cell>
        </row>
        <row r="2797">
          <cell r="A2797" t="str">
            <v>272-4999-10</v>
          </cell>
        </row>
        <row r="2798">
          <cell r="A2798" t="str">
            <v>273-4000-10</v>
          </cell>
        </row>
        <row r="2799">
          <cell r="A2799" t="str">
            <v>273-4010-10</v>
          </cell>
        </row>
        <row r="2800">
          <cell r="A2800" t="str">
            <v>273-4015-10</v>
          </cell>
        </row>
        <row r="2801">
          <cell r="A2801" t="str">
            <v>273-4100-10</v>
          </cell>
        </row>
        <row r="2802">
          <cell r="A2802" t="str">
            <v>273-4200-10</v>
          </cell>
        </row>
        <row r="2803">
          <cell r="A2803" t="str">
            <v>273-4300-10</v>
          </cell>
        </row>
        <row r="2804">
          <cell r="A2804" t="str">
            <v>273-4900-10</v>
          </cell>
        </row>
        <row r="2805">
          <cell r="A2805" t="str">
            <v>273-4901-10</v>
          </cell>
        </row>
        <row r="2806">
          <cell r="A2806" t="str">
            <v>273-4902-10</v>
          </cell>
        </row>
        <row r="2807">
          <cell r="A2807" t="str">
            <v>273-4903-10</v>
          </cell>
        </row>
        <row r="2808">
          <cell r="A2808" t="str">
            <v>273-4904-10</v>
          </cell>
        </row>
        <row r="2809">
          <cell r="A2809" t="str">
            <v>273-4905-10</v>
          </cell>
        </row>
        <row r="2810">
          <cell r="A2810" t="str">
            <v>273-4906-10</v>
          </cell>
        </row>
        <row r="2811">
          <cell r="A2811" t="str">
            <v>273-4907-10</v>
          </cell>
        </row>
        <row r="2812">
          <cell r="A2812" t="str">
            <v>273-4908-10</v>
          </cell>
        </row>
        <row r="2813">
          <cell r="A2813" t="str">
            <v>273-4909-10</v>
          </cell>
        </row>
        <row r="2814">
          <cell r="A2814" t="str">
            <v>273-4910-10</v>
          </cell>
        </row>
        <row r="2815">
          <cell r="A2815" t="str">
            <v>273-4911-10</v>
          </cell>
        </row>
        <row r="2816">
          <cell r="A2816" t="str">
            <v>273-4912-10</v>
          </cell>
        </row>
        <row r="2817">
          <cell r="A2817" t="str">
            <v>273-4913-10</v>
          </cell>
        </row>
        <row r="2818">
          <cell r="A2818" t="str">
            <v>273-4914-10</v>
          </cell>
        </row>
        <row r="2819">
          <cell r="A2819" t="str">
            <v>273-4915-10</v>
          </cell>
        </row>
        <row r="2820">
          <cell r="A2820" t="str">
            <v>273-4916-10</v>
          </cell>
        </row>
        <row r="2821">
          <cell r="A2821" t="str">
            <v>273-4917-10</v>
          </cell>
        </row>
        <row r="2822">
          <cell r="A2822" t="str">
            <v>273-4918-10</v>
          </cell>
        </row>
        <row r="2823">
          <cell r="A2823" t="str">
            <v>273-4919-10</v>
          </cell>
        </row>
        <row r="2824">
          <cell r="A2824" t="str">
            <v>273-4920-10</v>
          </cell>
        </row>
        <row r="2825">
          <cell r="A2825" t="str">
            <v>273-4921-10</v>
          </cell>
        </row>
        <row r="2826">
          <cell r="A2826" t="str">
            <v>273-4922-10</v>
          </cell>
        </row>
        <row r="2827">
          <cell r="A2827" t="str">
            <v>273-4923-10</v>
          </cell>
        </row>
        <row r="2828">
          <cell r="A2828" t="str">
            <v>273-4924-10</v>
          </cell>
        </row>
        <row r="2829">
          <cell r="A2829" t="str">
            <v>273-4925-10</v>
          </cell>
        </row>
        <row r="2830">
          <cell r="A2830" t="str">
            <v>273-4926-10</v>
          </cell>
        </row>
        <row r="2831">
          <cell r="A2831" t="str">
            <v>273-4927-10</v>
          </cell>
        </row>
        <row r="2832">
          <cell r="A2832" t="str">
            <v>273-4928-10</v>
          </cell>
        </row>
        <row r="2833">
          <cell r="A2833" t="str">
            <v>273-4929-10</v>
          </cell>
        </row>
        <row r="2834">
          <cell r="A2834" t="str">
            <v>273-4930-10</v>
          </cell>
        </row>
        <row r="2835">
          <cell r="A2835" t="str">
            <v>273-4931-10</v>
          </cell>
        </row>
        <row r="2836">
          <cell r="A2836" t="str">
            <v>273-4932-10</v>
          </cell>
        </row>
        <row r="2837">
          <cell r="A2837" t="str">
            <v>273-4933-10</v>
          </cell>
        </row>
        <row r="2838">
          <cell r="A2838" t="str">
            <v>273-4934-10</v>
          </cell>
        </row>
        <row r="2839">
          <cell r="A2839" t="str">
            <v>273-4935-10</v>
          </cell>
        </row>
        <row r="2840">
          <cell r="A2840" t="str">
            <v>273-4936-10</v>
          </cell>
        </row>
        <row r="2841">
          <cell r="A2841" t="str">
            <v>273-4994-10</v>
          </cell>
        </row>
        <row r="2842">
          <cell r="A2842" t="str">
            <v>273-4995-10</v>
          </cell>
        </row>
        <row r="2843">
          <cell r="A2843" t="str">
            <v>273-4996-10</v>
          </cell>
        </row>
        <row r="2844">
          <cell r="A2844" t="str">
            <v>273-4997-10</v>
          </cell>
        </row>
        <row r="2845">
          <cell r="A2845" t="str">
            <v>273-4999-10</v>
          </cell>
        </row>
        <row r="2846">
          <cell r="A2846" t="str">
            <v>274-1015-10</v>
          </cell>
        </row>
        <row r="2847">
          <cell r="A2847" t="str">
            <v>274-4000-10</v>
          </cell>
        </row>
        <row r="2848">
          <cell r="A2848" t="str">
            <v>274-4010-10</v>
          </cell>
        </row>
        <row r="2849">
          <cell r="A2849" t="str">
            <v>274-4015-10</v>
          </cell>
        </row>
        <row r="2850">
          <cell r="A2850" t="str">
            <v>274-4200-10</v>
          </cell>
        </row>
        <row r="2851">
          <cell r="A2851" t="str">
            <v>274-4900-10</v>
          </cell>
        </row>
        <row r="2852">
          <cell r="A2852" t="str">
            <v>274-4901-10</v>
          </cell>
        </row>
        <row r="2853">
          <cell r="A2853" t="str">
            <v>274-4902-10</v>
          </cell>
        </row>
        <row r="2854">
          <cell r="A2854" t="str">
            <v>274-4903-10</v>
          </cell>
        </row>
        <row r="2855">
          <cell r="A2855" t="str">
            <v>274-4904-10</v>
          </cell>
        </row>
        <row r="2856">
          <cell r="A2856" t="str">
            <v>274-4905-10</v>
          </cell>
        </row>
        <row r="2857">
          <cell r="A2857" t="str">
            <v>274-4906-10</v>
          </cell>
        </row>
        <row r="2858">
          <cell r="A2858" t="str">
            <v>274-4907-10</v>
          </cell>
        </row>
        <row r="2859">
          <cell r="A2859" t="str">
            <v>274-4908-10</v>
          </cell>
        </row>
        <row r="2860">
          <cell r="A2860" t="str">
            <v>274-4909-10</v>
          </cell>
        </row>
        <row r="2861">
          <cell r="A2861" t="str">
            <v>274-4910-10</v>
          </cell>
        </row>
        <row r="2862">
          <cell r="A2862" t="str">
            <v>274-4911-10</v>
          </cell>
        </row>
        <row r="2863">
          <cell r="A2863" t="str">
            <v>274-4912-10</v>
          </cell>
        </row>
        <row r="2864">
          <cell r="A2864" t="str">
            <v>274-4913-10</v>
          </cell>
        </row>
        <row r="2865">
          <cell r="A2865" t="str">
            <v>274-4914-10</v>
          </cell>
        </row>
        <row r="2866">
          <cell r="A2866" t="str">
            <v>274-4915-10</v>
          </cell>
        </row>
        <row r="2867">
          <cell r="A2867" t="str">
            <v>274-4916-10</v>
          </cell>
        </row>
        <row r="2868">
          <cell r="A2868" t="str">
            <v>274-4917-10</v>
          </cell>
        </row>
        <row r="2869">
          <cell r="A2869" t="str">
            <v>274-4918-10</v>
          </cell>
        </row>
        <row r="2870">
          <cell r="A2870" t="str">
            <v>274-4919-10</v>
          </cell>
        </row>
        <row r="2871">
          <cell r="A2871" t="str">
            <v>274-4920-10</v>
          </cell>
        </row>
        <row r="2872">
          <cell r="A2872" t="str">
            <v>274-4921-10</v>
          </cell>
        </row>
        <row r="2873">
          <cell r="A2873" t="str">
            <v>274-4922-10</v>
          </cell>
        </row>
        <row r="2874">
          <cell r="A2874" t="str">
            <v>274-4923-10</v>
          </cell>
        </row>
        <row r="2875">
          <cell r="A2875" t="str">
            <v>274-4924-10</v>
          </cell>
        </row>
        <row r="2876">
          <cell r="A2876" t="str">
            <v>274-4925-10</v>
          </cell>
        </row>
        <row r="2877">
          <cell r="A2877" t="str">
            <v>274-4926-10</v>
          </cell>
        </row>
        <row r="2878">
          <cell r="A2878" t="str">
            <v>274-4927-10</v>
          </cell>
        </row>
        <row r="2879">
          <cell r="A2879" t="str">
            <v>274-4928-10</v>
          </cell>
        </row>
        <row r="2880">
          <cell r="A2880" t="str">
            <v>274-4929-10</v>
          </cell>
        </row>
        <row r="2881">
          <cell r="A2881" t="str">
            <v>274-4930-10</v>
          </cell>
        </row>
        <row r="2882">
          <cell r="A2882" t="str">
            <v>274-4931-10</v>
          </cell>
        </row>
        <row r="2883">
          <cell r="A2883" t="str">
            <v>274-4932-10</v>
          </cell>
        </row>
        <row r="2884">
          <cell r="A2884" t="str">
            <v>274-4933-10</v>
          </cell>
        </row>
        <row r="2885">
          <cell r="A2885" t="str">
            <v>274-4934-10</v>
          </cell>
        </row>
        <row r="2886">
          <cell r="A2886" t="str">
            <v>274-4935-10</v>
          </cell>
        </row>
        <row r="2887">
          <cell r="A2887" t="str">
            <v>274-4936-10</v>
          </cell>
        </row>
        <row r="2888">
          <cell r="A2888" t="str">
            <v>274-4937-10</v>
          </cell>
        </row>
        <row r="2889">
          <cell r="A2889" t="str">
            <v>274-4938-10</v>
          </cell>
        </row>
        <row r="2890">
          <cell r="A2890" t="str">
            <v>274-4939-10</v>
          </cell>
        </row>
        <row r="2891">
          <cell r="A2891" t="str">
            <v>274-4940-10</v>
          </cell>
        </row>
        <row r="2892">
          <cell r="A2892" t="str">
            <v>274-4941-10</v>
          </cell>
        </row>
        <row r="2893">
          <cell r="A2893" t="str">
            <v>274-4954-10</v>
          </cell>
        </row>
        <row r="2894">
          <cell r="A2894" t="str">
            <v>274-4994-10</v>
          </cell>
        </row>
        <row r="2895">
          <cell r="A2895" t="str">
            <v>274-4995-10</v>
          </cell>
        </row>
        <row r="2896">
          <cell r="A2896" t="str">
            <v>274-4996-10</v>
          </cell>
        </row>
        <row r="2897">
          <cell r="A2897" t="str">
            <v>274-4997-10</v>
          </cell>
        </row>
        <row r="2898">
          <cell r="A2898" t="str">
            <v>274-4999-10</v>
          </cell>
        </row>
        <row r="2899">
          <cell r="A2899" t="str">
            <v>275-4000-10</v>
          </cell>
        </row>
        <row r="2900">
          <cell r="A2900" t="str">
            <v>275-4010-10</v>
          </cell>
        </row>
        <row r="2901">
          <cell r="A2901" t="str">
            <v>275-4015-10</v>
          </cell>
        </row>
        <row r="2902">
          <cell r="A2902" t="str">
            <v>275-4100-10</v>
          </cell>
        </row>
        <row r="2903">
          <cell r="A2903" t="str">
            <v>275-4200-10</v>
          </cell>
        </row>
        <row r="2904">
          <cell r="A2904" t="str">
            <v>275-4300-10</v>
          </cell>
        </row>
        <row r="2905">
          <cell r="A2905" t="str">
            <v>275-4310-10</v>
          </cell>
        </row>
        <row r="2906">
          <cell r="A2906" t="str">
            <v>276-4000-10</v>
          </cell>
        </row>
        <row r="2907">
          <cell r="A2907" t="str">
            <v>276-4010-10</v>
          </cell>
        </row>
        <row r="2908">
          <cell r="A2908" t="str">
            <v>276-4015-10</v>
          </cell>
        </row>
        <row r="2909">
          <cell r="A2909" t="str">
            <v>276-4100-10</v>
          </cell>
        </row>
        <row r="2910">
          <cell r="A2910" t="str">
            <v>276-4200-10</v>
          </cell>
        </row>
        <row r="2911">
          <cell r="A2911" t="str">
            <v>276-4300-10</v>
          </cell>
        </row>
        <row r="2912">
          <cell r="A2912" t="str">
            <v>276-4310-10</v>
          </cell>
        </row>
        <row r="2913">
          <cell r="A2913" t="str">
            <v>277-4000-10</v>
          </cell>
        </row>
        <row r="2914">
          <cell r="A2914" t="str">
            <v>277-4010-10</v>
          </cell>
        </row>
        <row r="2915">
          <cell r="A2915" t="str">
            <v>277-4015-10</v>
          </cell>
        </row>
        <row r="2916">
          <cell r="A2916" t="str">
            <v>277-4100-10</v>
          </cell>
        </row>
        <row r="2917">
          <cell r="A2917" t="str">
            <v>277-4200-10</v>
          </cell>
        </row>
        <row r="2918">
          <cell r="A2918" t="str">
            <v>277-4300-10</v>
          </cell>
        </row>
        <row r="2919">
          <cell r="A2919" t="str">
            <v>277-4310-10</v>
          </cell>
        </row>
        <row r="2920">
          <cell r="A2920" t="str">
            <v>278-4000-10</v>
          </cell>
        </row>
        <row r="2921">
          <cell r="A2921" t="str">
            <v>278-4010-10</v>
          </cell>
        </row>
        <row r="2922">
          <cell r="A2922" t="str">
            <v>278-4015-10</v>
          </cell>
        </row>
        <row r="2923">
          <cell r="A2923" t="str">
            <v>278-4100-10</v>
          </cell>
        </row>
        <row r="2924">
          <cell r="A2924" t="str">
            <v>278-4200-10</v>
          </cell>
        </row>
        <row r="2925">
          <cell r="A2925" t="str">
            <v>278-4300-10</v>
          </cell>
        </row>
        <row r="2926">
          <cell r="A2926" t="str">
            <v>278-4310-10</v>
          </cell>
        </row>
        <row r="2927">
          <cell r="A2927" t="str">
            <v>279-4000-10</v>
          </cell>
        </row>
        <row r="2928">
          <cell r="A2928" t="str">
            <v>279-4010-10</v>
          </cell>
        </row>
        <row r="2929">
          <cell r="A2929" t="str">
            <v>279-4015-10</v>
          </cell>
        </row>
        <row r="2930">
          <cell r="A2930" t="str">
            <v>279-4100-10</v>
          </cell>
        </row>
        <row r="2931">
          <cell r="A2931" t="str">
            <v>279-4200-10</v>
          </cell>
        </row>
        <row r="2932">
          <cell r="A2932" t="str">
            <v>279-4300-10</v>
          </cell>
        </row>
        <row r="2933">
          <cell r="A2933" t="str">
            <v>279-4310-10</v>
          </cell>
        </row>
        <row r="2934">
          <cell r="A2934" t="str">
            <v>280-4000-10</v>
          </cell>
        </row>
        <row r="2935">
          <cell r="A2935" t="str">
            <v>280-4010-10</v>
          </cell>
        </row>
        <row r="2936">
          <cell r="A2936" t="str">
            <v>280-4015-10</v>
          </cell>
        </row>
        <row r="2937">
          <cell r="A2937" t="str">
            <v>280-4100-10</v>
          </cell>
        </row>
        <row r="2938">
          <cell r="A2938" t="str">
            <v>280-4200-10</v>
          </cell>
        </row>
        <row r="2939">
          <cell r="A2939" t="str">
            <v>280-4300-10</v>
          </cell>
        </row>
        <row r="2940">
          <cell r="A2940" t="str">
            <v>280-4310-10</v>
          </cell>
        </row>
        <row r="2941">
          <cell r="A2941" t="str">
            <v>281-4000-10</v>
          </cell>
        </row>
        <row r="2942">
          <cell r="A2942" t="str">
            <v>281-4010-10</v>
          </cell>
        </row>
        <row r="2943">
          <cell r="A2943" t="str">
            <v>281-4015-10</v>
          </cell>
        </row>
        <row r="2944">
          <cell r="A2944" t="str">
            <v>281-4020-10</v>
          </cell>
        </row>
        <row r="2945">
          <cell r="A2945" t="str">
            <v>281-4100-10</v>
          </cell>
        </row>
        <row r="2946">
          <cell r="A2946" t="str">
            <v>281-4200-10</v>
          </cell>
        </row>
        <row r="2947">
          <cell r="A2947" t="str">
            <v>281-4300-10</v>
          </cell>
        </row>
        <row r="2948">
          <cell r="A2948" t="str">
            <v>281-4310-10</v>
          </cell>
        </row>
        <row r="2949">
          <cell r="A2949" t="str">
            <v>281-4400-10</v>
          </cell>
        </row>
        <row r="2950">
          <cell r="A2950" t="str">
            <v>282-4000-10</v>
          </cell>
        </row>
        <row r="2951">
          <cell r="A2951" t="str">
            <v>282-4010-10</v>
          </cell>
        </row>
        <row r="2952">
          <cell r="A2952" t="str">
            <v>282-4015-10</v>
          </cell>
        </row>
        <row r="2953">
          <cell r="A2953" t="str">
            <v>282-4100-10</v>
          </cell>
        </row>
        <row r="2954">
          <cell r="A2954" t="str">
            <v>282-4200-10</v>
          </cell>
        </row>
        <row r="2955">
          <cell r="A2955" t="str">
            <v>282-4300-10</v>
          </cell>
        </row>
        <row r="2956">
          <cell r="A2956" t="str">
            <v>283-4000-10</v>
          </cell>
        </row>
        <row r="2957">
          <cell r="A2957" t="str">
            <v>284-4000-10</v>
          </cell>
        </row>
        <row r="2958">
          <cell r="A2958" t="str">
            <v>284-4010-10</v>
          </cell>
        </row>
        <row r="2959">
          <cell r="A2959" t="str">
            <v>284-4015-10</v>
          </cell>
        </row>
        <row r="2960">
          <cell r="A2960" t="str">
            <v>284-4100-10</v>
          </cell>
        </row>
        <row r="2961">
          <cell r="A2961" t="str">
            <v>284-4200-10</v>
          </cell>
        </row>
        <row r="2962">
          <cell r="A2962" t="str">
            <v>284-4300-10</v>
          </cell>
        </row>
        <row r="2963">
          <cell r="A2963" t="str">
            <v>284-4310-10</v>
          </cell>
        </row>
        <row r="2964">
          <cell r="A2964" t="str">
            <v>285-4000-10</v>
          </cell>
        </row>
        <row r="2965">
          <cell r="A2965" t="str">
            <v>285-4010-10</v>
          </cell>
        </row>
        <row r="2966">
          <cell r="A2966" t="str">
            <v>285-4015-10</v>
          </cell>
        </row>
        <row r="2967">
          <cell r="A2967" t="str">
            <v>285-4100-10</v>
          </cell>
        </row>
        <row r="2968">
          <cell r="A2968" t="str">
            <v>285-4200-10</v>
          </cell>
        </row>
        <row r="2969">
          <cell r="A2969" t="str">
            <v>285-4300-10</v>
          </cell>
        </row>
        <row r="2970">
          <cell r="A2970" t="str">
            <v>285-4310-10</v>
          </cell>
        </row>
        <row r="2971">
          <cell r="A2971" t="str">
            <v>286-4000-10</v>
          </cell>
        </row>
        <row r="2972">
          <cell r="A2972" t="str">
            <v>286-4010-10</v>
          </cell>
        </row>
        <row r="2973">
          <cell r="A2973" t="str">
            <v>286-4015-10</v>
          </cell>
        </row>
        <row r="2974">
          <cell r="A2974" t="str">
            <v>286-4100-10</v>
          </cell>
        </row>
        <row r="2975">
          <cell r="A2975" t="str">
            <v>286-4200-10</v>
          </cell>
        </row>
        <row r="2976">
          <cell r="A2976" t="str">
            <v>286-4300-10</v>
          </cell>
        </row>
        <row r="2977">
          <cell r="A2977" t="str">
            <v>286-4310-10</v>
          </cell>
        </row>
        <row r="2978">
          <cell r="A2978" t="str">
            <v>287-4000-10</v>
          </cell>
        </row>
        <row r="2979">
          <cell r="A2979" t="str">
            <v>287-4010-10</v>
          </cell>
        </row>
        <row r="2980">
          <cell r="A2980" t="str">
            <v>287-4015-10</v>
          </cell>
        </row>
        <row r="2981">
          <cell r="A2981" t="str">
            <v>287-4100-10</v>
          </cell>
        </row>
        <row r="2982">
          <cell r="A2982" t="str">
            <v>287-4200-10</v>
          </cell>
        </row>
        <row r="2983">
          <cell r="A2983" t="str">
            <v>287-4300-10</v>
          </cell>
        </row>
        <row r="2984">
          <cell r="A2984" t="str">
            <v>287-4310-10</v>
          </cell>
        </row>
        <row r="2985">
          <cell r="A2985" t="str">
            <v>288-4000-10</v>
          </cell>
        </row>
        <row r="2986">
          <cell r="A2986" t="str">
            <v>288-4010-10</v>
          </cell>
        </row>
        <row r="2987">
          <cell r="A2987" t="str">
            <v>288-4015-10</v>
          </cell>
        </row>
        <row r="2988">
          <cell r="A2988" t="str">
            <v>288-4100-10</v>
          </cell>
        </row>
        <row r="2989">
          <cell r="A2989" t="str">
            <v>288-4200-10</v>
          </cell>
        </row>
        <row r="2990">
          <cell r="A2990" t="str">
            <v>288-4300-10</v>
          </cell>
        </row>
        <row r="2991">
          <cell r="A2991" t="str">
            <v>288-4310-10</v>
          </cell>
        </row>
        <row r="2992">
          <cell r="A2992" t="str">
            <v>289-4000-10</v>
          </cell>
        </row>
        <row r="2993">
          <cell r="A2993" t="str">
            <v>289-4010-10</v>
          </cell>
        </row>
        <row r="2994">
          <cell r="A2994" t="str">
            <v>289-4015-10</v>
          </cell>
        </row>
        <row r="2995">
          <cell r="A2995" t="str">
            <v>289-4020-10</v>
          </cell>
        </row>
        <row r="2996">
          <cell r="A2996" t="str">
            <v>289-4100-10</v>
          </cell>
        </row>
        <row r="2997">
          <cell r="A2997" t="str">
            <v>289-4200-10</v>
          </cell>
        </row>
        <row r="2998">
          <cell r="A2998" t="str">
            <v>289-4300-10</v>
          </cell>
        </row>
        <row r="2999">
          <cell r="A2999" t="str">
            <v>289-4310-10</v>
          </cell>
        </row>
        <row r="3000">
          <cell r="A3000" t="str">
            <v>289-4400-10</v>
          </cell>
        </row>
        <row r="3001">
          <cell r="A3001" t="str">
            <v>290-4000-10</v>
          </cell>
        </row>
        <row r="3002">
          <cell r="A3002" t="str">
            <v>290-4010-10</v>
          </cell>
        </row>
        <row r="3003">
          <cell r="A3003" t="str">
            <v>290-4015-10</v>
          </cell>
        </row>
        <row r="3004">
          <cell r="A3004" t="str">
            <v>290-4100-10</v>
          </cell>
        </row>
        <row r="3005">
          <cell r="A3005" t="str">
            <v>290-4200-10</v>
          </cell>
        </row>
        <row r="3006">
          <cell r="A3006" t="str">
            <v>290-4300-10</v>
          </cell>
        </row>
        <row r="3007">
          <cell r="A3007" t="str">
            <v>290-4310-10</v>
          </cell>
        </row>
        <row r="3008">
          <cell r="A3008" t="str">
            <v>291-4000-10</v>
          </cell>
        </row>
        <row r="3009">
          <cell r="A3009" t="str">
            <v>291-4010-10</v>
          </cell>
        </row>
        <row r="3010">
          <cell r="A3010" t="str">
            <v>291-4015-10</v>
          </cell>
        </row>
        <row r="3011">
          <cell r="A3011" t="str">
            <v>291-4100-10</v>
          </cell>
        </row>
        <row r="3012">
          <cell r="A3012" t="str">
            <v>291-4200-10</v>
          </cell>
        </row>
        <row r="3013">
          <cell r="A3013" t="str">
            <v>291-4300-10</v>
          </cell>
        </row>
        <row r="3014">
          <cell r="A3014" t="str">
            <v>291-4310-10</v>
          </cell>
        </row>
        <row r="3015">
          <cell r="A3015" t="str">
            <v>292-4000-10</v>
          </cell>
        </row>
        <row r="3016">
          <cell r="A3016" t="str">
            <v>292-4010-10</v>
          </cell>
        </row>
        <row r="3017">
          <cell r="A3017" t="str">
            <v>292-4015-10</v>
          </cell>
        </row>
        <row r="3018">
          <cell r="A3018" t="str">
            <v>292-4100-10</v>
          </cell>
        </row>
        <row r="3019">
          <cell r="A3019" t="str">
            <v>292-4200-10</v>
          </cell>
        </row>
        <row r="3020">
          <cell r="A3020" t="str">
            <v>292-4300-10</v>
          </cell>
        </row>
        <row r="3021">
          <cell r="A3021" t="str">
            <v>293-4000-10</v>
          </cell>
        </row>
        <row r="3022">
          <cell r="A3022" t="str">
            <v>293-4010-10</v>
          </cell>
        </row>
        <row r="3023">
          <cell r="A3023" t="str">
            <v>293-4015-10</v>
          </cell>
        </row>
        <row r="3024">
          <cell r="A3024" t="str">
            <v>293-4100-10</v>
          </cell>
        </row>
        <row r="3025">
          <cell r="A3025" t="str">
            <v>293-4200-10</v>
          </cell>
        </row>
        <row r="3026">
          <cell r="A3026" t="str">
            <v>293-4300-10</v>
          </cell>
        </row>
        <row r="3027">
          <cell r="A3027" t="str">
            <v>294-4000-10</v>
          </cell>
        </row>
        <row r="3028">
          <cell r="A3028" t="str">
            <v>294-4010-10</v>
          </cell>
        </row>
        <row r="3029">
          <cell r="A3029" t="str">
            <v>294-4015-10</v>
          </cell>
        </row>
        <row r="3030">
          <cell r="A3030" t="str">
            <v>294-4100-10</v>
          </cell>
        </row>
        <row r="3031">
          <cell r="A3031" t="str">
            <v>294-4200-10</v>
          </cell>
        </row>
        <row r="3032">
          <cell r="A3032" t="str">
            <v>294-4300-10</v>
          </cell>
        </row>
        <row r="3033">
          <cell r="A3033" t="str">
            <v>295-4000-10</v>
          </cell>
        </row>
        <row r="3034">
          <cell r="A3034" t="str">
            <v>295-4010-10</v>
          </cell>
        </row>
        <row r="3035">
          <cell r="A3035" t="str">
            <v>295-4015-10</v>
          </cell>
        </row>
        <row r="3036">
          <cell r="A3036" t="str">
            <v>295-4100-10</v>
          </cell>
        </row>
        <row r="3037">
          <cell r="A3037" t="str">
            <v>295-4200-10</v>
          </cell>
        </row>
        <row r="3038">
          <cell r="A3038" t="str">
            <v>295-4300-10</v>
          </cell>
        </row>
        <row r="3039">
          <cell r="A3039" t="str">
            <v>296-4000-10</v>
          </cell>
        </row>
        <row r="3040">
          <cell r="A3040" t="str">
            <v>296-4010-10</v>
          </cell>
        </row>
        <row r="3041">
          <cell r="A3041" t="str">
            <v>296-4015-10</v>
          </cell>
        </row>
        <row r="3042">
          <cell r="A3042" t="str">
            <v>296-4100-10</v>
          </cell>
        </row>
        <row r="3043">
          <cell r="A3043" t="str">
            <v>296-4200-10</v>
          </cell>
        </row>
        <row r="3044">
          <cell r="A3044" t="str">
            <v>296-4300-10</v>
          </cell>
        </row>
        <row r="3045">
          <cell r="A3045" t="str">
            <v>297-4000-10</v>
          </cell>
        </row>
        <row r="3046">
          <cell r="A3046" t="str">
            <v>297-4010-10</v>
          </cell>
        </row>
        <row r="3047">
          <cell r="A3047" t="str">
            <v>297-4015-10</v>
          </cell>
        </row>
        <row r="3048">
          <cell r="A3048" t="str">
            <v>297-4100-10</v>
          </cell>
        </row>
        <row r="3049">
          <cell r="A3049" t="str">
            <v>297-4200-10</v>
          </cell>
        </row>
        <row r="3050">
          <cell r="A3050" t="str">
            <v>297-4300-10</v>
          </cell>
        </row>
        <row r="3051">
          <cell r="A3051" t="str">
            <v>298-4000-10</v>
          </cell>
        </row>
        <row r="3052">
          <cell r="A3052" t="str">
            <v>298-4010-10</v>
          </cell>
        </row>
        <row r="3053">
          <cell r="A3053" t="str">
            <v>298-4015-10</v>
          </cell>
        </row>
        <row r="3054">
          <cell r="A3054" t="str">
            <v>298-4020-10</v>
          </cell>
        </row>
        <row r="3055">
          <cell r="A3055" t="str">
            <v>298-4100-10</v>
          </cell>
        </row>
        <row r="3056">
          <cell r="A3056" t="str">
            <v>298-4200-10</v>
          </cell>
        </row>
        <row r="3057">
          <cell r="A3057" t="str">
            <v>298-4300-10</v>
          </cell>
        </row>
        <row r="3058">
          <cell r="A3058" t="str">
            <v>298-4400-10</v>
          </cell>
        </row>
        <row r="3059">
          <cell r="A3059" t="str">
            <v>299-4000-10</v>
          </cell>
        </row>
        <row r="3060">
          <cell r="A3060" t="str">
            <v>299-4010-10</v>
          </cell>
        </row>
        <row r="3061">
          <cell r="A3061" t="str">
            <v>299-4015-10</v>
          </cell>
        </row>
        <row r="3062">
          <cell r="A3062" t="str">
            <v>299-4100-10</v>
          </cell>
        </row>
        <row r="3063">
          <cell r="A3063" t="str">
            <v>299-4200-10</v>
          </cell>
        </row>
        <row r="3064">
          <cell r="A3064" t="str">
            <v>299-4300-10</v>
          </cell>
        </row>
        <row r="3065">
          <cell r="A3065" t="str">
            <v>310-6110-10</v>
          </cell>
        </row>
        <row r="3066">
          <cell r="A3066" t="str">
            <v>310-6150-10</v>
          </cell>
        </row>
        <row r="3067">
          <cell r="A3067" t="str">
            <v>310-6640-10</v>
          </cell>
        </row>
        <row r="3068">
          <cell r="A3068" t="str">
            <v>320-6640-10</v>
          </cell>
        </row>
        <row r="3069">
          <cell r="A3069" t="str">
            <v>330-6110-10</v>
          </cell>
        </row>
        <row r="3070">
          <cell r="A3070" t="str">
            <v>330-6150-10</v>
          </cell>
        </row>
        <row r="3071">
          <cell r="A3071" t="str">
            <v>330-6640-10</v>
          </cell>
        </row>
        <row r="3072">
          <cell r="A3072" t="str">
            <v>390-4803-10</v>
          </cell>
        </row>
        <row r="3073">
          <cell r="A3073" t="str">
            <v>390-4813-10</v>
          </cell>
        </row>
        <row r="3074">
          <cell r="A3074" t="str">
            <v>390-6804-10</v>
          </cell>
        </row>
        <row r="3075">
          <cell r="A3075" t="str">
            <v>410-6110-10</v>
          </cell>
        </row>
        <row r="3076">
          <cell r="A3076" t="str">
            <v>410-6150-10</v>
          </cell>
        </row>
        <row r="3077">
          <cell r="A3077" t="str">
            <v>410-6780-10</v>
          </cell>
        </row>
        <row r="3078">
          <cell r="A3078" t="str">
            <v>420-6110-10</v>
          </cell>
        </row>
        <row r="3079">
          <cell r="A3079" t="str">
            <v>420-6150-10</v>
          </cell>
        </row>
        <row r="3080">
          <cell r="A3080" t="str">
            <v>420-6780-10</v>
          </cell>
        </row>
        <row r="3081">
          <cell r="A3081" t="str">
            <v>430-6090-10</v>
          </cell>
        </row>
        <row r="3082">
          <cell r="A3082" t="str">
            <v>430-6110-10</v>
          </cell>
        </row>
        <row r="3083">
          <cell r="A3083" t="str">
            <v>430-6150-10</v>
          </cell>
        </row>
        <row r="3084">
          <cell r="A3084" t="str">
            <v>440-6780-10</v>
          </cell>
        </row>
        <row r="3085">
          <cell r="A3085" t="str">
            <v>440-6785-10</v>
          </cell>
        </row>
        <row r="3086">
          <cell r="A3086" t="str">
            <v>450-6110-10</v>
          </cell>
        </row>
        <row r="3087">
          <cell r="A3087" t="str">
            <v>450-6150-10</v>
          </cell>
        </row>
        <row r="3088">
          <cell r="A3088" t="str">
            <v>450-6780-10</v>
          </cell>
        </row>
        <row r="3089">
          <cell r="A3089" t="str">
            <v>460-6110-10</v>
          </cell>
        </row>
        <row r="3090">
          <cell r="A3090" t="str">
            <v>460-6150-10</v>
          </cell>
        </row>
        <row r="3091">
          <cell r="A3091" t="str">
            <v>460-6640-10</v>
          </cell>
        </row>
        <row r="3092">
          <cell r="A3092" t="str">
            <v>460-6780-10</v>
          </cell>
        </row>
        <row r="3093">
          <cell r="A3093" t="str">
            <v>510-6235-10</v>
          </cell>
        </row>
        <row r="3094">
          <cell r="A3094" t="str">
            <v>520-6110-10</v>
          </cell>
        </row>
        <row r="3095">
          <cell r="A3095" t="str">
            <v>520-6150-10</v>
          </cell>
        </row>
        <row r="3096">
          <cell r="A3096" t="str">
            <v>520-6640-10</v>
          </cell>
        </row>
        <row r="3097">
          <cell r="A3097" t="str">
            <v>520-6735-10</v>
          </cell>
        </row>
        <row r="3098">
          <cell r="A3098" t="str">
            <v>520-6911-10</v>
          </cell>
        </row>
        <row r="3099">
          <cell r="A3099" t="str">
            <v>530-6110-10</v>
          </cell>
        </row>
        <row r="3100">
          <cell r="A3100" t="str">
            <v>530-6150-10</v>
          </cell>
        </row>
        <row r="3101">
          <cell r="A3101" t="str">
            <v>530-6640-10</v>
          </cell>
        </row>
        <row r="3102">
          <cell r="A3102" t="str">
            <v>610-6090-10</v>
          </cell>
        </row>
        <row r="3103">
          <cell r="A3103" t="str">
            <v>610-6100-10</v>
          </cell>
        </row>
        <row r="3104">
          <cell r="A3104" t="str">
            <v>610-6110-10</v>
          </cell>
        </row>
        <row r="3105">
          <cell r="A3105" t="str">
            <v>610-6150-10</v>
          </cell>
        </row>
        <row r="3106">
          <cell r="A3106" t="str">
            <v>610-6911-10</v>
          </cell>
        </row>
        <row r="3107">
          <cell r="A3107" t="str">
            <v>620-6090-10</v>
          </cell>
        </row>
        <row r="3108">
          <cell r="A3108" t="str">
            <v>620-6100-10</v>
          </cell>
        </row>
        <row r="3109">
          <cell r="A3109" t="str">
            <v>620-6110-10</v>
          </cell>
        </row>
        <row r="3110">
          <cell r="A3110" t="str">
            <v>620-6150-10</v>
          </cell>
        </row>
        <row r="3111">
          <cell r="A3111" t="str">
            <v>630-6090-10</v>
          </cell>
        </row>
        <row r="3112">
          <cell r="A3112" t="str">
            <v>630-6100-10</v>
          </cell>
        </row>
        <row r="3113">
          <cell r="A3113" t="str">
            <v>630-6110-10</v>
          </cell>
        </row>
        <row r="3114">
          <cell r="A3114" t="str">
            <v>630-6150-10</v>
          </cell>
        </row>
        <row r="3115">
          <cell r="A3115" t="str">
            <v>640-6090-10</v>
          </cell>
        </row>
        <row r="3116">
          <cell r="A3116" t="str">
            <v>640-6100-10</v>
          </cell>
        </row>
        <row r="3117">
          <cell r="A3117" t="str">
            <v>640-6110-10</v>
          </cell>
        </row>
        <row r="3118">
          <cell r="A3118" t="str">
            <v>640-6150-10</v>
          </cell>
        </row>
        <row r="3119">
          <cell r="A3119" t="str">
            <v>640-6640-10</v>
          </cell>
        </row>
        <row r="3120">
          <cell r="A3120" t="str">
            <v>650-4800-10</v>
          </cell>
        </row>
        <row r="3121">
          <cell r="A3121" t="str">
            <v>650-4810-10</v>
          </cell>
        </row>
        <row r="3122">
          <cell r="A3122" t="str">
            <v>650-6090-10</v>
          </cell>
        </row>
        <row r="3123">
          <cell r="A3123" t="str">
            <v>650-6100-10</v>
          </cell>
        </row>
        <row r="3124">
          <cell r="A3124" t="str">
            <v>650-6110-10</v>
          </cell>
        </row>
        <row r="3125">
          <cell r="A3125" t="str">
            <v>650-6150-10</v>
          </cell>
        </row>
        <row r="3126">
          <cell r="A3126" t="str">
            <v>650-6640-10</v>
          </cell>
        </row>
        <row r="3127">
          <cell r="A3127" t="str">
            <v>650-6911-10</v>
          </cell>
        </row>
        <row r="3128">
          <cell r="A3128" t="str">
            <v>660-4800-10</v>
          </cell>
        </row>
        <row r="3129">
          <cell r="A3129" t="str">
            <v>660-4810-10</v>
          </cell>
        </row>
        <row r="3130">
          <cell r="A3130" t="str">
            <v>660-4811-10</v>
          </cell>
        </row>
        <row r="3131">
          <cell r="A3131" t="str">
            <v>660-6090-10</v>
          </cell>
        </row>
        <row r="3132">
          <cell r="A3132" t="str">
            <v>660-6100-10</v>
          </cell>
        </row>
        <row r="3133">
          <cell r="A3133" t="str">
            <v>660-6110-10</v>
          </cell>
        </row>
        <row r="3134">
          <cell r="A3134" t="str">
            <v>660-6150-10</v>
          </cell>
        </row>
        <row r="3135">
          <cell r="A3135" t="str">
            <v>660-6640-10</v>
          </cell>
        </row>
        <row r="3136">
          <cell r="A3136" t="str">
            <v>660-6911-10</v>
          </cell>
        </row>
        <row r="3137">
          <cell r="A3137" t="str">
            <v>660-8145-10</v>
          </cell>
        </row>
        <row r="3138">
          <cell r="A3138" t="str">
            <v>690-6090-10</v>
          </cell>
        </row>
        <row r="3139">
          <cell r="A3139" t="str">
            <v>690-6100-10</v>
          </cell>
        </row>
        <row r="3140">
          <cell r="A3140" t="str">
            <v>690-6110-10</v>
          </cell>
        </row>
        <row r="3141">
          <cell r="A3141" t="str">
            <v>690-6150-10</v>
          </cell>
        </row>
        <row r="3142">
          <cell r="A3142" t="str">
            <v>690-6640-10</v>
          </cell>
        </row>
        <row r="3143">
          <cell r="A3143" t="str">
            <v>690-6911-10</v>
          </cell>
        </row>
        <row r="3144">
          <cell r="A3144" t="str">
            <v>690-8145-10</v>
          </cell>
        </row>
        <row r="3145">
          <cell r="A3145" t="str">
            <v>710-4800-10</v>
          </cell>
        </row>
        <row r="3146">
          <cell r="A3146" t="str">
            <v>710-4810-10</v>
          </cell>
        </row>
        <row r="3147">
          <cell r="A3147" t="str">
            <v>710-6090-10</v>
          </cell>
        </row>
        <row r="3148">
          <cell r="A3148" t="str">
            <v>710-6100-10</v>
          </cell>
        </row>
        <row r="3149">
          <cell r="A3149" t="str">
            <v>710-6110-10</v>
          </cell>
        </row>
        <row r="3150">
          <cell r="A3150" t="str">
            <v>710-6150-10</v>
          </cell>
        </row>
        <row r="3151">
          <cell r="A3151" t="str">
            <v>710-6640-10</v>
          </cell>
        </row>
        <row r="3152">
          <cell r="A3152" t="str">
            <v>710-6911-10</v>
          </cell>
        </row>
        <row r="3153">
          <cell r="A3153" t="str">
            <v>710-8145-10</v>
          </cell>
        </row>
        <row r="3154">
          <cell r="A3154" t="str">
            <v>720-4350-10</v>
          </cell>
        </row>
        <row r="3155">
          <cell r="A3155" t="str">
            <v>720-6090-10</v>
          </cell>
        </row>
        <row r="3156">
          <cell r="A3156" t="str">
            <v>720-6100-10</v>
          </cell>
        </row>
        <row r="3157">
          <cell r="A3157" t="str">
            <v>720-6110-10</v>
          </cell>
        </row>
        <row r="3158">
          <cell r="A3158" t="str">
            <v>720-6150-10</v>
          </cell>
        </row>
        <row r="3159">
          <cell r="A3159" t="str">
            <v>740-4800-10</v>
          </cell>
        </row>
        <row r="3160">
          <cell r="A3160" t="str">
            <v>740-4801-10</v>
          </cell>
        </row>
        <row r="3161">
          <cell r="A3161" t="str">
            <v>740-4810-10</v>
          </cell>
        </row>
        <row r="3162">
          <cell r="A3162" t="str">
            <v>740-4811-10</v>
          </cell>
        </row>
        <row r="3163">
          <cell r="A3163" t="str">
            <v>740-6090-10</v>
          </cell>
        </row>
        <row r="3164">
          <cell r="A3164" t="str">
            <v>740-6100-10</v>
          </cell>
        </row>
        <row r="3165">
          <cell r="A3165" t="str">
            <v>740-6110-10</v>
          </cell>
        </row>
        <row r="3166">
          <cell r="A3166" t="str">
            <v>740-6150-10</v>
          </cell>
        </row>
        <row r="3167">
          <cell r="A3167" t="str">
            <v>740-6461-10</v>
          </cell>
        </row>
        <row r="3168">
          <cell r="A3168" t="str">
            <v>740-6911-10</v>
          </cell>
        </row>
        <row r="3169">
          <cell r="A3169" t="str">
            <v>760-4800-10</v>
          </cell>
        </row>
        <row r="3170">
          <cell r="A3170" t="str">
            <v>760-4810-10</v>
          </cell>
        </row>
        <row r="3171">
          <cell r="A3171" t="str">
            <v>760-6090-10</v>
          </cell>
        </row>
        <row r="3172">
          <cell r="A3172" t="str">
            <v>760-6100-10</v>
          </cell>
        </row>
        <row r="3173">
          <cell r="A3173" t="str">
            <v>760-6110-10</v>
          </cell>
        </row>
        <row r="3174">
          <cell r="A3174" t="str">
            <v>760-6150-10</v>
          </cell>
        </row>
        <row r="3175">
          <cell r="A3175" t="str">
            <v>760-6911-10</v>
          </cell>
        </row>
        <row r="3176">
          <cell r="A3176" t="str">
            <v>760-8145-10</v>
          </cell>
        </row>
        <row r="3177">
          <cell r="A3177" t="str">
            <v>800-4800-10</v>
          </cell>
        </row>
        <row r="3178">
          <cell r="A3178" t="str">
            <v>800-4810-10</v>
          </cell>
        </row>
        <row r="3179">
          <cell r="A3179" t="str">
            <v>810-6110-10</v>
          </cell>
        </row>
        <row r="3180">
          <cell r="A3180" t="str">
            <v>810-6150-10</v>
          </cell>
        </row>
        <row r="3181">
          <cell r="A3181" t="str">
            <v>810-6640-10</v>
          </cell>
        </row>
        <row r="3182">
          <cell r="A3182" t="str">
            <v>810-6911-10</v>
          </cell>
        </row>
        <row r="3183">
          <cell r="A3183" t="str">
            <v>810-8145-10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 Data"/>
      <sheetName val="FA Continuity Schedule 2013"/>
      <sheetName val="Reconcile FA to GL"/>
      <sheetName val="Reconcile FA to GL After Depr R"/>
      <sheetName val="Reconcile FA to GL Revised v2"/>
      <sheetName val="Revised Final FA to GL Recon Ma"/>
      <sheetName val="Reconcile FA to GL FINAL Mar.14"/>
      <sheetName val="Scotts Depr"/>
      <sheetName val="YE Final FA check"/>
      <sheetName val="Depr Exp Accts Bal YE 2013"/>
      <sheetName val="2013 YE gain or loss on disposa"/>
      <sheetName val="2013 YE gain or loss on dis (2"/>
      <sheetName val="Oshawa PUC-F"/>
      <sheetName val="Oshawa PUC-F Rev'd 3.14.14 4PM"/>
      <sheetName val="Sheet1"/>
      <sheetName val="Sheet2"/>
    </sheetNames>
    <sheetDataSet>
      <sheetData sheetId="0">
        <row r="1">
          <cell r="A1" t="str">
            <v>YEAR1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>
        <row r="18">
          <cell r="A18" t="str">
            <v>100-1495-10</v>
          </cell>
          <cell r="B18" t="str">
            <v>1820 Equipment - MS2 Hillcroft St</v>
          </cell>
          <cell r="C18">
            <v>5493.39</v>
          </cell>
          <cell r="D18">
            <v>-1495.47</v>
          </cell>
          <cell r="E18">
            <v>3997.92</v>
          </cell>
        </row>
        <row r="19">
          <cell r="A19" t="str">
            <v>100-1540-10</v>
          </cell>
          <cell r="B19" t="str">
            <v>1835 Subtransmission Feeders</v>
          </cell>
          <cell r="C19">
            <v>606.79999999999995</v>
          </cell>
          <cell r="D19">
            <v>-7529.24</v>
          </cell>
          <cell r="E19">
            <v>-6922.44</v>
          </cell>
        </row>
        <row r="20">
          <cell r="A20" t="str">
            <v>100-1545-10</v>
          </cell>
          <cell r="B20" t="str">
            <v>1835 Overhead Distribution</v>
          </cell>
          <cell r="C20">
            <v>1844934</v>
          </cell>
          <cell r="D20">
            <v>-242458.68</v>
          </cell>
          <cell r="E20">
            <v>1602475.32</v>
          </cell>
        </row>
        <row r="21">
          <cell r="A21" t="str">
            <v>100-1547-10</v>
          </cell>
          <cell r="B21" t="str">
            <v>1830 Poles,Towers &amp; Fixtures</v>
          </cell>
          <cell r="C21">
            <v>5172093.5</v>
          </cell>
          <cell r="D21">
            <v>-589262.02</v>
          </cell>
          <cell r="E21">
            <v>4582831.4800000004</v>
          </cell>
        </row>
        <row r="22">
          <cell r="A22" t="str">
            <v>100-1550-10</v>
          </cell>
          <cell r="B22" t="str">
            <v>1845 Underground Distribution</v>
          </cell>
          <cell r="C22">
            <v>2290728.21</v>
          </cell>
          <cell r="D22">
            <v>-118631.21</v>
          </cell>
          <cell r="E22">
            <v>2172097</v>
          </cell>
        </row>
        <row r="23">
          <cell r="A23" t="str">
            <v>100-1555-10</v>
          </cell>
          <cell r="B23" t="str">
            <v>1850 Distribution transformers</v>
          </cell>
          <cell r="C23">
            <v>4151223.7</v>
          </cell>
          <cell r="D23">
            <v>-1467578.75</v>
          </cell>
          <cell r="E23">
            <v>2683644.9500000002</v>
          </cell>
        </row>
        <row r="24">
          <cell r="A24" t="str">
            <v>100-1560-10</v>
          </cell>
          <cell r="B24" t="str">
            <v>1860 Distribution Meters</v>
          </cell>
          <cell r="C24">
            <v>611748.75</v>
          </cell>
          <cell r="D24">
            <v>-39672.480000000003</v>
          </cell>
          <cell r="E24">
            <v>572076.27</v>
          </cell>
        </row>
        <row r="25">
          <cell r="A25" t="str">
            <v>100-1565-10</v>
          </cell>
          <cell r="B25" t="str">
            <v>1915 General Office Equipment</v>
          </cell>
          <cell r="C25">
            <v>31130.54</v>
          </cell>
          <cell r="D25">
            <v>0</v>
          </cell>
          <cell r="E25">
            <v>31130.54</v>
          </cell>
        </row>
        <row r="26">
          <cell r="A26" t="str">
            <v>100-1570-10</v>
          </cell>
          <cell r="B26" t="str">
            <v>1955 Telephone System</v>
          </cell>
          <cell r="C26">
            <v>4279.59</v>
          </cell>
          <cell r="D26">
            <v>0</v>
          </cell>
          <cell r="E26">
            <v>4279.59</v>
          </cell>
        </row>
        <row r="27">
          <cell r="A27" t="str">
            <v>100-1575-10</v>
          </cell>
          <cell r="B27" t="str">
            <v>1920 Computer Hardware</v>
          </cell>
          <cell r="C27">
            <v>242212.92</v>
          </cell>
          <cell r="D27">
            <v>0</v>
          </cell>
          <cell r="E27">
            <v>242212.92</v>
          </cell>
        </row>
        <row r="28">
          <cell r="A28" t="str">
            <v>100-1580-10</v>
          </cell>
          <cell r="B28" t="str">
            <v>1611 Computer Software</v>
          </cell>
          <cell r="C28">
            <v>381760.59</v>
          </cell>
          <cell r="D28">
            <v>-4388.8500000000004</v>
          </cell>
          <cell r="E28">
            <v>377371.74</v>
          </cell>
        </row>
        <row r="29">
          <cell r="A29" t="str">
            <v>100-1585-10</v>
          </cell>
          <cell r="B29" t="str">
            <v>1945 Meter Reading Equipment</v>
          </cell>
          <cell r="C29">
            <v>20084.71</v>
          </cell>
          <cell r="D29">
            <v>-915.96</v>
          </cell>
          <cell r="E29">
            <v>19168.75</v>
          </cell>
        </row>
        <row r="30">
          <cell r="A30" t="str">
            <v>100-1600-10</v>
          </cell>
          <cell r="B30" t="str">
            <v>1910 Leasehold Improvements</v>
          </cell>
          <cell r="C30">
            <v>18265</v>
          </cell>
          <cell r="D30">
            <v>0</v>
          </cell>
          <cell r="E30">
            <v>18265</v>
          </cell>
        </row>
        <row r="31">
          <cell r="A31" t="str">
            <v>100-1605-10</v>
          </cell>
          <cell r="B31" t="str">
            <v>1930 Rolling Stock And Equipment</v>
          </cell>
          <cell r="C31">
            <v>104931.86</v>
          </cell>
          <cell r="D31">
            <v>-304735.58</v>
          </cell>
          <cell r="E31">
            <v>-199803.72</v>
          </cell>
        </row>
        <row r="32">
          <cell r="A32" t="str">
            <v>100-1610-10</v>
          </cell>
          <cell r="B32" t="str">
            <v>1940 Misc. Equipment/Tools &amp; Instruments</v>
          </cell>
          <cell r="C32">
            <v>207435.26</v>
          </cell>
          <cell r="D32">
            <v>-76705.77</v>
          </cell>
          <cell r="E32">
            <v>130729.49</v>
          </cell>
        </row>
        <row r="33">
          <cell r="A33" t="str">
            <v>100-1670-10</v>
          </cell>
          <cell r="B33" t="str">
            <v>1995 FA Contra Distribution Meters</v>
          </cell>
          <cell r="C33">
            <v>2379.38</v>
          </cell>
          <cell r="D33">
            <v>-10483.1</v>
          </cell>
          <cell r="E33">
            <v>-8103.72</v>
          </cell>
        </row>
        <row r="34">
          <cell r="A34" t="str">
            <v>100-1671-10</v>
          </cell>
          <cell r="B34" t="str">
            <v>1995 FA Contra Poles, Towers, Fixtures</v>
          </cell>
          <cell r="C34">
            <v>215650.7</v>
          </cell>
          <cell r="D34">
            <v>-807571.35</v>
          </cell>
          <cell r="E34">
            <v>-591920.65</v>
          </cell>
        </row>
        <row r="35">
          <cell r="A35" t="str">
            <v>100-1672-10</v>
          </cell>
          <cell r="B35" t="str">
            <v>1995 FA Contra Distribution Transformers</v>
          </cell>
          <cell r="C35">
            <v>453745.94</v>
          </cell>
          <cell r="D35">
            <v>-926888.73</v>
          </cell>
          <cell r="E35">
            <v>-473142.79</v>
          </cell>
        </row>
        <row r="36">
          <cell r="A36" t="str">
            <v>100-1673-10</v>
          </cell>
          <cell r="B36" t="str">
            <v>1995 FA Contra Overhead Distribution</v>
          </cell>
          <cell r="C36">
            <v>118703.2</v>
          </cell>
          <cell r="D36">
            <v>-350627.4</v>
          </cell>
          <cell r="E36">
            <v>-231924.2</v>
          </cell>
        </row>
        <row r="37">
          <cell r="A37" t="str">
            <v>100-1674-10</v>
          </cell>
          <cell r="B37" t="str">
            <v>1995 FA Contra Underground Distribution</v>
          </cell>
          <cell r="C37">
            <v>207954.4</v>
          </cell>
          <cell r="D37">
            <v>-580592.25</v>
          </cell>
          <cell r="E37">
            <v>-372637.85</v>
          </cell>
        </row>
        <row r="38">
          <cell r="A38" t="str">
            <v>100-1675-10</v>
          </cell>
          <cell r="B38" t="str">
            <v>1995 FA Contra Tools</v>
          </cell>
          <cell r="C38">
            <v>5281.64</v>
          </cell>
          <cell r="D38">
            <v>-10837.24</v>
          </cell>
          <cell r="E38">
            <v>-5555.6</v>
          </cell>
        </row>
        <row r="39">
          <cell r="A39" t="str">
            <v>100-1698-10</v>
          </cell>
          <cell r="B39" t="str">
            <v>1995 FA Contra Clearing Account</v>
          </cell>
          <cell r="C39">
            <v>2577141.2599999998</v>
          </cell>
          <cell r="D39">
            <v>-900894.14</v>
          </cell>
          <cell r="E39">
            <v>1676247.12</v>
          </cell>
        </row>
        <row r="40">
          <cell r="A40" t="str">
            <v>100-1699-10</v>
          </cell>
          <cell r="B40" t="str">
            <v>1845 Fixed Asset Clearing Account</v>
          </cell>
          <cell r="C40">
            <v>2714087.41</v>
          </cell>
          <cell r="D40">
            <v>-15189749.939999999</v>
          </cell>
          <cell r="E40">
            <v>-12475662.529999999</v>
          </cell>
        </row>
        <row r="41">
          <cell r="A41" t="str">
            <v>100-1705-10</v>
          </cell>
          <cell r="B41" t="str">
            <v>2105 Accum Dep'n - MS11 Buildings &amp; Other Cons</v>
          </cell>
          <cell r="C41">
            <v>0</v>
          </cell>
          <cell r="D41">
            <v>-3413.1</v>
          </cell>
          <cell r="E41">
            <v>-3413.1</v>
          </cell>
        </row>
        <row r="42">
          <cell r="A42" t="str">
            <v>100-1706-10</v>
          </cell>
          <cell r="B42" t="str">
            <v>2105 Accum Dep'n - MS12 Buildings &amp; Other Cons</v>
          </cell>
          <cell r="C42">
            <v>0</v>
          </cell>
          <cell r="D42">
            <v>-3792.14</v>
          </cell>
          <cell r="E42">
            <v>-3792.14</v>
          </cell>
        </row>
        <row r="43">
          <cell r="A43" t="str">
            <v>100-1707-10</v>
          </cell>
          <cell r="B43" t="str">
            <v>2105 Accum Dep'n - MS13 Buildings &amp; Other Cons</v>
          </cell>
          <cell r="C43">
            <v>0</v>
          </cell>
          <cell r="D43">
            <v>-245.29</v>
          </cell>
          <cell r="E43">
            <v>-245.29</v>
          </cell>
        </row>
        <row r="44">
          <cell r="A44" t="str">
            <v>100-1708-10</v>
          </cell>
          <cell r="B44" t="str">
            <v>2105 Accum Dep'n - MS14 Buildings &amp; Other Cons</v>
          </cell>
          <cell r="C44">
            <v>0</v>
          </cell>
          <cell r="D44">
            <v>-24.38</v>
          </cell>
          <cell r="E44">
            <v>-24.38</v>
          </cell>
        </row>
        <row r="45">
          <cell r="A45" t="str">
            <v>100-1709-10</v>
          </cell>
          <cell r="B45" t="str">
            <v>2105 Accum Dep'n - MS15 Buildings &amp; Other Cons</v>
          </cell>
          <cell r="C45">
            <v>0</v>
          </cell>
          <cell r="D45">
            <v>-6721.97</v>
          </cell>
          <cell r="E45">
            <v>-6721.97</v>
          </cell>
        </row>
        <row r="46">
          <cell r="A46" t="str">
            <v>100-1710-10</v>
          </cell>
          <cell r="B46" t="str">
            <v>2105 Accum Dep'n - MS2 Equipment</v>
          </cell>
          <cell r="C46">
            <v>282.5</v>
          </cell>
          <cell r="D46">
            <v>-60117.72</v>
          </cell>
          <cell r="E46">
            <v>-59835.22</v>
          </cell>
        </row>
        <row r="47">
          <cell r="A47" t="str">
            <v>100-1711-10</v>
          </cell>
          <cell r="B47" t="str">
            <v>2105 Accmu Dep'n - MS5 Equipment</v>
          </cell>
          <cell r="C47">
            <v>0</v>
          </cell>
          <cell r="D47">
            <v>-24497.61</v>
          </cell>
          <cell r="E47">
            <v>-24497.61</v>
          </cell>
        </row>
        <row r="48">
          <cell r="A48" t="str">
            <v>100-1712-10</v>
          </cell>
          <cell r="B48" t="str">
            <v>2105 Accmu Dep'n - MS7 Equipment</v>
          </cell>
          <cell r="C48">
            <v>0</v>
          </cell>
          <cell r="D48">
            <v>-7554.14</v>
          </cell>
          <cell r="E48">
            <v>-7554.14</v>
          </cell>
        </row>
        <row r="49">
          <cell r="A49" t="str">
            <v>100-1713-10</v>
          </cell>
          <cell r="B49" t="str">
            <v>2105 Accmu Dep'n - MS10 Equipment</v>
          </cell>
          <cell r="C49">
            <v>0</v>
          </cell>
          <cell r="D49">
            <v>-23785.31</v>
          </cell>
          <cell r="E49">
            <v>-23785.31</v>
          </cell>
        </row>
        <row r="50">
          <cell r="A50" t="str">
            <v>100-1714-10</v>
          </cell>
          <cell r="B50" t="str">
            <v>2105 Accmu Dep'n - MS11 Equipment</v>
          </cell>
          <cell r="C50">
            <v>0</v>
          </cell>
          <cell r="D50">
            <v>-67979.600000000006</v>
          </cell>
          <cell r="E50">
            <v>-67979.600000000006</v>
          </cell>
        </row>
        <row r="51">
          <cell r="A51" t="str">
            <v>100-1715-10</v>
          </cell>
          <cell r="B51" t="str">
            <v>2105 Accum Dep'n-Subtransmission Feeders</v>
          </cell>
          <cell r="C51">
            <v>278.38</v>
          </cell>
          <cell r="D51">
            <v>-2558.46</v>
          </cell>
          <cell r="E51">
            <v>-2280.08</v>
          </cell>
        </row>
        <row r="52">
          <cell r="A52" t="str">
            <v>100-1716-10</v>
          </cell>
          <cell r="B52" t="str">
            <v>2105 Accmu Dep'n - MS13 Equipment</v>
          </cell>
          <cell r="C52">
            <v>0.01</v>
          </cell>
          <cell r="D52">
            <v>-40113.269999999997</v>
          </cell>
          <cell r="E52">
            <v>-40113.26</v>
          </cell>
        </row>
        <row r="53">
          <cell r="A53" t="str">
            <v>100-1717-10</v>
          </cell>
          <cell r="B53" t="str">
            <v>2105 Accmu Dep'n - MS14 Equipment</v>
          </cell>
          <cell r="C53">
            <v>0.01</v>
          </cell>
          <cell r="D53">
            <v>-19059.400000000001</v>
          </cell>
          <cell r="E53">
            <v>-19059.39</v>
          </cell>
        </row>
        <row r="54">
          <cell r="A54" t="str">
            <v>100-1718-10</v>
          </cell>
          <cell r="B54" t="str">
            <v>2105 Accmu Dep'n - MS15 Equipment</v>
          </cell>
          <cell r="C54">
            <v>0</v>
          </cell>
          <cell r="D54">
            <v>-62136.7</v>
          </cell>
          <cell r="E54">
            <v>-62136.7</v>
          </cell>
        </row>
        <row r="55">
          <cell r="A55" t="str">
            <v>100-1719-10</v>
          </cell>
          <cell r="B55" t="str">
            <v>2105 Accmu Dep'n - MS9 Equipment</v>
          </cell>
          <cell r="C55">
            <v>0</v>
          </cell>
          <cell r="D55">
            <v>-17586.919999999998</v>
          </cell>
          <cell r="E55">
            <v>-17586.919999999998</v>
          </cell>
        </row>
        <row r="56">
          <cell r="A56" t="str">
            <v>100-1720-10</v>
          </cell>
          <cell r="B56" t="str">
            <v>2105 Accum Dep'n-Overhead Distribution</v>
          </cell>
          <cell r="C56">
            <v>178.88</v>
          </cell>
          <cell r="D56">
            <v>-229797.31</v>
          </cell>
          <cell r="E56">
            <v>-229618.43</v>
          </cell>
        </row>
        <row r="57">
          <cell r="A57" t="str">
            <v>100-1721-10</v>
          </cell>
          <cell r="B57" t="str">
            <v>2105 Acc Dep'n-Poles, Towers, Fixtures</v>
          </cell>
          <cell r="C57">
            <v>205.07</v>
          </cell>
          <cell r="D57">
            <v>-481372.02</v>
          </cell>
          <cell r="E57">
            <v>-481166.95</v>
          </cell>
        </row>
        <row r="58">
          <cell r="A58" t="str">
            <v>100-1725-10</v>
          </cell>
          <cell r="B58" t="str">
            <v>2105 Accum Dep'n-Underground Dist'n</v>
          </cell>
          <cell r="C58">
            <v>416.71</v>
          </cell>
          <cell r="D58">
            <v>-767645.9</v>
          </cell>
          <cell r="E58">
            <v>-767229.19</v>
          </cell>
        </row>
        <row r="59">
          <cell r="A59" t="str">
            <v>100-1730-10</v>
          </cell>
          <cell r="B59" t="str">
            <v>2105 Accum Dep'n-Dist'n Transformers</v>
          </cell>
          <cell r="C59">
            <v>2572.27</v>
          </cell>
          <cell r="D59">
            <v>-747688.21</v>
          </cell>
          <cell r="E59">
            <v>-745115.94</v>
          </cell>
        </row>
        <row r="60">
          <cell r="A60" t="str">
            <v>100-1735-10</v>
          </cell>
          <cell r="B60" t="str">
            <v>2105 Accum Dep'n-Distribution Meters</v>
          </cell>
          <cell r="C60">
            <v>0.11</v>
          </cell>
          <cell r="D60">
            <v>-747564.75</v>
          </cell>
          <cell r="E60">
            <v>-747564.64</v>
          </cell>
        </row>
        <row r="61">
          <cell r="A61" t="str">
            <v>100-1740-10</v>
          </cell>
          <cell r="B61" t="str">
            <v>2105 Accum Dep'n-Gen. Office Equipment</v>
          </cell>
          <cell r="C61">
            <v>0</v>
          </cell>
          <cell r="D61">
            <v>-9661.1200000000008</v>
          </cell>
          <cell r="E61">
            <v>-9661.1200000000008</v>
          </cell>
        </row>
        <row r="62">
          <cell r="A62" t="str">
            <v>100-1741-10</v>
          </cell>
          <cell r="B62" t="str">
            <v>2105 Accum Dep'n Telephone System</v>
          </cell>
          <cell r="C62">
            <v>0</v>
          </cell>
          <cell r="D62">
            <v>-20481.990000000002</v>
          </cell>
          <cell r="E62">
            <v>-20481.990000000002</v>
          </cell>
        </row>
        <row r="63">
          <cell r="A63" t="str">
            <v>100-1742-10</v>
          </cell>
          <cell r="B63" t="str">
            <v>2105 Accmu Dep'n Misc Equipment</v>
          </cell>
          <cell r="C63">
            <v>0</v>
          </cell>
          <cell r="D63">
            <v>-19187.22</v>
          </cell>
          <cell r="E63">
            <v>-19187.22</v>
          </cell>
        </row>
        <row r="64">
          <cell r="A64" t="str">
            <v>100-1744-10</v>
          </cell>
          <cell r="B64" t="str">
            <v>2105 Accum Dep'n-Computer Software</v>
          </cell>
          <cell r="C64">
            <v>0</v>
          </cell>
          <cell r="D64">
            <v>-377030.41</v>
          </cell>
          <cell r="E64">
            <v>-377030.41</v>
          </cell>
        </row>
        <row r="65">
          <cell r="A65" t="str">
            <v>100-1745-10</v>
          </cell>
          <cell r="B65" t="str">
            <v>2105 Accum Dep'n-Computer Hardware Equip</v>
          </cell>
          <cell r="C65">
            <v>0</v>
          </cell>
          <cell r="D65">
            <v>-86793.600000000006</v>
          </cell>
          <cell r="E65">
            <v>-86793.600000000006</v>
          </cell>
        </row>
        <row r="66">
          <cell r="A66" t="str">
            <v>100-1746-10</v>
          </cell>
          <cell r="B66" t="str">
            <v>2105 Accum Dep'n - Meter reading equipt</v>
          </cell>
          <cell r="C66">
            <v>0</v>
          </cell>
          <cell r="D66">
            <v>-15888.03</v>
          </cell>
          <cell r="E66">
            <v>-15888.03</v>
          </cell>
        </row>
        <row r="67">
          <cell r="A67" t="str">
            <v>100-1755-10</v>
          </cell>
          <cell r="B67" t="str">
            <v>2105 Accum Dep'n-Rolling Stock &amp; Equip</v>
          </cell>
          <cell r="C67">
            <v>284607.28000000003</v>
          </cell>
          <cell r="D67">
            <v>-368588.97</v>
          </cell>
          <cell r="E67">
            <v>-83981.69</v>
          </cell>
        </row>
        <row r="68">
          <cell r="A68" t="str">
            <v>100-1760-10</v>
          </cell>
          <cell r="B68" t="str">
            <v>2105 Accum Dep'n-Misc. Equipment-Tools</v>
          </cell>
          <cell r="C68">
            <v>3680</v>
          </cell>
          <cell r="D68">
            <v>-203814.31</v>
          </cell>
          <cell r="E68">
            <v>-200134.31</v>
          </cell>
        </row>
        <row r="69">
          <cell r="A69" t="str">
            <v>100-1770-10</v>
          </cell>
          <cell r="B69" t="str">
            <v>2105 Accum Dep'n-Load Mgmt. Controls</v>
          </cell>
          <cell r="C69">
            <v>0</v>
          </cell>
          <cell r="D69">
            <v>-17446.5</v>
          </cell>
          <cell r="E69">
            <v>-17446.5</v>
          </cell>
        </row>
        <row r="70">
          <cell r="A70" t="str">
            <v>100-1775-10</v>
          </cell>
          <cell r="B70" t="str">
            <v>2105 Amortization-Leasehold Improvements</v>
          </cell>
          <cell r="C70">
            <v>0</v>
          </cell>
          <cell r="D70">
            <v>-153805.57999999999</v>
          </cell>
          <cell r="E70">
            <v>-153805.57999999999</v>
          </cell>
        </row>
        <row r="71">
          <cell r="A71" t="str">
            <v>100-1790-10</v>
          </cell>
          <cell r="B71" t="str">
            <v>2105 ContraAcc Dep Distrib Meters</v>
          </cell>
          <cell r="C71">
            <v>7861.76</v>
          </cell>
          <cell r="D71">
            <v>0</v>
          </cell>
          <cell r="E71">
            <v>7861.76</v>
          </cell>
        </row>
        <row r="72">
          <cell r="A72" t="str">
            <v>100-1791-10</v>
          </cell>
          <cell r="B72" t="str">
            <v>2105 ContraAcc Dep Poles, Towers, Fixtures</v>
          </cell>
          <cell r="C72">
            <v>125294.03</v>
          </cell>
          <cell r="D72">
            <v>-3193.88</v>
          </cell>
          <cell r="E72">
            <v>122100.15</v>
          </cell>
        </row>
        <row r="73">
          <cell r="A73" t="str">
            <v>100-1792-10</v>
          </cell>
          <cell r="B73" t="str">
            <v>2105 ContraAcc Dep Distribution Transformers</v>
          </cell>
          <cell r="C73">
            <v>232593.33</v>
          </cell>
          <cell r="D73">
            <v>-2864.64</v>
          </cell>
          <cell r="E73">
            <v>229728.69</v>
          </cell>
        </row>
        <row r="74">
          <cell r="A74" t="str">
            <v>100-1793-10</v>
          </cell>
          <cell r="B74" t="str">
            <v>2105 ContraAcc Dep Overhead Distribution</v>
          </cell>
          <cell r="C74">
            <v>57277.7</v>
          </cell>
          <cell r="D74">
            <v>-913.7</v>
          </cell>
          <cell r="E74">
            <v>56364</v>
          </cell>
        </row>
        <row r="75">
          <cell r="A75" t="str">
            <v>100-1794-10</v>
          </cell>
          <cell r="B75" t="str">
            <v>2105 ContraAcc Dep Underground Distribution</v>
          </cell>
          <cell r="C75">
            <v>227750.9</v>
          </cell>
          <cell r="D75">
            <v>-68.88</v>
          </cell>
          <cell r="E75">
            <v>227682.02</v>
          </cell>
        </row>
        <row r="76">
          <cell r="A76" t="str">
            <v>100-1795-10</v>
          </cell>
          <cell r="B76" t="str">
            <v>2105 ContraAcc Dep Tools</v>
          </cell>
          <cell r="C76">
            <v>25557.14</v>
          </cell>
          <cell r="D76">
            <v>-1387.1</v>
          </cell>
          <cell r="E76">
            <v>24170.04</v>
          </cell>
        </row>
        <row r="77">
          <cell r="A77" t="str">
            <v>100-1796-10</v>
          </cell>
          <cell r="B77" t="str">
            <v>2105 ContraAcc Dep Equipment</v>
          </cell>
          <cell r="C77">
            <v>15641.47</v>
          </cell>
          <cell r="D77">
            <v>0</v>
          </cell>
          <cell r="E77">
            <v>15641.47</v>
          </cell>
        </row>
        <row r="78">
          <cell r="A78" t="str">
            <v>100-2070-10</v>
          </cell>
          <cell r="B78" t="str">
            <v>2220 Suspense</v>
          </cell>
          <cell r="C78">
            <v>12401</v>
          </cell>
          <cell r="D78">
            <v>0</v>
          </cell>
          <cell r="E78">
            <v>12401</v>
          </cell>
        </row>
        <row r="79">
          <cell r="A79" t="str">
            <v>210-6840-10</v>
          </cell>
          <cell r="B79" t="str">
            <v>4355 Gain on Disposal - PP&amp;E &amp; Other Property</v>
          </cell>
          <cell r="C79">
            <v>7928.25</v>
          </cell>
          <cell r="D79">
            <v>-12401</v>
          </cell>
          <cell r="E79">
            <v>-4472.75</v>
          </cell>
        </row>
        <row r="80">
          <cell r="A80" t="str">
            <v>System:</v>
          </cell>
          <cell r="B80">
            <v>41712</v>
          </cell>
          <cell r="C80">
            <v>0.68111111111111111</v>
          </cell>
          <cell r="D80" t="str">
            <v>Oshawa PUC Networks Inc.</v>
          </cell>
          <cell r="E80" t="str">
            <v>Page:</v>
          </cell>
          <cell r="F80">
            <v>2</v>
          </cell>
        </row>
        <row r="81">
          <cell r="A81" t="str">
            <v>Fixed Assets to General Ledger Reconciliation - Summary</v>
          </cell>
        </row>
        <row r="82">
          <cell r="A82" t="str">
            <v>Account Number</v>
          </cell>
          <cell r="B82" t="str">
            <v>Description</v>
          </cell>
          <cell r="C82" t="str">
            <v>Debit</v>
          </cell>
          <cell r="D82" t="str">
            <v>Credit</v>
          </cell>
          <cell r="E82" t="str">
            <v>Net</v>
          </cell>
        </row>
        <row r="83">
          <cell r="A83" t="str">
            <v>-----------------------------------------------------------------------</v>
          </cell>
          <cell r="B83" t="str">
            <v>-------------------------------------------------------------</v>
          </cell>
        </row>
        <row r="84">
          <cell r="A84" t="str">
            <v>210-8010-10</v>
          </cell>
          <cell r="B84" t="str">
            <v>5705 Dep'n Expense- Buildings-Other Const</v>
          </cell>
          <cell r="C84">
            <v>14196.88</v>
          </cell>
          <cell r="D84">
            <v>0</v>
          </cell>
          <cell r="E84">
            <v>14196.88</v>
          </cell>
        </row>
        <row r="85">
          <cell r="A85" t="str">
            <v>210-8020-10</v>
          </cell>
          <cell r="B85" t="str">
            <v>5705 Dep'n Expense - MS Equipment</v>
          </cell>
          <cell r="C85">
            <v>322830.67</v>
          </cell>
          <cell r="D85">
            <v>-282.52</v>
          </cell>
          <cell r="E85">
            <v>322548.15000000002</v>
          </cell>
        </row>
        <row r="86">
          <cell r="A86" t="str">
            <v>210-8030-10</v>
          </cell>
          <cell r="B86" t="str">
            <v>5705 Dep'n Expense - Subtransmission Feeders</v>
          </cell>
          <cell r="C86">
            <v>2558.46</v>
          </cell>
          <cell r="D86">
            <v>-278.38</v>
          </cell>
          <cell r="E86">
            <v>2280.08</v>
          </cell>
        </row>
        <row r="87">
          <cell r="A87" t="str">
            <v>210-8040-10</v>
          </cell>
          <cell r="B87" t="str">
            <v>5705 Dep'n Expense - Overhead Distribution</v>
          </cell>
          <cell r="C87">
            <v>229797.31</v>
          </cell>
          <cell r="D87">
            <v>-178.88</v>
          </cell>
          <cell r="E87">
            <v>229618.43</v>
          </cell>
        </row>
        <row r="88">
          <cell r="A88" t="str">
            <v>210-8041-10</v>
          </cell>
          <cell r="B88" t="str">
            <v>5705 Depr'n Exp - Poles, Towers, Fixtures</v>
          </cell>
          <cell r="C88">
            <v>481372.02</v>
          </cell>
          <cell r="D88">
            <v>-205.07</v>
          </cell>
          <cell r="E88">
            <v>481166.95</v>
          </cell>
        </row>
        <row r="89">
          <cell r="A89" t="str">
            <v>210-8050-10</v>
          </cell>
          <cell r="B89" t="str">
            <v>5705 Dep'n Expense- Underground Dist'n</v>
          </cell>
          <cell r="C89">
            <v>767645.9</v>
          </cell>
          <cell r="D89">
            <v>-416.71</v>
          </cell>
          <cell r="E89">
            <v>767229.19</v>
          </cell>
        </row>
        <row r="90">
          <cell r="A90" t="str">
            <v>210-8060-10</v>
          </cell>
          <cell r="B90" t="str">
            <v>5705 Dep'n Expense - Dist'n Transformers</v>
          </cell>
          <cell r="C90">
            <v>747688.21</v>
          </cell>
          <cell r="D90">
            <v>-2572.27</v>
          </cell>
          <cell r="E90">
            <v>745115.94</v>
          </cell>
        </row>
        <row r="91">
          <cell r="A91" t="str">
            <v>210-8070-10</v>
          </cell>
          <cell r="B91" t="str">
            <v>5705 Dep'n Expense - Distribution Meters</v>
          </cell>
          <cell r="C91">
            <v>747564.75</v>
          </cell>
          <cell r="D91">
            <v>-0.11</v>
          </cell>
          <cell r="E91">
            <v>747564.64</v>
          </cell>
        </row>
        <row r="92">
          <cell r="A92" t="str">
            <v>210-8071-10</v>
          </cell>
          <cell r="B92" t="str">
            <v>5705 Expense Amortization</v>
          </cell>
          <cell r="C92">
            <v>8428.2000000000007</v>
          </cell>
          <cell r="D92">
            <v>-691976.33</v>
          </cell>
          <cell r="E92">
            <v>-683548.13</v>
          </cell>
        </row>
        <row r="93">
          <cell r="A93" t="str">
            <v>210-8080-10</v>
          </cell>
          <cell r="B93" t="str">
            <v>5705 Dep'n Expense - Gen Office Equipment</v>
          </cell>
          <cell r="C93">
            <v>49330.33</v>
          </cell>
          <cell r="D93">
            <v>0</v>
          </cell>
          <cell r="E93">
            <v>49330.33</v>
          </cell>
        </row>
        <row r="94">
          <cell r="A94" t="str">
            <v>210-8090-10</v>
          </cell>
          <cell r="B94" t="str">
            <v>5705 Dep'n Expense - Computer Hardware Equip</v>
          </cell>
          <cell r="C94">
            <v>86793.600000000006</v>
          </cell>
          <cell r="D94">
            <v>0</v>
          </cell>
          <cell r="E94">
            <v>86793.600000000006</v>
          </cell>
        </row>
        <row r="95">
          <cell r="A95" t="str">
            <v>210-8091-10</v>
          </cell>
          <cell r="B95" t="str">
            <v>5705 Dep'n Expense-Computer Software</v>
          </cell>
          <cell r="C95">
            <v>377030.41</v>
          </cell>
          <cell r="D95">
            <v>0</v>
          </cell>
          <cell r="E95">
            <v>377030.41</v>
          </cell>
        </row>
        <row r="96">
          <cell r="A96" t="str">
            <v>210-8110-10</v>
          </cell>
          <cell r="B96" t="str">
            <v>5705 Dep'n Expense - Rolling Stock &amp; Equip</v>
          </cell>
          <cell r="C96">
            <v>368588.97</v>
          </cell>
          <cell r="D96">
            <v>-43390.12</v>
          </cell>
          <cell r="E96">
            <v>325198.84999999998</v>
          </cell>
        </row>
        <row r="97">
          <cell r="A97" t="str">
            <v>210-8120-10</v>
          </cell>
          <cell r="B97" t="str">
            <v>5705 Dep'n Expense - Misc. Equipment-Tools</v>
          </cell>
          <cell r="C97">
            <v>219702.34</v>
          </cell>
          <cell r="D97">
            <v>-3680</v>
          </cell>
          <cell r="E97">
            <v>216022.34</v>
          </cell>
        </row>
        <row r="98">
          <cell r="A98" t="str">
            <v>210-8140-10</v>
          </cell>
          <cell r="B98" t="str">
            <v>5705 Dep'n Expense - Load Mgt. Controls</v>
          </cell>
          <cell r="C98">
            <v>17446.5</v>
          </cell>
          <cell r="D98">
            <v>0</v>
          </cell>
          <cell r="E98">
            <v>17446.5</v>
          </cell>
        </row>
        <row r="99">
          <cell r="A99" t="str">
            <v>210-8150-10</v>
          </cell>
          <cell r="B99" t="str">
            <v>5705 Amort. Expense - Leasehold Improvements</v>
          </cell>
          <cell r="C99">
            <v>153805.57999999999</v>
          </cell>
          <cell r="D99">
            <v>0</v>
          </cell>
          <cell r="E99">
            <v>153805.57999999999</v>
          </cell>
        </row>
      </sheetData>
      <sheetData sheetId="7" refreshError="1"/>
      <sheetData sheetId="8">
        <row r="8">
          <cell r="B8" t="str">
            <v>100-1400-10</v>
          </cell>
          <cell r="C8" t="str">
            <v>1805 Land</v>
          </cell>
          <cell r="D8">
            <v>293875.46999999997</v>
          </cell>
          <cell r="E8">
            <v>0</v>
          </cell>
          <cell r="F8">
            <v>0</v>
          </cell>
          <cell r="G8">
            <v>0</v>
          </cell>
          <cell r="H8">
            <v>293875.46999999997</v>
          </cell>
        </row>
        <row r="9">
          <cell r="B9" t="str">
            <v>100-1401-10</v>
          </cell>
          <cell r="C9" t="str">
            <v>2320 Asset Retirement Obligation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B10" t="str">
            <v>100-1402-10</v>
          </cell>
          <cell r="C10" t="str">
            <v>1606 Organization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100-1404-10</v>
          </cell>
          <cell r="C11" t="str">
            <v>1610 Misc. Intangible Plant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B12" t="str">
            <v>100-1405-10</v>
          </cell>
          <cell r="C12" t="str">
            <v>1908 Buildings - Storehouse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B13" t="str">
            <v>100-1406-10</v>
          </cell>
          <cell r="C13" t="str">
            <v>1806 Land Rights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B14" t="str">
            <v>100-1410-10</v>
          </cell>
          <cell r="C14" t="str">
            <v>1908 Buildings - Office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B15" t="str">
            <v>100-1415-10</v>
          </cell>
          <cell r="C15" t="str">
            <v>1908 Buildings - Operations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100-1420-10</v>
          </cell>
          <cell r="C16" t="str">
            <v>1908 Buildings - Meter Shop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B17" t="str">
            <v>100-1425-10</v>
          </cell>
          <cell r="C17" t="str">
            <v>1908 Buildings - Garage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B18" t="str">
            <v>100-1430-10</v>
          </cell>
          <cell r="C18" t="str">
            <v>1908 Yard Fencing And Paving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B19" t="str">
            <v>100-1435-10</v>
          </cell>
          <cell r="C19" t="str">
            <v>1908 Central Heating Plant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B20" t="str">
            <v>100-1440-10</v>
          </cell>
          <cell r="C20" t="str">
            <v>1908 Pole Racks &amp; Lighting - Pole Yard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B21" t="str">
            <v>100-1445-10</v>
          </cell>
          <cell r="C21" t="str">
            <v>1908 Office Heating &amp; Cooling System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B22" t="str">
            <v>100-1450-10</v>
          </cell>
          <cell r="C22" t="str">
            <v>1908 Workshop Heating &amp; Cooling System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B23" t="str">
            <v>100-1451-10</v>
          </cell>
          <cell r="C23" t="str">
            <v>1808 Station Doors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B24" t="str">
            <v>100-1452-10</v>
          </cell>
          <cell r="C24" t="str">
            <v>1808 Station Fence/Parking/Landscape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B25" t="str">
            <v>100-1453-10</v>
          </cell>
          <cell r="C25" t="str">
            <v>1808 Station Building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B26" t="str">
            <v>100-1455-10</v>
          </cell>
          <cell r="C26" t="str">
            <v>1808 Buildings - MS7 Taunton Rd E</v>
          </cell>
          <cell r="D26">
            <v>45178.27</v>
          </cell>
          <cell r="E26">
            <v>0</v>
          </cell>
          <cell r="F26">
            <v>0</v>
          </cell>
          <cell r="G26">
            <v>0</v>
          </cell>
          <cell r="H26">
            <v>45178.27</v>
          </cell>
        </row>
        <row r="27">
          <cell r="B27" t="str">
            <v>100-1460-10</v>
          </cell>
          <cell r="C27" t="str">
            <v>1808 Buildings - MS8 Stevenson Rd S</v>
          </cell>
          <cell r="D27">
            <v>17696.669999999998</v>
          </cell>
          <cell r="E27">
            <v>0</v>
          </cell>
          <cell r="F27">
            <v>0</v>
          </cell>
          <cell r="G27">
            <v>0</v>
          </cell>
          <cell r="H27">
            <v>17696.669999999998</v>
          </cell>
        </row>
        <row r="28">
          <cell r="B28" t="str">
            <v>100-1465-10</v>
          </cell>
          <cell r="C28" t="str">
            <v>1808 Buildings - MS10 Keewatin St.</v>
          </cell>
          <cell r="D28">
            <v>139739.18</v>
          </cell>
          <cell r="E28">
            <v>0</v>
          </cell>
          <cell r="F28">
            <v>0</v>
          </cell>
          <cell r="G28">
            <v>0</v>
          </cell>
          <cell r="H28">
            <v>139739.18</v>
          </cell>
        </row>
        <row r="29">
          <cell r="B29" t="str">
            <v>100-1470-10</v>
          </cell>
          <cell r="C29" t="str">
            <v>1808 Buildings - MS11 Bloor St. W.</v>
          </cell>
          <cell r="D29">
            <v>45222.45</v>
          </cell>
          <cell r="E29">
            <v>0</v>
          </cell>
          <cell r="F29">
            <v>0</v>
          </cell>
          <cell r="G29">
            <v>0</v>
          </cell>
          <cell r="H29">
            <v>45222.45</v>
          </cell>
        </row>
        <row r="30">
          <cell r="B30" t="str">
            <v>100-1475-10</v>
          </cell>
          <cell r="C30" t="str">
            <v>1808 Buildings - MS12 Colborne &amp; Arena</v>
          </cell>
          <cell r="D30">
            <v>104815.64</v>
          </cell>
          <cell r="E30">
            <v>0</v>
          </cell>
          <cell r="F30">
            <v>0</v>
          </cell>
          <cell r="G30">
            <v>0</v>
          </cell>
          <cell r="H30">
            <v>104815.64</v>
          </cell>
        </row>
        <row r="31">
          <cell r="B31" t="str">
            <v>100-1480-10</v>
          </cell>
          <cell r="C31" t="str">
            <v>1808 Buildings - MS13 Wentworth  &amp;</v>
          </cell>
          <cell r="D31">
            <v>43115.08</v>
          </cell>
          <cell r="E31">
            <v>0</v>
          </cell>
          <cell r="F31">
            <v>0</v>
          </cell>
          <cell r="G31">
            <v>0</v>
          </cell>
          <cell r="H31">
            <v>43115.08</v>
          </cell>
        </row>
        <row r="32">
          <cell r="B32" t="str">
            <v>100-1485-10</v>
          </cell>
          <cell r="C32" t="str">
            <v>1808 Buildings - MS14 Court St.</v>
          </cell>
          <cell r="D32">
            <v>17738.97</v>
          </cell>
          <cell r="E32">
            <v>0</v>
          </cell>
          <cell r="F32">
            <v>0</v>
          </cell>
          <cell r="G32">
            <v>0</v>
          </cell>
          <cell r="H32">
            <v>17738.97</v>
          </cell>
        </row>
        <row r="33">
          <cell r="B33" t="str">
            <v>100-1490-10</v>
          </cell>
          <cell r="C33" t="str">
            <v>1808 Buildings - MS15 Harmony Rd N</v>
          </cell>
          <cell r="D33">
            <v>302793.74</v>
          </cell>
          <cell r="E33">
            <v>0</v>
          </cell>
          <cell r="F33">
            <v>0</v>
          </cell>
          <cell r="G33">
            <v>0</v>
          </cell>
          <cell r="H33">
            <v>302793.74</v>
          </cell>
        </row>
        <row r="34">
          <cell r="B34" t="str">
            <v>100-1491-10</v>
          </cell>
          <cell r="C34" t="str">
            <v>1808 Buildings - MS New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100-1495-10</v>
          </cell>
          <cell r="C35" t="str">
            <v>1820 Equipment - MS2 Hillcroft St</v>
          </cell>
          <cell r="D35">
            <v>3158178.77</v>
          </cell>
          <cell r="E35">
            <v>9591.35</v>
          </cell>
          <cell r="F35">
            <v>5593.43</v>
          </cell>
          <cell r="G35">
            <v>3997.92</v>
          </cell>
          <cell r="H35">
            <v>3162176.69</v>
          </cell>
        </row>
        <row r="36">
          <cell r="B36" t="str">
            <v>100-1500-10</v>
          </cell>
          <cell r="C36" t="str">
            <v>1820 Equipment - MS5 Stevenson Rd N</v>
          </cell>
          <cell r="D36">
            <v>1856697.06</v>
          </cell>
          <cell r="E36">
            <v>0</v>
          </cell>
          <cell r="F36">
            <v>0</v>
          </cell>
          <cell r="G36">
            <v>0</v>
          </cell>
          <cell r="H36">
            <v>1856697.06</v>
          </cell>
        </row>
        <row r="37">
          <cell r="B37" t="str">
            <v>100-1501-10</v>
          </cell>
          <cell r="C37" t="str">
            <v>1820 Power Transformers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B38" t="str">
            <v>100-1502-10</v>
          </cell>
          <cell r="C38" t="str">
            <v>1820 Station Relays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B39" t="str">
            <v>100-1503-10</v>
          </cell>
          <cell r="C39" t="str">
            <v>1820 Station Switches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B40" t="str">
            <v>100-1505-10</v>
          </cell>
          <cell r="C40" t="str">
            <v>1820 Equipment - MS7 Taunton Rd E</v>
          </cell>
          <cell r="D40">
            <v>1186336.06</v>
          </cell>
          <cell r="E40">
            <v>0</v>
          </cell>
          <cell r="F40">
            <v>0</v>
          </cell>
          <cell r="G40">
            <v>0</v>
          </cell>
          <cell r="H40">
            <v>1186336.06</v>
          </cell>
        </row>
        <row r="41">
          <cell r="B41" t="str">
            <v>100-1506-10</v>
          </cell>
          <cell r="C41" t="str">
            <v>1820 Station Switchgear/Breakers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B42" t="str">
            <v>100-1507-10</v>
          </cell>
          <cell r="C42" t="str">
            <v>1835 Streetlights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B43" t="str">
            <v>100-1508-10</v>
          </cell>
          <cell r="C43" t="str">
            <v>1820 Station Independent Breakers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B44" t="str">
            <v>100-1510-10</v>
          </cell>
          <cell r="C44" t="str">
            <v>1820 Equipment - MS8 Stevenson Rd S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B45" t="str">
            <v>100-1515-10</v>
          </cell>
          <cell r="C45" t="str">
            <v>1820 Equipment - MS10 Keewatin St.</v>
          </cell>
          <cell r="D45">
            <v>1711632.89</v>
          </cell>
          <cell r="E45">
            <v>0</v>
          </cell>
          <cell r="F45">
            <v>0</v>
          </cell>
          <cell r="G45">
            <v>0</v>
          </cell>
          <cell r="H45">
            <v>1711632.89</v>
          </cell>
        </row>
        <row r="46">
          <cell r="B46" t="str">
            <v>100-1520-10</v>
          </cell>
          <cell r="C46" t="str">
            <v>1820 Equipment - MS11 Bloor St. W</v>
          </cell>
          <cell r="D46">
            <v>3456991.52</v>
          </cell>
          <cell r="E46">
            <v>0</v>
          </cell>
          <cell r="F46">
            <v>0</v>
          </cell>
          <cell r="G46">
            <v>0</v>
          </cell>
          <cell r="H46">
            <v>3456991.52</v>
          </cell>
        </row>
        <row r="47">
          <cell r="B47" t="str">
            <v>100-1525-10</v>
          </cell>
          <cell r="C47" t="str">
            <v>1820 Equipment - MS13 Wentworth</v>
          </cell>
          <cell r="D47">
            <v>2093980.64</v>
          </cell>
          <cell r="E47">
            <v>0</v>
          </cell>
          <cell r="F47">
            <v>0</v>
          </cell>
          <cell r="G47">
            <v>0</v>
          </cell>
          <cell r="H47">
            <v>2093980.64</v>
          </cell>
        </row>
        <row r="48">
          <cell r="B48" t="str">
            <v>100-1530-10</v>
          </cell>
          <cell r="C48" t="str">
            <v>1820 Equipment - MS14 Court St</v>
          </cell>
          <cell r="D48">
            <v>1652049.68</v>
          </cell>
          <cell r="E48">
            <v>0</v>
          </cell>
          <cell r="F48">
            <v>0</v>
          </cell>
          <cell r="G48">
            <v>0</v>
          </cell>
          <cell r="H48">
            <v>1652049.68</v>
          </cell>
        </row>
        <row r="49">
          <cell r="B49" t="str">
            <v>100-1535-10</v>
          </cell>
          <cell r="C49" t="str">
            <v>1820 Equipment - MS15 Harmony</v>
          </cell>
          <cell r="D49">
            <v>3009713.68</v>
          </cell>
          <cell r="E49">
            <v>0</v>
          </cell>
          <cell r="F49">
            <v>0</v>
          </cell>
          <cell r="G49">
            <v>0</v>
          </cell>
          <cell r="H49">
            <v>3009713.68</v>
          </cell>
        </row>
        <row r="50">
          <cell r="B50" t="str">
            <v>100-1536-10</v>
          </cell>
          <cell r="C50" t="str">
            <v>1820 Equipment - MS #9 Conlin</v>
          </cell>
          <cell r="D50">
            <v>1046301.09</v>
          </cell>
          <cell r="E50">
            <v>0</v>
          </cell>
          <cell r="F50">
            <v>0</v>
          </cell>
          <cell r="G50">
            <v>0</v>
          </cell>
          <cell r="H50">
            <v>1046301.09</v>
          </cell>
        </row>
        <row r="51">
          <cell r="B51" t="str">
            <v>100-1540-10</v>
          </cell>
          <cell r="C51" t="str">
            <v>1835 Subtransmission Feeders</v>
          </cell>
          <cell r="D51">
            <v>910327.28</v>
          </cell>
          <cell r="E51">
            <v>480.22</v>
          </cell>
          <cell r="F51">
            <v>7402.66</v>
          </cell>
          <cell r="G51">
            <v>-6922.44</v>
          </cell>
          <cell r="H51">
            <v>903404.84</v>
          </cell>
        </row>
        <row r="52">
          <cell r="B52" t="str">
            <v>100-1541-10</v>
          </cell>
          <cell r="C52" t="str">
            <v>1955 Fibre Optic Distribution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B53" t="str">
            <v>100-1542-10</v>
          </cell>
          <cell r="C53" t="str">
            <v>1830 Fully Dressed Wood Poles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B54" t="str">
            <v>100-1543-10</v>
          </cell>
          <cell r="C54" t="str">
            <v>1830 Fully Dressed Poles - Cross Arm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B55" t="str">
            <v>100-1544-10</v>
          </cell>
          <cell r="C55" t="str">
            <v>1830 Fully Dressed Concrete Poles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B56" t="str">
            <v>100-1545-10</v>
          </cell>
          <cell r="C56" t="str">
            <v>1835 Overhead Distribution</v>
          </cell>
          <cell r="D56">
            <v>17825916.379999999</v>
          </cell>
          <cell r="E56">
            <v>1734154.21</v>
          </cell>
          <cell r="F56">
            <v>131678.89000000001</v>
          </cell>
          <cell r="G56">
            <v>1602475.32</v>
          </cell>
          <cell r="H56">
            <v>19428391.699999999</v>
          </cell>
        </row>
        <row r="57">
          <cell r="B57" t="str">
            <v>100-1546-10</v>
          </cell>
          <cell r="C57" t="str">
            <v>1825 Storage Battery Equipmt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B58" t="str">
            <v>100-1547-10</v>
          </cell>
          <cell r="C58" t="str">
            <v>1830 Poles,Towers &amp; Fixtures</v>
          </cell>
          <cell r="D58">
            <v>30605849.859999999</v>
          </cell>
          <cell r="E58">
            <v>4795213.62</v>
          </cell>
          <cell r="F58">
            <v>212382.14</v>
          </cell>
          <cell r="G58">
            <v>4582831.4800000004</v>
          </cell>
          <cell r="H58">
            <v>35188681.340000004</v>
          </cell>
        </row>
        <row r="59">
          <cell r="B59" t="str">
            <v>100-1548-10</v>
          </cell>
          <cell r="C59" t="str">
            <v>1850 Overhead Transformers &amp; Voltage Regulators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B60" t="str">
            <v>100-1549-10</v>
          </cell>
          <cell r="C60" t="str">
            <v>1835 Overhead Line Switches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B61" t="str">
            <v>100-1550-10</v>
          </cell>
          <cell r="C61" t="str">
            <v>1845 Underground Distribution</v>
          </cell>
          <cell r="D61">
            <v>38893905.780000001</v>
          </cell>
          <cell r="E61">
            <v>2232481.89</v>
          </cell>
          <cell r="F61">
            <v>60384.89</v>
          </cell>
          <cell r="G61">
            <v>2172097</v>
          </cell>
          <cell r="H61">
            <v>41066002.780000001</v>
          </cell>
        </row>
        <row r="62">
          <cell r="B62" t="str">
            <v>100-1551-10</v>
          </cell>
          <cell r="C62" t="str">
            <v>1840 Distribution Conduit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100-1552-10</v>
          </cell>
          <cell r="C63" t="str">
            <v>1835 Overhead Conductors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B64" t="str">
            <v>100-1555-10</v>
          </cell>
          <cell r="C64" t="str">
            <v>1850 Distribution transformers</v>
          </cell>
          <cell r="D64">
            <v>50434072.530000001</v>
          </cell>
          <cell r="E64">
            <v>4100487.3</v>
          </cell>
          <cell r="F64">
            <v>1416842.35</v>
          </cell>
          <cell r="G64">
            <v>2683644.9500000002</v>
          </cell>
          <cell r="H64">
            <v>53117717.479999997</v>
          </cell>
        </row>
        <row r="65">
          <cell r="B65" t="str">
            <v>100-1556-10</v>
          </cell>
          <cell r="C65" t="str">
            <v>1860 Industrial/Commercial Energy Meters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B66" t="str">
            <v>100-1557-10</v>
          </cell>
          <cell r="C66" t="str">
            <v>1860 Current &amp; Potential Transformer (CT &amp; PT)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B67" t="str">
            <v>100-1558-10</v>
          </cell>
          <cell r="C67" t="str">
            <v>1860 Residential Energy Meters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B68" t="str">
            <v>100-1559-10</v>
          </cell>
          <cell r="C68" t="str">
            <v>1860 Smart Meters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B69" t="str">
            <v>100-1560-10</v>
          </cell>
          <cell r="C69" t="str">
            <v>1860 Distribution Meters</v>
          </cell>
          <cell r="D69">
            <v>16401980.93</v>
          </cell>
          <cell r="E69">
            <v>574602.80000000005</v>
          </cell>
          <cell r="F69">
            <v>2526.5300000000002</v>
          </cell>
          <cell r="G69">
            <v>572076.27</v>
          </cell>
          <cell r="H69">
            <v>16974057.199999999</v>
          </cell>
        </row>
        <row r="70">
          <cell r="B70" t="str">
            <v>100-1561-10</v>
          </cell>
          <cell r="C70" t="str">
            <v>1995 Fixed Assets Contra Account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100-1562-10</v>
          </cell>
          <cell r="C71" t="str">
            <v>1860 Distribution Meters - Stranded</v>
          </cell>
          <cell r="D71">
            <v>-6485929</v>
          </cell>
          <cell r="E71">
            <v>0</v>
          </cell>
          <cell r="F71">
            <v>0</v>
          </cell>
          <cell r="G71">
            <v>0</v>
          </cell>
          <cell r="H71">
            <v>-6485929</v>
          </cell>
        </row>
        <row r="72">
          <cell r="B72" t="str">
            <v>100-1563-10</v>
          </cell>
          <cell r="C72" t="str">
            <v>1860 Collectors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B73" t="str">
            <v>100-1564-10</v>
          </cell>
          <cell r="C73" t="str">
            <v>1875 Street Lighting / Signal Systems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B74" t="str">
            <v>100-1565-10</v>
          </cell>
          <cell r="C74" t="str">
            <v>1915 General Office Equipment</v>
          </cell>
          <cell r="D74">
            <v>691807.79</v>
          </cell>
          <cell r="E74">
            <v>31130.54</v>
          </cell>
          <cell r="F74">
            <v>0</v>
          </cell>
          <cell r="G74">
            <v>31130.54</v>
          </cell>
          <cell r="H74">
            <v>722938.33</v>
          </cell>
        </row>
        <row r="75">
          <cell r="B75" t="str">
            <v>100-1566-10</v>
          </cell>
          <cell r="C75" t="str">
            <v>1905 Land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B76" t="str">
            <v>100-1567-10</v>
          </cell>
          <cell r="C76" t="str">
            <v>1955 Telephone Equipment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B77" t="str">
            <v>100-1568-10</v>
          </cell>
          <cell r="C77" t="str">
            <v>1906 Land Rights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B78" t="str">
            <v>100-1570-10</v>
          </cell>
          <cell r="C78" t="str">
            <v>1955 Telephone System</v>
          </cell>
          <cell r="D78">
            <v>317364.12</v>
          </cell>
          <cell r="E78">
            <v>4279.59</v>
          </cell>
          <cell r="F78">
            <v>0</v>
          </cell>
          <cell r="G78">
            <v>4279.59</v>
          </cell>
          <cell r="H78">
            <v>321643.71000000002</v>
          </cell>
        </row>
        <row r="79">
          <cell r="B79" t="str">
            <v>100-1571-10</v>
          </cell>
          <cell r="C79" t="str">
            <v>1915 Office Equipment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B80" t="str">
            <v>100-1572-10</v>
          </cell>
          <cell r="C80" t="str">
            <v>1960 Misc. Equipmt</v>
          </cell>
          <cell r="D80">
            <v>157645.01</v>
          </cell>
          <cell r="E80">
            <v>0</v>
          </cell>
          <cell r="F80">
            <v>0</v>
          </cell>
          <cell r="G80">
            <v>0</v>
          </cell>
          <cell r="H80">
            <v>157645.01</v>
          </cell>
        </row>
        <row r="81">
          <cell r="B81" t="str">
            <v>100-1575-10</v>
          </cell>
          <cell r="C81" t="str">
            <v>1920 Computer Hardware</v>
          </cell>
          <cell r="D81">
            <v>2297729.69</v>
          </cell>
          <cell r="E81">
            <v>242342.9</v>
          </cell>
          <cell r="F81">
            <v>129.97999999999999</v>
          </cell>
          <cell r="G81">
            <v>242212.92</v>
          </cell>
          <cell r="H81">
            <v>2539942.61</v>
          </cell>
        </row>
        <row r="82">
          <cell r="B82" t="str">
            <v>100-1576-10</v>
          </cell>
          <cell r="C82" t="str">
            <v>1920 Computer Hardware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B83" t="str">
            <v>100-1580-10</v>
          </cell>
          <cell r="C83" t="str">
            <v>1611 Computer Software</v>
          </cell>
          <cell r="D83">
            <v>1174804.3899999999</v>
          </cell>
          <cell r="E83">
            <v>381760.59</v>
          </cell>
          <cell r="F83">
            <v>4388.8500000000004</v>
          </cell>
          <cell r="G83">
            <v>377371.74</v>
          </cell>
          <cell r="H83">
            <v>1552176.13</v>
          </cell>
        </row>
        <row r="84">
          <cell r="B84" t="str">
            <v>100-1581-10</v>
          </cell>
          <cell r="C84" t="str">
            <v>1925 computer Software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B85" t="str">
            <v>100-1585-10</v>
          </cell>
          <cell r="C85" t="str">
            <v>1945 Meter Reading Equipment</v>
          </cell>
          <cell r="D85">
            <v>439465</v>
          </cell>
          <cell r="E85">
            <v>20084.71</v>
          </cell>
          <cell r="F85">
            <v>915.96</v>
          </cell>
          <cell r="G85">
            <v>19168.75</v>
          </cell>
          <cell r="H85">
            <v>458633.75</v>
          </cell>
        </row>
        <row r="86">
          <cell r="B86" t="str">
            <v>100-1587-10</v>
          </cell>
          <cell r="C86" t="str">
            <v>1950 Power Operated Equipmt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B87" t="str">
            <v>100-1590-10</v>
          </cell>
          <cell r="C87" t="str">
            <v>1980 CAD (AM/FM) System - Engineering</v>
          </cell>
          <cell r="D87">
            <v>293582.38</v>
          </cell>
          <cell r="E87">
            <v>0</v>
          </cell>
          <cell r="F87">
            <v>0</v>
          </cell>
          <cell r="G87">
            <v>0</v>
          </cell>
          <cell r="H87">
            <v>293582.38</v>
          </cell>
        </row>
        <row r="88">
          <cell r="B88" t="str">
            <v>100-1591-10</v>
          </cell>
          <cell r="C88" t="str">
            <v>1845 Pad Mounted Transformers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B89" t="str">
            <v>100-1592-10</v>
          </cell>
          <cell r="C89" t="str">
            <v>1845 Underground Vaults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B90" t="str">
            <v>100-1593-10</v>
          </cell>
          <cell r="C90" t="str">
            <v>1845 Underground Vault Switches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B91" t="str">
            <v>100-1594-10</v>
          </cell>
          <cell r="C91" t="str">
            <v>1845 Cable Chambers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B92" t="str">
            <v>100-1595-10</v>
          </cell>
          <cell r="C92" t="str">
            <v>1935 Stores Warehouse Equipment</v>
          </cell>
          <cell r="D92">
            <v>24516</v>
          </cell>
          <cell r="E92">
            <v>0</v>
          </cell>
          <cell r="F92">
            <v>0</v>
          </cell>
          <cell r="G92">
            <v>0</v>
          </cell>
          <cell r="H92">
            <v>24516</v>
          </cell>
        </row>
        <row r="93">
          <cell r="B93" t="str">
            <v>100-1596-10</v>
          </cell>
          <cell r="C93" t="str">
            <v>1945 Measurement &amp; Testing Equipment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B94" t="str">
            <v>100-1597-10</v>
          </cell>
          <cell r="C94" t="str">
            <v>1940 Tools, Shop, Garage Equipment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100-1598-10</v>
          </cell>
          <cell r="C95" t="str">
            <v>1935 Stores Equipment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B96" t="str">
            <v>100-1599-10</v>
          </cell>
          <cell r="C96" t="str">
            <v>1835 Grounding Wire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B97" t="str">
            <v>100-1600-10</v>
          </cell>
          <cell r="C97" t="str">
            <v>1910 Leasehold Improvements</v>
          </cell>
          <cell r="D97">
            <v>922339.97</v>
          </cell>
          <cell r="E97">
            <v>36530</v>
          </cell>
          <cell r="F97">
            <v>18265</v>
          </cell>
          <cell r="G97">
            <v>18265</v>
          </cell>
          <cell r="H97">
            <v>940604.97</v>
          </cell>
        </row>
        <row r="98">
          <cell r="B98" t="str">
            <v>100-1601-10</v>
          </cell>
          <cell r="C98" t="str">
            <v>1845 Primary TR XLPE Cables NI in Duct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B99" t="str">
            <v>100-1602-10</v>
          </cell>
          <cell r="C99" t="str">
            <v>1845 Secondary Cables NI Direct Buried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B100" t="str">
            <v>100-1603-10</v>
          </cell>
          <cell r="C100" t="str">
            <v>1845 Secondary Cables NI in Duct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B101" t="str">
            <v>100-1604-10</v>
          </cell>
          <cell r="C101" t="str">
            <v>1845 Concrete Encased Duct Banks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B102" t="str">
            <v>100-1605-10</v>
          </cell>
          <cell r="C102" t="str">
            <v>1930 Rolling Stock And Equipment</v>
          </cell>
          <cell r="D102">
            <v>6963886.8499999996</v>
          </cell>
          <cell r="E102">
            <v>81141.69</v>
          </cell>
          <cell r="F102">
            <v>280945.40999999997</v>
          </cell>
          <cell r="G102">
            <v>-199803.72</v>
          </cell>
          <cell r="H102">
            <v>6764083.1299999999</v>
          </cell>
        </row>
        <row r="103">
          <cell r="B103" t="str">
            <v>100-1606-10</v>
          </cell>
          <cell r="C103" t="str">
            <v>1930 Vehicles - Bucket Trucks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B104" t="str">
            <v>100-1607-10</v>
          </cell>
          <cell r="C104" t="str">
            <v>1930 Vehicles - Pickup Trucks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B105" t="str">
            <v>100-1608-10</v>
          </cell>
          <cell r="C105" t="str">
            <v>1930 Vehicles - Trailers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B106" t="str">
            <v>100-1610-10</v>
          </cell>
          <cell r="C106" t="str">
            <v>1940 Misc. Equipment/Tools &amp; Instruments</v>
          </cell>
          <cell r="D106">
            <v>2260872.41</v>
          </cell>
          <cell r="E106">
            <v>227749.57</v>
          </cell>
          <cell r="F106">
            <v>97020.08</v>
          </cell>
          <cell r="G106">
            <v>130729.49</v>
          </cell>
          <cell r="H106">
            <v>2391601.9</v>
          </cell>
        </row>
        <row r="107">
          <cell r="B107" t="str">
            <v>100-1611-10</v>
          </cell>
          <cell r="C107" t="str">
            <v>1845 Ducts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B108" t="str">
            <v>100-1612-10</v>
          </cell>
          <cell r="C108" t="str">
            <v>1960 Water Htr Rentals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B109" t="str">
            <v>100-1613-10</v>
          </cell>
          <cell r="C109" t="str">
            <v>1845 Pad Mounted Switchgear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B110" t="str">
            <v>100-1614-10</v>
          </cell>
          <cell r="C110" t="str">
            <v>1845 Underground Foundations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B111" t="str">
            <v>100-1615-10</v>
          </cell>
          <cell r="C111" t="str">
            <v>1970 Wtr Htr Controls - Customer Premises</v>
          </cell>
          <cell r="D111">
            <v>107034.76</v>
          </cell>
          <cell r="E111">
            <v>0</v>
          </cell>
          <cell r="F111">
            <v>0</v>
          </cell>
          <cell r="G111">
            <v>0</v>
          </cell>
          <cell r="H111">
            <v>107034.76</v>
          </cell>
        </row>
        <row r="112">
          <cell r="B112" t="str">
            <v>100-1616-10</v>
          </cell>
          <cell r="C112" t="str">
            <v>1845 Submersible/Vault Transformers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100-1617-10</v>
          </cell>
          <cell r="C113" t="str">
            <v>1975 Monitoring &amp; Control Systems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B114" t="str">
            <v>100-1618-10</v>
          </cell>
          <cell r="C114" t="str">
            <v>1910 Leasehold Improvements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B115" t="str">
            <v>100-1619-10</v>
          </cell>
          <cell r="C115" t="str">
            <v>1980 CAD (AM/FM) System - Engineering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B116" t="str">
            <v>100-1620-10</v>
          </cell>
          <cell r="C116" t="str">
            <v>1975 Wtr Htr Controls - Utility</v>
          </cell>
          <cell r="D116">
            <v>49092.77</v>
          </cell>
          <cell r="E116">
            <v>0</v>
          </cell>
          <cell r="F116">
            <v>0</v>
          </cell>
          <cell r="G116">
            <v>0</v>
          </cell>
          <cell r="H116">
            <v>49092.77</v>
          </cell>
        </row>
        <row r="117">
          <cell r="B117" t="str">
            <v>100-1625-10</v>
          </cell>
          <cell r="C117" t="str">
            <v>1975 Scada/Load Management Systems</v>
          </cell>
          <cell r="D117">
            <v>972600.66</v>
          </cell>
          <cell r="E117">
            <v>0</v>
          </cell>
          <cell r="F117">
            <v>0</v>
          </cell>
          <cell r="G117">
            <v>0</v>
          </cell>
          <cell r="H117">
            <v>972600.66</v>
          </cell>
        </row>
        <row r="118">
          <cell r="B118" t="str">
            <v>100-1627-10</v>
          </cell>
          <cell r="C118" t="str">
            <v>1985 Sentinel Light Rentals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B119" t="str">
            <v>100-1628-10</v>
          </cell>
          <cell r="C119" t="str">
            <v>1990 Other Tangible Property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B120" t="str">
            <v>100-1629-10</v>
          </cell>
          <cell r="C120" t="str">
            <v>2005 Property Under Capital Lease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B121" t="str">
            <v>100-1630-10</v>
          </cell>
          <cell r="C121" t="str">
            <v>2055 Construction In Progress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B122" t="str">
            <v>100-1631-10</v>
          </cell>
          <cell r="C122" t="str">
            <v>1995 FA Contra - Station Doors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</row>
        <row r="123">
          <cell r="B123" t="str">
            <v>100-1632-10</v>
          </cell>
          <cell r="C123" t="str">
            <v>1995 FA Contra - Station Fence/Parking/Landscape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B124" t="str">
            <v>100-1633-10</v>
          </cell>
          <cell r="C124" t="str">
            <v>1995 FA Contra - Station Building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B125" t="str">
            <v>100-1634-10</v>
          </cell>
          <cell r="C125" t="str">
            <v>1995 FA Contra - Power Transformers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B126" t="str">
            <v>100-1635-10</v>
          </cell>
          <cell r="C126" t="str">
            <v>1995 FA Contra - Station Relays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B127" t="str">
            <v>100-1636-10</v>
          </cell>
          <cell r="C127" t="str">
            <v>1995 FA Contra - Station Switches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B128" t="str">
            <v>100-1637-10</v>
          </cell>
          <cell r="C128" t="str">
            <v>1995 FA Contra - Station Switchgear/Breakers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B129" t="str">
            <v>100-1638-10</v>
          </cell>
          <cell r="C129" t="str">
            <v>1995 FA Contra - Streetlights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B130" t="str">
            <v>100-1639-10</v>
          </cell>
          <cell r="C130" t="str">
            <v>1995 FA Contra - Station Independent Breakers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B131" t="str">
            <v>100-1640-10</v>
          </cell>
          <cell r="C131" t="str">
            <v>1995 FA Contra - Fibre Optic Distribution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B132" t="str">
            <v>100-1641-10</v>
          </cell>
          <cell r="C132" t="str">
            <v>1995 FA Contra - Fully Dressed Wood Poles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B133" t="str">
            <v>100-1642-10</v>
          </cell>
          <cell r="C133" t="str">
            <v>1995 FA Contra - Fully Dressed Poles - Cross Arm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B134" t="str">
            <v>100-1643-10</v>
          </cell>
          <cell r="C134" t="str">
            <v>1995 FA Contra - Fully Dressed Concrete Poles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B135" t="str">
            <v>100-1644-10</v>
          </cell>
          <cell r="C135" t="str">
            <v>1995 FA Contra - OH Transformers &amp; Voltage Regul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B136" t="str">
            <v>100-1645-10</v>
          </cell>
          <cell r="C136" t="str">
            <v>1995 FA Contra - Overhead Line Switches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B137" t="str">
            <v>100-1646-10</v>
          </cell>
          <cell r="C137" t="str">
            <v>2075 Rooftop Solar - GM Centre 150kw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B138" t="str">
            <v>100-1647-10</v>
          </cell>
          <cell r="C138" t="str">
            <v>2075 Rooftop Solar - Civic Complex 40kw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B139" t="str">
            <v>100-1648-10</v>
          </cell>
          <cell r="C139" t="str">
            <v>2075 Rooftop Solar - Donevan Rec Ctr 100kw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B140" t="str">
            <v>100-1649-10</v>
          </cell>
          <cell r="C140" t="str">
            <v>1995 FA Contra - Underground Vault Switches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B141" t="str">
            <v>100-1650-10</v>
          </cell>
          <cell r="C141" t="str">
            <v>1955 Fibre Optics Distribution</v>
          </cell>
          <cell r="D141">
            <v>96488.45</v>
          </cell>
          <cell r="E141">
            <v>0</v>
          </cell>
          <cell r="F141">
            <v>0</v>
          </cell>
          <cell r="G141">
            <v>0</v>
          </cell>
          <cell r="H141">
            <v>96488.45</v>
          </cell>
        </row>
        <row r="142">
          <cell r="B142" t="str">
            <v>100-1651-10</v>
          </cell>
          <cell r="C142" t="str">
            <v>1910 Leasehold Improvements-Disposal</v>
          </cell>
          <cell r="D142">
            <v>-32826.54</v>
          </cell>
          <cell r="E142">
            <v>0</v>
          </cell>
          <cell r="F142">
            <v>0</v>
          </cell>
          <cell r="G142">
            <v>0</v>
          </cell>
          <cell r="H142">
            <v>-32826.54</v>
          </cell>
        </row>
        <row r="143">
          <cell r="B143" t="str">
            <v>100-1652-10</v>
          </cell>
          <cell r="C143" t="str">
            <v>1995 FA Contra - Cable Chambers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B144" t="str">
            <v>100-1653-10</v>
          </cell>
          <cell r="C144" t="str">
            <v>1995 FA Contra - Primary TR XLPE Cables NI in Duct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B145" t="str">
            <v>100-1654-10</v>
          </cell>
          <cell r="C145" t="str">
            <v>1995 FA Contra - Secondary Cables NI Direct Buried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B146" t="str">
            <v>100-1655-10</v>
          </cell>
          <cell r="C146" t="str">
            <v>1930 Rolling &amp; Equip. - FA Disposal</v>
          </cell>
          <cell r="D146">
            <v>-2628948.7400000002</v>
          </cell>
          <cell r="E146">
            <v>0</v>
          </cell>
          <cell r="F146">
            <v>0</v>
          </cell>
          <cell r="G146">
            <v>0</v>
          </cell>
          <cell r="H146">
            <v>-2628948.7400000002</v>
          </cell>
        </row>
        <row r="147">
          <cell r="B147" t="str">
            <v>100-1656-10</v>
          </cell>
          <cell r="C147" t="str">
            <v>1860 Distribution Meters - FA Disposal</v>
          </cell>
          <cell r="D147">
            <v>-52451.24</v>
          </cell>
          <cell r="E147">
            <v>0</v>
          </cell>
          <cell r="F147">
            <v>0</v>
          </cell>
          <cell r="G147">
            <v>0</v>
          </cell>
          <cell r="H147">
            <v>-52451.24</v>
          </cell>
        </row>
        <row r="148">
          <cell r="B148" t="str">
            <v>100-1657-10</v>
          </cell>
          <cell r="C148" t="str">
            <v>1808 Buildings - FA Disposal</v>
          </cell>
          <cell r="D148">
            <v>-6887.53</v>
          </cell>
          <cell r="E148">
            <v>0</v>
          </cell>
          <cell r="F148">
            <v>0</v>
          </cell>
          <cell r="G148">
            <v>0</v>
          </cell>
          <cell r="H148">
            <v>-6887.53</v>
          </cell>
        </row>
        <row r="149">
          <cell r="B149" t="str">
            <v>100-1658-10</v>
          </cell>
          <cell r="C149" t="str">
            <v>1835 OH Distribution - Disposal</v>
          </cell>
          <cell r="D149">
            <v>-48000</v>
          </cell>
          <cell r="E149">
            <v>0</v>
          </cell>
          <cell r="F149">
            <v>0</v>
          </cell>
          <cell r="G149">
            <v>0</v>
          </cell>
          <cell r="H149">
            <v>-48000</v>
          </cell>
        </row>
        <row r="150">
          <cell r="B150" t="str">
            <v>100-1659-10</v>
          </cell>
          <cell r="C150" t="str">
            <v>1995 FA Contra - Secondary Cables NI in Duct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B151" t="str">
            <v>100-1660-10</v>
          </cell>
          <cell r="C151" t="str">
            <v>1995 FA Contra - Concrete Encased Duct Banks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B152" t="str">
            <v>100-1661-10</v>
          </cell>
          <cell r="C152" t="str">
            <v>1995 FA Contra - Ducts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B153" t="str">
            <v>100-1662-10</v>
          </cell>
          <cell r="C153" t="str">
            <v>1995 FA Contra - Pad Mounted Switchgear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B154" t="str">
            <v>100-1663-10</v>
          </cell>
          <cell r="C154" t="str">
            <v>1995 FA Contra - Underground Foundations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B155" t="str">
            <v>100-1664-10</v>
          </cell>
          <cell r="C155" t="str">
            <v>1995 FA Contra - Submersible/Vault Transformers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B156" t="str">
            <v>100-1665-10</v>
          </cell>
          <cell r="C156" t="str">
            <v>1995 FA Contra - Indust/Comm Energy Meters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B157" t="str">
            <v>100-1666-10</v>
          </cell>
          <cell r="C157" t="str">
            <v>1995 FA Contra - Current &amp; Potential Transf (CTPT)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B158" t="str">
            <v>100-1667-10</v>
          </cell>
          <cell r="C158" t="str">
            <v>1995 FA Contra - Residential Energy Meters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B159" t="str">
            <v>100-1668-10</v>
          </cell>
          <cell r="C159" t="str">
            <v>1995 FA Contra - Smart Meters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B160" t="str">
            <v>100-1669-10</v>
          </cell>
          <cell r="C160" t="str">
            <v>1995 FA Contra - Collectors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B161" t="str">
            <v>100-1670-10</v>
          </cell>
          <cell r="C161" t="str">
            <v>1995 FA Contra Distribution Meters</v>
          </cell>
          <cell r="D161">
            <v>-210054.45</v>
          </cell>
          <cell r="E161">
            <v>2352.77</v>
          </cell>
          <cell r="F161">
            <v>10456.49</v>
          </cell>
          <cell r="G161">
            <v>-8103.72</v>
          </cell>
          <cell r="H161">
            <v>-218158.17</v>
          </cell>
        </row>
        <row r="162">
          <cell r="B162" t="str">
            <v>100-1671-10</v>
          </cell>
          <cell r="C162" t="str">
            <v>1995 FA Contra Poles, Towers, Fixtures</v>
          </cell>
          <cell r="D162">
            <v>-6109628.4000000004</v>
          </cell>
          <cell r="E162">
            <v>203956.96</v>
          </cell>
          <cell r="F162">
            <v>795877.61</v>
          </cell>
          <cell r="G162">
            <v>-591920.65</v>
          </cell>
          <cell r="H162">
            <v>-6701549.0499999998</v>
          </cell>
        </row>
        <row r="163">
          <cell r="B163" t="str">
            <v>100-1672-10</v>
          </cell>
          <cell r="C163" t="str">
            <v>1995 FA Contra Distribution Transformers</v>
          </cell>
          <cell r="D163">
            <v>-10479155.720000001</v>
          </cell>
          <cell r="E163">
            <v>383919.37</v>
          </cell>
          <cell r="F163">
            <v>857062.16</v>
          </cell>
          <cell r="G163">
            <v>-473142.79</v>
          </cell>
          <cell r="H163">
            <v>-10952298.51</v>
          </cell>
        </row>
        <row r="164">
          <cell r="B164" t="str">
            <v>100-1673-10</v>
          </cell>
          <cell r="C164" t="str">
            <v>1995 FA Contra Overhead Distribution</v>
          </cell>
          <cell r="D164">
            <v>-3450375.7</v>
          </cell>
          <cell r="E164">
            <v>98403.58</v>
          </cell>
          <cell r="F164">
            <v>330327.78000000003</v>
          </cell>
          <cell r="G164">
            <v>-231924.2</v>
          </cell>
          <cell r="H164">
            <v>-3682299.9</v>
          </cell>
        </row>
        <row r="165">
          <cell r="B165" t="str">
            <v>100-1674-10</v>
          </cell>
          <cell r="C165" t="str">
            <v>1995 FA Contra Underground Distribution</v>
          </cell>
          <cell r="D165">
            <v>-9458671.8200000003</v>
          </cell>
          <cell r="E165">
            <v>23282.58</v>
          </cell>
          <cell r="F165">
            <v>395920.43</v>
          </cell>
          <cell r="G165">
            <v>-372637.85</v>
          </cell>
          <cell r="H165">
            <v>-9831309.6699999999</v>
          </cell>
        </row>
        <row r="166">
          <cell r="B166" t="str">
            <v>100-1675-10</v>
          </cell>
          <cell r="C166" t="str">
            <v>1995 FA Contra Tools</v>
          </cell>
          <cell r="D166">
            <v>-169355.39</v>
          </cell>
          <cell r="E166">
            <v>1800.08</v>
          </cell>
          <cell r="F166">
            <v>7355.68</v>
          </cell>
          <cell r="G166">
            <v>-5555.6</v>
          </cell>
          <cell r="H166">
            <v>-174910.99</v>
          </cell>
        </row>
        <row r="167">
          <cell r="B167" t="str">
            <v>100-1676-10</v>
          </cell>
          <cell r="C167" t="str">
            <v>1995 FA Contra Equipment MS</v>
          </cell>
          <cell r="D167">
            <v>-751631.52</v>
          </cell>
          <cell r="E167">
            <v>0</v>
          </cell>
          <cell r="F167">
            <v>0</v>
          </cell>
          <cell r="G167">
            <v>0</v>
          </cell>
          <cell r="H167">
            <v>-751631.52</v>
          </cell>
        </row>
        <row r="168">
          <cell r="B168" t="str">
            <v>100-1677-10</v>
          </cell>
          <cell r="C168" t="str">
            <v>1995 FA Contra - Telephone Equipment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B169" t="str">
            <v>100-1678-10</v>
          </cell>
          <cell r="C169" t="str">
            <v>1995 FA Contra - Office Equipment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B170" t="str">
            <v>100-1679-10</v>
          </cell>
          <cell r="C170" t="str">
            <v>1995 FA Contra - Computer Hardware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B171" t="str">
            <v>100-1680-10</v>
          </cell>
          <cell r="C171" t="str">
            <v>1995 FA Contra - Computer Software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B172" t="str">
            <v>100-1681-10</v>
          </cell>
          <cell r="C172" t="str">
            <v>1995 FA Contra - Vehicles - Bucket Trucks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B173" t="str">
            <v>100-1682-10</v>
          </cell>
          <cell r="C173" t="str">
            <v>1995 FA Contra - Vehicles - Pickup Trucks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B174" t="str">
            <v>100-1683-10</v>
          </cell>
          <cell r="C174" t="str">
            <v>1995 FA Contra - Vehicles - Trailers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B175" t="str">
            <v>100-1684-10</v>
          </cell>
          <cell r="C175" t="str">
            <v>1995 FA Contra - Measurement &amp; Testing Equipment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B176" t="str">
            <v>100-1685-10</v>
          </cell>
          <cell r="C176" t="str">
            <v>1995 FA Contra - Tools, Shop, Garage Equipment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B177" t="str">
            <v>100-1686-10</v>
          </cell>
          <cell r="C177" t="str">
            <v>1995 FA Contra - Stores Equipment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B178" t="str">
            <v>100-1687-10</v>
          </cell>
          <cell r="C178" t="str">
            <v>2105 Accum Dep Leasehold Impr. - Disposal</v>
          </cell>
          <cell r="D178">
            <v>32826.54</v>
          </cell>
          <cell r="E178">
            <v>0</v>
          </cell>
          <cell r="F178">
            <v>0</v>
          </cell>
          <cell r="G178">
            <v>0</v>
          </cell>
          <cell r="H178">
            <v>32826.54</v>
          </cell>
        </row>
        <row r="179">
          <cell r="B179" t="str">
            <v>100-1688-10</v>
          </cell>
          <cell r="C179" t="str">
            <v>1995 FA Contra - Grounding Wire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B180" t="str">
            <v>100-1689-10</v>
          </cell>
          <cell r="C180" t="str">
            <v>1995 FA Contra - Monitoring &amp; Control Systems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B181" t="str">
            <v>100-1690-10</v>
          </cell>
          <cell r="C181" t="str">
            <v>1995 FA Contra - Leasehold Improvements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B182" t="str">
            <v>100-1691-10</v>
          </cell>
          <cell r="C182" t="str">
            <v>1995 FA Contra - CAD (AM/FM) System - Engineering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B183" t="str">
            <v>100-1698-10</v>
          </cell>
          <cell r="C183" t="str">
            <v>1995 FA Contra Clearing Account</v>
          </cell>
          <cell r="D183">
            <v>0</v>
          </cell>
          <cell r="E183">
            <v>4560149.1900000004</v>
          </cell>
          <cell r="F183">
            <v>4560149.72</v>
          </cell>
          <cell r="G183">
            <v>-0.53</v>
          </cell>
          <cell r="H183">
            <v>-0.53</v>
          </cell>
        </row>
        <row r="184">
          <cell r="B184" t="str">
            <v>100-1699-10</v>
          </cell>
          <cell r="C184" t="str">
            <v>1845 Fixed Asset Clearing Account</v>
          </cell>
          <cell r="D184">
            <v>44485.3</v>
          </cell>
          <cell r="E184">
            <v>22326286.670000002</v>
          </cell>
          <cell r="F184">
            <v>22378196.82</v>
          </cell>
          <cell r="G184">
            <v>-51910.14</v>
          </cell>
          <cell r="H184">
            <v>-7424.84</v>
          </cell>
        </row>
        <row r="185">
          <cell r="B185" t="str">
            <v>100-1700-10</v>
          </cell>
          <cell r="C185" t="str">
            <v>2105 Accum Dep'n-Buildings-Brick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B186" t="str">
            <v>100-1702-10</v>
          </cell>
          <cell r="C186" t="str">
            <v>2105 Accum Dep'n - MS7 Bldgs &amp; Other Construction</v>
          </cell>
          <cell r="D186">
            <v>-19246.22</v>
          </cell>
          <cell r="E186">
            <v>0</v>
          </cell>
          <cell r="F186">
            <v>0</v>
          </cell>
          <cell r="G186">
            <v>0</v>
          </cell>
          <cell r="H186">
            <v>-19246.22</v>
          </cell>
        </row>
        <row r="187">
          <cell r="B187" t="str">
            <v>100-1703-10</v>
          </cell>
          <cell r="C187" t="str">
            <v>2105 Accum Dep'n - MS8 Bldg &amp; Other Construction</v>
          </cell>
          <cell r="D187">
            <v>-10080.69</v>
          </cell>
          <cell r="E187">
            <v>0</v>
          </cell>
          <cell r="F187">
            <v>0</v>
          </cell>
          <cell r="G187">
            <v>0</v>
          </cell>
          <cell r="H187">
            <v>-10080.69</v>
          </cell>
        </row>
        <row r="188">
          <cell r="B188" t="str">
            <v>100-1704-10</v>
          </cell>
          <cell r="C188" t="str">
            <v>2105 Accum Dep'n - MS10 Bldgs &amp; Other Construction</v>
          </cell>
          <cell r="D188">
            <v>-88415.98</v>
          </cell>
          <cell r="E188">
            <v>0</v>
          </cell>
          <cell r="F188">
            <v>0</v>
          </cell>
          <cell r="G188">
            <v>0</v>
          </cell>
          <cell r="H188">
            <v>-88415.98</v>
          </cell>
        </row>
        <row r="189">
          <cell r="B189" t="str">
            <v>100-1705-10</v>
          </cell>
          <cell r="C189" t="str">
            <v>2105 Accum Dep'n - MS11 Buildings &amp; Other Const</v>
          </cell>
          <cell r="D189">
            <v>-22695.360000000001</v>
          </cell>
          <cell r="E189">
            <v>0</v>
          </cell>
          <cell r="F189">
            <v>3413.1</v>
          </cell>
          <cell r="G189">
            <v>-3413.1</v>
          </cell>
          <cell r="H189">
            <v>-26108.46</v>
          </cell>
        </row>
        <row r="190">
          <cell r="B190" t="str">
            <v>100-1706-10</v>
          </cell>
          <cell r="C190" t="str">
            <v>2105 Accum Dep'n - MS12 Buildings &amp; Other Constr</v>
          </cell>
          <cell r="D190">
            <v>-44678.26</v>
          </cell>
          <cell r="E190">
            <v>0</v>
          </cell>
          <cell r="F190">
            <v>3792.14</v>
          </cell>
          <cell r="G190">
            <v>-3792.14</v>
          </cell>
          <cell r="H190">
            <v>-48470.400000000001</v>
          </cell>
        </row>
        <row r="191">
          <cell r="B191" t="str">
            <v>100-1707-10</v>
          </cell>
          <cell r="C191" t="str">
            <v>2105 Accum Dep'n - MS13 Buildings &amp; Other Constr</v>
          </cell>
          <cell r="D191">
            <v>-34618.800000000003</v>
          </cell>
          <cell r="E191">
            <v>0</v>
          </cell>
          <cell r="F191">
            <v>245.29</v>
          </cell>
          <cell r="G191">
            <v>-245.29</v>
          </cell>
          <cell r="H191">
            <v>-34864.089999999997</v>
          </cell>
        </row>
        <row r="192">
          <cell r="B192" t="str">
            <v>100-1708-10</v>
          </cell>
          <cell r="C192" t="str">
            <v>2105 Accum Dep'n - MS14 Buildings &amp; Other Constr</v>
          </cell>
          <cell r="D192">
            <v>-16909.5</v>
          </cell>
          <cell r="E192">
            <v>0</v>
          </cell>
          <cell r="F192">
            <v>24.38</v>
          </cell>
          <cell r="G192">
            <v>-24.38</v>
          </cell>
          <cell r="H192">
            <v>-16933.88</v>
          </cell>
        </row>
        <row r="193">
          <cell r="B193" t="str">
            <v>100-1709-10</v>
          </cell>
          <cell r="C193" t="str">
            <v>2105 Accum Dep'n - MS15 Buildings &amp; Other Constr</v>
          </cell>
          <cell r="D193">
            <v>-144116.75</v>
          </cell>
          <cell r="E193">
            <v>0</v>
          </cell>
          <cell r="F193">
            <v>6721.97</v>
          </cell>
          <cell r="G193">
            <v>-6721.97</v>
          </cell>
          <cell r="H193">
            <v>-150838.72</v>
          </cell>
        </row>
        <row r="194">
          <cell r="B194" t="str">
            <v>100-1710-10</v>
          </cell>
          <cell r="C194" t="str">
            <v>2105 Accum Dep'n - MS2 Equipment</v>
          </cell>
          <cell r="D194">
            <v>-874587.45</v>
          </cell>
          <cell r="E194">
            <v>0</v>
          </cell>
          <cell r="F194">
            <v>59835.22</v>
          </cell>
          <cell r="G194">
            <v>-59835.22</v>
          </cell>
          <cell r="H194">
            <v>-934422.67</v>
          </cell>
        </row>
        <row r="195">
          <cell r="B195" t="str">
            <v>100-1711-10</v>
          </cell>
          <cell r="C195" t="str">
            <v>2105 Accmu Dep'n - MS5 Equipment</v>
          </cell>
          <cell r="D195">
            <v>-1261539.77</v>
          </cell>
          <cell r="E195">
            <v>0</v>
          </cell>
          <cell r="F195">
            <v>24497.61</v>
          </cell>
          <cell r="G195">
            <v>-24497.61</v>
          </cell>
          <cell r="H195">
            <v>-1286037.3799999999</v>
          </cell>
        </row>
        <row r="196">
          <cell r="B196" t="str">
            <v>100-1712-10</v>
          </cell>
          <cell r="C196" t="str">
            <v>2105 Accmu Dep'n - MS7 Equipment</v>
          </cell>
          <cell r="D196">
            <v>-1039507.92</v>
          </cell>
          <cell r="E196">
            <v>0</v>
          </cell>
          <cell r="F196">
            <v>7554.14</v>
          </cell>
          <cell r="G196">
            <v>-7554.14</v>
          </cell>
          <cell r="H196">
            <v>-1047062.06</v>
          </cell>
        </row>
        <row r="197">
          <cell r="B197" t="str">
            <v>100-1713-10</v>
          </cell>
          <cell r="C197" t="str">
            <v>2105 Accmu Dep'n - MS10 Equipment</v>
          </cell>
          <cell r="D197">
            <v>-1031541.5</v>
          </cell>
          <cell r="E197">
            <v>0</v>
          </cell>
          <cell r="F197">
            <v>23785.31</v>
          </cell>
          <cell r="G197">
            <v>-23785.31</v>
          </cell>
          <cell r="H197">
            <v>-1055326.81</v>
          </cell>
        </row>
        <row r="198">
          <cell r="B198" t="str">
            <v>100-1714-10</v>
          </cell>
          <cell r="C198" t="str">
            <v>2105 Accmu Dep'n - MS11 Equipment</v>
          </cell>
          <cell r="D198">
            <v>-859009.68</v>
          </cell>
          <cell r="E198">
            <v>0</v>
          </cell>
          <cell r="F198">
            <v>67979.600000000006</v>
          </cell>
          <cell r="G198">
            <v>-67979.600000000006</v>
          </cell>
          <cell r="H198">
            <v>-926989.28</v>
          </cell>
        </row>
        <row r="199">
          <cell r="B199" t="str">
            <v>100-1715-10</v>
          </cell>
          <cell r="C199" t="str">
            <v>2105 Accum Dep'n-Subtransmission Feeders</v>
          </cell>
          <cell r="D199">
            <v>-794920.35</v>
          </cell>
          <cell r="E199">
            <v>278.32</v>
          </cell>
          <cell r="F199">
            <v>2558.4</v>
          </cell>
          <cell r="G199">
            <v>-2280.08</v>
          </cell>
          <cell r="H199">
            <v>-797200.43</v>
          </cell>
        </row>
        <row r="200">
          <cell r="B200" t="str">
            <v>100-1716-10</v>
          </cell>
          <cell r="C200" t="str">
            <v>2105 Accmu Dep'n - MS13 Equipment</v>
          </cell>
          <cell r="D200">
            <v>-579527.44999999995</v>
          </cell>
          <cell r="E200">
            <v>0</v>
          </cell>
          <cell r="F200">
            <v>40113.26</v>
          </cell>
          <cell r="G200">
            <v>-40113.26</v>
          </cell>
          <cell r="H200">
            <v>-619640.71</v>
          </cell>
        </row>
        <row r="201">
          <cell r="B201" t="str">
            <v>100-1717-10</v>
          </cell>
          <cell r="C201" t="str">
            <v>2105 Accmu Dep'n - MS14 Equipment</v>
          </cell>
          <cell r="D201">
            <v>-1030827.5</v>
          </cell>
          <cell r="E201">
            <v>0</v>
          </cell>
          <cell r="F201">
            <v>19059.39</v>
          </cell>
          <cell r="G201">
            <v>-19059.39</v>
          </cell>
          <cell r="H201">
            <v>-1049886.8899999999</v>
          </cell>
        </row>
        <row r="202">
          <cell r="B202" t="str">
            <v>100-1718-10</v>
          </cell>
          <cell r="C202" t="str">
            <v>2105 Accmu Dep'n - MS15 Equipment</v>
          </cell>
          <cell r="D202">
            <v>-648044.26</v>
          </cell>
          <cell r="E202">
            <v>0</v>
          </cell>
          <cell r="F202">
            <v>62136.7</v>
          </cell>
          <cell r="G202">
            <v>-62136.7</v>
          </cell>
          <cell r="H202">
            <v>-710180.96</v>
          </cell>
        </row>
        <row r="203">
          <cell r="B203" t="str">
            <v>100-1719-10</v>
          </cell>
          <cell r="C203" t="str">
            <v>2105 Accmu Dep'n - MS9 Equipment</v>
          </cell>
          <cell r="D203">
            <v>-199628.18</v>
          </cell>
          <cell r="E203">
            <v>0</v>
          </cell>
          <cell r="F203">
            <v>17586.919999999998</v>
          </cell>
          <cell r="G203">
            <v>-17586.919999999998</v>
          </cell>
          <cell r="H203">
            <v>-217215.1</v>
          </cell>
        </row>
        <row r="204">
          <cell r="B204" t="str">
            <v>100-1720-10</v>
          </cell>
          <cell r="C204" t="str">
            <v>2105 Accum Dep'n-Overhead Distribution</v>
          </cell>
          <cell r="D204">
            <v>-8561308.3200000003</v>
          </cell>
          <cell r="E204">
            <v>178.21</v>
          </cell>
          <cell r="F204">
            <v>229796.64</v>
          </cell>
          <cell r="G204">
            <v>-229618.43</v>
          </cell>
          <cell r="H204">
            <v>-8790926.75</v>
          </cell>
        </row>
        <row r="205">
          <cell r="B205" t="str">
            <v>100-1721-10</v>
          </cell>
          <cell r="C205" t="str">
            <v>2105 Acc Dep'n-Poles, Towers, Fixtures</v>
          </cell>
          <cell r="D205">
            <v>-14023397.039999999</v>
          </cell>
          <cell r="E205">
            <v>204.95</v>
          </cell>
          <cell r="F205">
            <v>481371.9</v>
          </cell>
          <cell r="G205">
            <v>-481166.95</v>
          </cell>
          <cell r="H205">
            <v>-14504563.99</v>
          </cell>
        </row>
        <row r="206">
          <cell r="B206" t="str">
            <v>100-1725-10</v>
          </cell>
          <cell r="C206" t="str">
            <v>2105 Accum Dep'n-Underground Dist'n</v>
          </cell>
          <cell r="D206">
            <v>-17158325.09</v>
          </cell>
          <cell r="E206">
            <v>416.17</v>
          </cell>
          <cell r="F206">
            <v>767645.36</v>
          </cell>
          <cell r="G206">
            <v>-767229.19</v>
          </cell>
          <cell r="H206">
            <v>-17925554.280000001</v>
          </cell>
        </row>
        <row r="207">
          <cell r="B207" t="str">
            <v>100-1730-10</v>
          </cell>
          <cell r="C207" t="str">
            <v>2105 Accum Dep'n-Dist'n Transformers</v>
          </cell>
          <cell r="D207">
            <v>-29255983.559999999</v>
          </cell>
          <cell r="E207">
            <v>2572.25</v>
          </cell>
          <cell r="F207">
            <v>747688.19</v>
          </cell>
          <cell r="G207">
            <v>-745115.94</v>
          </cell>
          <cell r="H207">
            <v>-30001099.5</v>
          </cell>
        </row>
        <row r="208">
          <cell r="B208" t="str">
            <v>100-1735-10</v>
          </cell>
          <cell r="C208" t="str">
            <v>2105 Accum Dep'n-Distribution Meters</v>
          </cell>
          <cell r="D208">
            <v>-7789732.9199999999</v>
          </cell>
          <cell r="E208">
            <v>0</v>
          </cell>
          <cell r="F208">
            <v>747564.64</v>
          </cell>
          <cell r="G208">
            <v>-747564.64</v>
          </cell>
          <cell r="H208">
            <v>-8537297.5600000005</v>
          </cell>
        </row>
        <row r="209">
          <cell r="B209" t="str">
            <v>100-1736-10</v>
          </cell>
          <cell r="C209" t="str">
            <v>2105 Accum Ammortization-contra</v>
          </cell>
          <cell r="D209">
            <v>-534475.09</v>
          </cell>
          <cell r="E209">
            <v>0</v>
          </cell>
          <cell r="F209">
            <v>0</v>
          </cell>
          <cell r="G209">
            <v>0</v>
          </cell>
          <cell r="H209">
            <v>-534475.09</v>
          </cell>
        </row>
        <row r="210">
          <cell r="B210" t="str">
            <v>100-1740-10</v>
          </cell>
          <cell r="C210" t="str">
            <v>2105 Accum Dep'n-Gen. Office Equipment</v>
          </cell>
          <cell r="D210">
            <v>-663741.84</v>
          </cell>
          <cell r="E210">
            <v>0</v>
          </cell>
          <cell r="F210">
            <v>9661.1200000000008</v>
          </cell>
          <cell r="G210">
            <v>-9661.1200000000008</v>
          </cell>
          <cell r="H210">
            <v>-673402.96</v>
          </cell>
        </row>
        <row r="211">
          <cell r="B211" t="str">
            <v>100-1741-10</v>
          </cell>
          <cell r="C211" t="str">
            <v>2105 Accum Dep'n Telephone System</v>
          </cell>
          <cell r="D211">
            <v>-167634.07</v>
          </cell>
          <cell r="E211">
            <v>0</v>
          </cell>
          <cell r="F211">
            <v>20481.990000000002</v>
          </cell>
          <cell r="G211">
            <v>-20481.990000000002</v>
          </cell>
          <cell r="H211">
            <v>-188116.06</v>
          </cell>
        </row>
        <row r="212">
          <cell r="B212" t="str">
            <v>100-1742-10</v>
          </cell>
          <cell r="C212" t="str">
            <v>2105 Accmu Dep'n Misc Equipment</v>
          </cell>
          <cell r="D212">
            <v>-68028.34</v>
          </cell>
          <cell r="E212">
            <v>1119559</v>
          </cell>
          <cell r="F212">
            <v>1138746.22</v>
          </cell>
          <cell r="G212">
            <v>-19187.22</v>
          </cell>
          <cell r="H212">
            <v>-87215.56</v>
          </cell>
        </row>
        <row r="213">
          <cell r="B213" t="str">
            <v>100-1744-10</v>
          </cell>
          <cell r="C213" t="str">
            <v>2105 Accum Dep'n-Computer Software</v>
          </cell>
          <cell r="D213">
            <v>-572404.14</v>
          </cell>
          <cell r="E213">
            <v>0</v>
          </cell>
          <cell r="F213">
            <v>377030.41</v>
          </cell>
          <cell r="G213">
            <v>-377030.41</v>
          </cell>
          <cell r="H213">
            <v>-949434.55</v>
          </cell>
        </row>
        <row r="214">
          <cell r="B214" t="str">
            <v>100-1745-10</v>
          </cell>
          <cell r="C214" t="str">
            <v>2105 Accum Dep'n-Computer Hardware Equip</v>
          </cell>
          <cell r="D214">
            <v>-2138971.5299999998</v>
          </cell>
          <cell r="E214">
            <v>0</v>
          </cell>
          <cell r="F214">
            <v>86793.600000000006</v>
          </cell>
          <cell r="G214">
            <v>-86793.600000000006</v>
          </cell>
          <cell r="H214">
            <v>-2225765.13</v>
          </cell>
        </row>
        <row r="215">
          <cell r="B215" t="str">
            <v>100-1746-10</v>
          </cell>
          <cell r="C215" t="str">
            <v>2105 Accum Dep'n - Meter reading equipt</v>
          </cell>
          <cell r="D215">
            <v>-282081.57</v>
          </cell>
          <cell r="E215">
            <v>0</v>
          </cell>
          <cell r="F215">
            <v>15888.03</v>
          </cell>
          <cell r="G215">
            <v>-15888.03</v>
          </cell>
          <cell r="H215">
            <v>-297969.59999999998</v>
          </cell>
        </row>
        <row r="216">
          <cell r="B216" t="str">
            <v>100-1747-10</v>
          </cell>
          <cell r="C216" t="str">
            <v>2105 Accum Dep'n CAD AM/FM System</v>
          </cell>
          <cell r="D216">
            <v>-293583.09999999998</v>
          </cell>
          <cell r="E216">
            <v>0</v>
          </cell>
          <cell r="F216">
            <v>0</v>
          </cell>
          <cell r="G216">
            <v>0</v>
          </cell>
          <cell r="H216">
            <v>-293583.09999999998</v>
          </cell>
        </row>
        <row r="217">
          <cell r="B217" t="str">
            <v>100-1750-10</v>
          </cell>
          <cell r="C217" t="str">
            <v>2105 Accum Dep'n-Stores Warehouse Equip</v>
          </cell>
          <cell r="D217">
            <v>-24515.95</v>
          </cell>
          <cell r="E217">
            <v>0</v>
          </cell>
          <cell r="F217">
            <v>0</v>
          </cell>
          <cell r="G217">
            <v>0</v>
          </cell>
          <cell r="H217">
            <v>-24515.95</v>
          </cell>
        </row>
        <row r="218">
          <cell r="B218" t="str">
            <v>100-1755-10</v>
          </cell>
          <cell r="C218" t="str">
            <v>2105 Accum Dep'n-Rolling Stock &amp; Equip</v>
          </cell>
          <cell r="D218">
            <v>-4726227.33</v>
          </cell>
          <cell r="E218">
            <v>244701.21</v>
          </cell>
          <cell r="F218">
            <v>328682.90000000002</v>
          </cell>
          <cell r="G218">
            <v>-83981.69</v>
          </cell>
          <cell r="H218">
            <v>-4810209.0199999996</v>
          </cell>
        </row>
        <row r="219">
          <cell r="B219" t="str">
            <v>100-1760-10</v>
          </cell>
          <cell r="C219" t="str">
            <v>2105 Accum Dep'n-Misc. Equipment-Tools</v>
          </cell>
          <cell r="D219">
            <v>-1706221.02</v>
          </cell>
          <cell r="E219">
            <v>3665.48</v>
          </cell>
          <cell r="F219">
            <v>203799.79</v>
          </cell>
          <cell r="G219">
            <v>-200134.31</v>
          </cell>
          <cell r="H219">
            <v>-1906355.33</v>
          </cell>
        </row>
        <row r="220">
          <cell r="B220" t="str">
            <v>100-1765-10</v>
          </cell>
          <cell r="C220" t="str">
            <v>2105 Accum Dep'n-Water Heater Controls</v>
          </cell>
          <cell r="D220">
            <v>-107034.72</v>
          </cell>
          <cell r="E220">
            <v>0</v>
          </cell>
          <cell r="F220">
            <v>0</v>
          </cell>
          <cell r="G220">
            <v>0</v>
          </cell>
          <cell r="H220">
            <v>-107034.72</v>
          </cell>
        </row>
        <row r="221">
          <cell r="B221" t="str">
            <v>100-1770-10</v>
          </cell>
          <cell r="C221" t="str">
            <v>2105 Accum Dep'n-Load Mgmt. Controls</v>
          </cell>
          <cell r="D221">
            <v>-710738.66</v>
          </cell>
          <cell r="E221">
            <v>0</v>
          </cell>
          <cell r="F221">
            <v>17446.5</v>
          </cell>
          <cell r="G221">
            <v>-17446.5</v>
          </cell>
          <cell r="H221">
            <v>-728185.16</v>
          </cell>
        </row>
        <row r="222">
          <cell r="B222" t="str">
            <v>100-1771-10</v>
          </cell>
          <cell r="C222" t="str">
            <v>2105 Accum Dep'n Water Heater Controls</v>
          </cell>
          <cell r="D222">
            <v>-49092.77</v>
          </cell>
          <cell r="E222">
            <v>0</v>
          </cell>
          <cell r="F222">
            <v>0</v>
          </cell>
          <cell r="G222">
            <v>0</v>
          </cell>
          <cell r="H222">
            <v>-49092.77</v>
          </cell>
        </row>
        <row r="223">
          <cell r="B223" t="str">
            <v>100-1775-10</v>
          </cell>
          <cell r="C223" t="str">
            <v>2105 Amortization-Leasehold Improvements</v>
          </cell>
          <cell r="D223">
            <v>-409295.87</v>
          </cell>
          <cell r="E223">
            <v>0</v>
          </cell>
          <cell r="F223">
            <v>153805.57999999999</v>
          </cell>
          <cell r="G223">
            <v>-153805.57999999999</v>
          </cell>
          <cell r="H223">
            <v>-563101.44999999995</v>
          </cell>
        </row>
        <row r="224">
          <cell r="B224" t="str">
            <v>100-1780-10</v>
          </cell>
          <cell r="C224" t="str">
            <v>2105 Accum Dep'n-Fibre Optics</v>
          </cell>
          <cell r="D224">
            <v>-96488.44</v>
          </cell>
          <cell r="E224">
            <v>0</v>
          </cell>
          <cell r="F224">
            <v>0</v>
          </cell>
          <cell r="G224">
            <v>0</v>
          </cell>
          <cell r="H224">
            <v>-96488.44</v>
          </cell>
        </row>
        <row r="225">
          <cell r="B225" t="str">
            <v>100-1785-10</v>
          </cell>
          <cell r="C225" t="str">
            <v>2105 Accum Dep Rolling &amp; Equip - Disposal</v>
          </cell>
          <cell r="D225">
            <v>2628948.7400000002</v>
          </cell>
          <cell r="E225">
            <v>0</v>
          </cell>
          <cell r="F225">
            <v>0</v>
          </cell>
          <cell r="G225">
            <v>0</v>
          </cell>
          <cell r="H225">
            <v>2628948.7400000002</v>
          </cell>
        </row>
        <row r="226">
          <cell r="B226" t="str">
            <v>100-1786-10</v>
          </cell>
          <cell r="C226" t="str">
            <v>2105 Accum Distribution Meter - Disposal</v>
          </cell>
          <cell r="D226">
            <v>4595146.5</v>
          </cell>
          <cell r="E226">
            <v>0</v>
          </cell>
          <cell r="F226">
            <v>0</v>
          </cell>
          <cell r="G226">
            <v>0</v>
          </cell>
          <cell r="H226">
            <v>4595146.5</v>
          </cell>
        </row>
        <row r="227">
          <cell r="B227" t="str">
            <v>100-1787-10</v>
          </cell>
          <cell r="C227" t="str">
            <v>2105 Accum Dep Building - Disposal</v>
          </cell>
          <cell r="D227">
            <v>6887.53</v>
          </cell>
          <cell r="E227">
            <v>0</v>
          </cell>
          <cell r="F227">
            <v>0</v>
          </cell>
          <cell r="G227">
            <v>0</v>
          </cell>
          <cell r="H227">
            <v>6887.53</v>
          </cell>
        </row>
        <row r="228">
          <cell r="B228" t="str">
            <v>100-1788-10</v>
          </cell>
          <cell r="C228" t="str">
            <v>2105 Accum Depr OH Distribution - Disposal</v>
          </cell>
          <cell r="D228">
            <v>48000</v>
          </cell>
          <cell r="E228">
            <v>0</v>
          </cell>
          <cell r="F228">
            <v>0</v>
          </cell>
          <cell r="G228">
            <v>0</v>
          </cell>
          <cell r="H228">
            <v>48000</v>
          </cell>
        </row>
        <row r="229">
          <cell r="B229" t="str">
            <v>100-1790-10</v>
          </cell>
          <cell r="C229" t="str">
            <v>2105 ContraAcc Dep Distrib Meters</v>
          </cell>
          <cell r="D229">
            <v>62797.53</v>
          </cell>
          <cell r="E229">
            <v>7861.76</v>
          </cell>
          <cell r="F229">
            <v>0</v>
          </cell>
          <cell r="G229">
            <v>7861.76</v>
          </cell>
          <cell r="H229">
            <v>70659.289999999994</v>
          </cell>
        </row>
        <row r="230">
          <cell r="B230" t="str">
            <v>100-1791-10</v>
          </cell>
          <cell r="C230" t="str">
            <v>2105 ContraAcc Dep Poles, Towers, Fixtures</v>
          </cell>
          <cell r="D230">
            <v>1489805.34</v>
          </cell>
          <cell r="E230">
            <v>125294.03</v>
          </cell>
          <cell r="F230">
            <v>3193.88</v>
          </cell>
          <cell r="G230">
            <v>122100.15</v>
          </cell>
          <cell r="H230">
            <v>1611905.49</v>
          </cell>
        </row>
        <row r="231">
          <cell r="B231" t="str">
            <v>100-1792-10</v>
          </cell>
          <cell r="C231" t="str">
            <v>2105 ContraAcc Dep Distribution Transformers</v>
          </cell>
          <cell r="D231">
            <v>2704465.26</v>
          </cell>
          <cell r="E231">
            <v>232536.63</v>
          </cell>
          <cell r="F231">
            <v>2807.94</v>
          </cell>
          <cell r="G231">
            <v>229728.69</v>
          </cell>
          <cell r="H231">
            <v>2934193.95</v>
          </cell>
        </row>
        <row r="232">
          <cell r="B232" t="str">
            <v>100-1793-10</v>
          </cell>
          <cell r="C232" t="str">
            <v>2105 ContraAcc Dep Overhead Distribution</v>
          </cell>
          <cell r="D232">
            <v>889443.87</v>
          </cell>
          <cell r="E232">
            <v>57277.16</v>
          </cell>
          <cell r="F232">
            <v>913.16</v>
          </cell>
          <cell r="G232">
            <v>56364</v>
          </cell>
          <cell r="H232">
            <v>945807.87</v>
          </cell>
        </row>
        <row r="233">
          <cell r="B233" t="str">
            <v>100-1794-10</v>
          </cell>
          <cell r="C233" t="str">
            <v>2105 ContraAcc Dep Underground Distribution</v>
          </cell>
          <cell r="D233">
            <v>2663586.71</v>
          </cell>
          <cell r="E233">
            <v>227750.7</v>
          </cell>
          <cell r="F233">
            <v>68.680000000000007</v>
          </cell>
          <cell r="G233">
            <v>227682.02</v>
          </cell>
          <cell r="H233">
            <v>2891268.73</v>
          </cell>
        </row>
        <row r="234">
          <cell r="B234" t="str">
            <v>100-1795-10</v>
          </cell>
          <cell r="C234" t="str">
            <v>2105 ContraAcc Dep Tools</v>
          </cell>
          <cell r="D234">
            <v>37057.11</v>
          </cell>
          <cell r="E234">
            <v>25557.14</v>
          </cell>
          <cell r="F234">
            <v>1387.1</v>
          </cell>
          <cell r="G234">
            <v>24170.04</v>
          </cell>
          <cell r="H234">
            <v>61227.15</v>
          </cell>
        </row>
        <row r="235">
          <cell r="B235" t="str">
            <v>100-1796-10</v>
          </cell>
          <cell r="C235" t="str">
            <v>2105 ContraAcc Dep Equipment</v>
          </cell>
          <cell r="D235">
            <v>222905.60000000001</v>
          </cell>
          <cell r="E235">
            <v>15641.47</v>
          </cell>
          <cell r="F235">
            <v>0</v>
          </cell>
          <cell r="G235">
            <v>15641.47</v>
          </cell>
          <cell r="H235">
            <v>238547.07</v>
          </cell>
        </row>
        <row r="236">
          <cell r="B236" t="str">
            <v>100-1800-10</v>
          </cell>
          <cell r="C236" t="str">
            <v>1460 Equity In Ontario Hydro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</row>
        <row r="237">
          <cell r="B237" t="str">
            <v>100-1805-10</v>
          </cell>
          <cell r="C237" t="str">
            <v>2105 Accum Dep'n - Station Doors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</row>
        <row r="238">
          <cell r="B238" t="str">
            <v>100-1806-10</v>
          </cell>
          <cell r="C238" t="str">
            <v>2105 Accum Dep'n - Station Fence/Parking/Landscape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B239" t="str">
            <v>100-1807-10</v>
          </cell>
          <cell r="C239" t="str">
            <v>2105 Accum Dep'n - Station Building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B240" t="str">
            <v>100-1808-10</v>
          </cell>
          <cell r="C240" t="str">
            <v>2105 Accum Dep'n - Power Transformers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B241" t="str">
            <v>100-1809-10</v>
          </cell>
          <cell r="C241" t="str">
            <v>2105 Accum Dep'n - Station Relays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B242" t="str">
            <v>100-1810-10</v>
          </cell>
          <cell r="C242" t="str">
            <v>2105 Accum Dep'n - Station Switches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</row>
        <row r="243">
          <cell r="B243" t="str">
            <v>100-1811-10</v>
          </cell>
          <cell r="C243" t="str">
            <v>2105 Accum Dep'n - Station Switchgear/Breakers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</row>
        <row r="244">
          <cell r="B244" t="str">
            <v>100-1812-10</v>
          </cell>
          <cell r="C244" t="str">
            <v>2105 Accum Dep'n - Streetlights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B245" t="str">
            <v>100-1813-10</v>
          </cell>
          <cell r="C245" t="str">
            <v>2105 Accum Dep'n - Station Independent Breakers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</row>
        <row r="246">
          <cell r="B246" t="str">
            <v>100-1814-10</v>
          </cell>
          <cell r="C246" t="str">
            <v>2105 Accum Dep'n - Fibre Optic Distribution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</row>
        <row r="247">
          <cell r="B247" t="str">
            <v>100-1815-10</v>
          </cell>
          <cell r="C247" t="str">
            <v>2105 Accum Dep'n - Fully Dressed Wood Poles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B248" t="str">
            <v>100-1816-10</v>
          </cell>
          <cell r="C248" t="str">
            <v>2105 Accum Dep'n - Fully Dressed Poles - Cross Arm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</row>
        <row r="249">
          <cell r="B249" t="str">
            <v>100-1817-10</v>
          </cell>
          <cell r="C249" t="str">
            <v>2105 Accum Dep'n - Fully Dressed Concrete Poles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0">
          <cell r="B250" t="str">
            <v>100-1818-10</v>
          </cell>
          <cell r="C250" t="str">
            <v>2105 Accum Dep'n - OH Transformers &amp; Voltage Regul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B251" t="str">
            <v>100-1819-10</v>
          </cell>
          <cell r="C251" t="str">
            <v>2105 Accum Dep'n - Overhead Line Switches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2">
          <cell r="B252" t="str">
            <v>100-1820-10</v>
          </cell>
          <cell r="C252" t="str">
            <v>2105 Accum Dep'n - Overhead Conductors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</row>
        <row r="253">
          <cell r="B253" t="str">
            <v>100-1821-10</v>
          </cell>
          <cell r="C253" t="str">
            <v>2105 Accum Dep'n - Pad Mounted Transformers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B254" t="str">
            <v>100-1822-10</v>
          </cell>
          <cell r="C254" t="str">
            <v>2105 Accum Dep'n - Underground Vaults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</row>
        <row r="255">
          <cell r="B255" t="str">
            <v>100-1823-10</v>
          </cell>
          <cell r="C255" t="str">
            <v>2105 Accum Dep'n - Underground Vault Switches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B256" t="str">
            <v>100-1824-10</v>
          </cell>
          <cell r="C256" t="str">
            <v>2105 Accum Dep'n - Cable Chambers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B257" t="str">
            <v>100-1825-10</v>
          </cell>
          <cell r="C257" t="str">
            <v>2105 Accum Dep'n - Prim TR XLPE Cbl NI in Duct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</row>
        <row r="258">
          <cell r="B258" t="str">
            <v>100-1826-10</v>
          </cell>
          <cell r="C258" t="str">
            <v>2105 Accum Dep'n - Sec Cbls NI Direct Buried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</row>
        <row r="259">
          <cell r="B259" t="str">
            <v>100-1827-10</v>
          </cell>
          <cell r="C259" t="str">
            <v>2105 Accum Dep'n - Secondary Cables NI in Duct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B260" t="str">
            <v>100-1828-10</v>
          </cell>
          <cell r="C260" t="str">
            <v>2105 Accum Dep'n - Concrete Encased Duct Banks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</row>
        <row r="261">
          <cell r="B261" t="str">
            <v>100-1829-10</v>
          </cell>
          <cell r="C261" t="str">
            <v>2105 Accum Dep'n - Ducts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</row>
        <row r="262">
          <cell r="B262" t="str">
            <v>100-1830-10</v>
          </cell>
          <cell r="C262" t="str">
            <v>2105 Accum Dep'n - Pad Mounted Switchgear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B263" t="str">
            <v>100-1831-10</v>
          </cell>
          <cell r="C263" t="str">
            <v>2105 Accum Dep'n - Underground Foundations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</row>
        <row r="264">
          <cell r="B264" t="str">
            <v>100-1832-10</v>
          </cell>
          <cell r="C264" t="str">
            <v>2105 Accum Dep'n - Submersible/Vault Transformers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B265" t="str">
            <v>100-1833-10</v>
          </cell>
          <cell r="C265" t="str">
            <v>2105 Accum Dep'n - Indust/Comm Energy Meters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B266" t="str">
            <v>100-1834-10</v>
          </cell>
          <cell r="C266" t="str">
            <v>2105 Accum Dep'n - Curr &amp; Poten Transf (CT &amp; PT)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B267" t="str">
            <v>100-1835-10</v>
          </cell>
          <cell r="C267" t="str">
            <v>2105 Accum Dep'n - Residential Energy Meters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</row>
        <row r="268">
          <cell r="B268" t="str">
            <v>100-1836-10</v>
          </cell>
          <cell r="C268" t="str">
            <v>2105 Accum Dep'n - Smart Meters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69">
          <cell r="B269" t="str">
            <v>100-1837-10</v>
          </cell>
          <cell r="C269" t="str">
            <v>2105 Accum Dep'n - Collectors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B270" t="str">
            <v>100-1838-10</v>
          </cell>
          <cell r="C270" t="str">
            <v>2105 Accum Dep'n - Telephone Equipment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</row>
        <row r="271">
          <cell r="B271" t="str">
            <v>100-1839-10</v>
          </cell>
          <cell r="C271" t="str">
            <v>2105 Accum Dep'n - Office Equipment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</row>
        <row r="272">
          <cell r="B272" t="str">
            <v>100-1840-10</v>
          </cell>
          <cell r="C272" t="str">
            <v>2105 Accum Dep'n - Computer Hardware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</row>
        <row r="273">
          <cell r="B273" t="str">
            <v>100-1841-10</v>
          </cell>
          <cell r="C273" t="str">
            <v>2105 Accum Dep'n - Computer Software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</row>
        <row r="274">
          <cell r="B274" t="str">
            <v>100-1842-10</v>
          </cell>
          <cell r="C274" t="str">
            <v>2105 Accum Dep'n - Vehicles - Bucket Trucks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B275" t="str">
            <v>100-1843-10</v>
          </cell>
          <cell r="C275" t="str">
            <v>2105 Accum Dep'n - Vehicles - Pickup Trucks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</row>
        <row r="276">
          <cell r="B276" t="str">
            <v>100-1844-10</v>
          </cell>
          <cell r="C276" t="str">
            <v>2105 Accum Dep'n - Vehicles - Trailers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</row>
        <row r="277">
          <cell r="B277" t="str">
            <v>100-1845-10</v>
          </cell>
          <cell r="C277" t="str">
            <v>2105 Accum Dep'n - Measurement &amp; Testing Equipment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B278" t="str">
            <v>100-1846-10</v>
          </cell>
          <cell r="C278" t="str">
            <v>2105 Accum Dep'n - Tools, Shop, Garage Equipment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B279" t="str">
            <v>100-1847-10</v>
          </cell>
          <cell r="C279" t="str">
            <v>2105 Accum Dep'n - Stores Equipment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</row>
        <row r="280">
          <cell r="B280" t="str">
            <v>100-1848-10</v>
          </cell>
          <cell r="C280" t="str">
            <v>2105 Accum Dep'n - Grounding Wire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B281" t="str">
            <v>100-1849-10</v>
          </cell>
          <cell r="C281" t="str">
            <v>2105 Accum Dep'n - Monitoring &amp; Control Systems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</row>
        <row r="282">
          <cell r="B282" t="str">
            <v>100-1850-10</v>
          </cell>
          <cell r="C282" t="str">
            <v>2105 Accum Amort'n - Leasehold Improvements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B283" t="str">
            <v>100-1851-10</v>
          </cell>
          <cell r="C283" t="str">
            <v>2105 Accum Dep'n - CAD (AM/FM) System - Engin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</row>
        <row r="284">
          <cell r="B284" t="str">
            <v>100-1852-10</v>
          </cell>
          <cell r="C284" t="str">
            <v>2105 A/Dep'n-contra - Station Doors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</row>
        <row r="285">
          <cell r="B285" t="str">
            <v>100-1853-10</v>
          </cell>
          <cell r="C285" t="str">
            <v>2105 A/Dep'n-contra - Stn Fence/Pkg/Lndscp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</row>
        <row r="286">
          <cell r="B286" t="str">
            <v>100-1854-10</v>
          </cell>
          <cell r="C286" t="str">
            <v>2105 A/Dep'n-contra - Station Building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B287" t="str">
            <v>100-1855-10</v>
          </cell>
          <cell r="C287" t="str">
            <v>2105 A/Dep'n-contra - Power Transformers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B288" t="str">
            <v>100-1856-10</v>
          </cell>
          <cell r="C288" t="str">
            <v>2105 A/Dep'n-contra - Station Relays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B289" t="str">
            <v>100-1857-10</v>
          </cell>
          <cell r="C289" t="str">
            <v>2105 A/Dep'n-contra - Station Switches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</row>
        <row r="290">
          <cell r="B290" t="str">
            <v>100-1858-10</v>
          </cell>
          <cell r="C290" t="str">
            <v>2105 A/Dep'n-contra - Station Switchgear/Breakers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B291" t="str">
            <v>100-1859-10</v>
          </cell>
          <cell r="C291" t="str">
            <v>2105 A/Dep'n-contra - Streetlights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</row>
        <row r="292">
          <cell r="B292" t="str">
            <v>100-1860-10</v>
          </cell>
          <cell r="C292" t="str">
            <v>2105 A/Dep'n-contra - Station Independent Breakers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B293" t="str">
            <v>100-1861-10</v>
          </cell>
          <cell r="C293" t="str">
            <v>2105 A/Dep'n-contra - Fibre Optic Distribution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</row>
        <row r="294">
          <cell r="B294" t="str">
            <v>100-1862-10</v>
          </cell>
          <cell r="C294" t="str">
            <v>2105 A/Dep'n-contra - Fully Dressed Wood Poles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</row>
        <row r="295">
          <cell r="B295" t="str">
            <v>100-1863-10</v>
          </cell>
          <cell r="C295" t="str">
            <v>2105 A/Dep'n-contra - Fully Dressed Poles - Cr Arm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B296" t="str">
            <v>100-1864-10</v>
          </cell>
          <cell r="C296" t="str">
            <v>2105 A/Dep'n-contra - Fully Dressed Concrete Poles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</row>
        <row r="297">
          <cell r="B297" t="str">
            <v>100-1865-10</v>
          </cell>
          <cell r="C297" t="str">
            <v>2105 A/Dep'n-contra - OH Transformers &amp; Volt Regs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B298" t="str">
            <v>100-1866-10</v>
          </cell>
          <cell r="C298" t="str">
            <v>2105 A/Dep'n-contra - Overhead Line Switches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</row>
        <row r="299">
          <cell r="B299" t="str">
            <v>100-1867-10</v>
          </cell>
          <cell r="C299" t="str">
            <v>2105 A/Dep'n-contra - Overhead Conductors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B300" t="str">
            <v>100-1868-10</v>
          </cell>
          <cell r="C300" t="str">
            <v>2105 A/Dep'n-contra - Pad Mounted Transformers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</row>
        <row r="301">
          <cell r="B301" t="str">
            <v>100-1869-10</v>
          </cell>
          <cell r="C301" t="str">
            <v>2105 A/Dep'n-contra - Underground Vaults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B302" t="str">
            <v>100-1870-10</v>
          </cell>
          <cell r="C302" t="str">
            <v>2105 A/Dep'n-contra - Underground Vault Switches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B303" t="str">
            <v>100-1871-10</v>
          </cell>
          <cell r="C303" t="str">
            <v>2105 A/Dep'n-contra - Cable Chambers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B304" t="str">
            <v>100-1872-10</v>
          </cell>
          <cell r="C304" t="str">
            <v>2105 A/Dep'n-contra - Prim TR XLPE Cbl NI in Duct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B305" t="str">
            <v>100-1873-10</v>
          </cell>
          <cell r="C305" t="str">
            <v>2105 A/Dep'n-contra - Sec Cbl NI Direct Buried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B306" t="str">
            <v>100-1874-10</v>
          </cell>
          <cell r="C306" t="str">
            <v>2105 A/Dep'n-contra - Secondary Cables NI in Duct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B307" t="str">
            <v>100-1875-10</v>
          </cell>
          <cell r="C307" t="str">
            <v>2105 A/Dep'n-contra - Concrete Encased Duct Banks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B308" t="str">
            <v>100-1876-10</v>
          </cell>
          <cell r="C308" t="str">
            <v>2105 A/Dep'n-contra - Ducts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</row>
        <row r="309">
          <cell r="B309" t="str">
            <v>100-1877-10</v>
          </cell>
          <cell r="C309" t="str">
            <v>2105 A/Dep'n-contra - Pad Mounted Switchgear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B310" t="str">
            <v>100-1878-10</v>
          </cell>
          <cell r="C310" t="str">
            <v>2105 A/Dep'n-contra - Underground Foundations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</row>
        <row r="311">
          <cell r="B311" t="str">
            <v>100-1879-10</v>
          </cell>
          <cell r="C311" t="str">
            <v>2105 A/Dep'n-contra - Submersible/Vault Transf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</row>
        <row r="312">
          <cell r="B312" t="str">
            <v>100-1880-10</v>
          </cell>
          <cell r="C312" t="str">
            <v>2105 A/Dep'n-contra - Indus/Comm'l Energy Meters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B313" t="str">
            <v>100-1881-10</v>
          </cell>
          <cell r="C313" t="str">
            <v>2105 A/Dep'n-contra - Current &amp; Potential Transf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</row>
        <row r="314">
          <cell r="B314" t="str">
            <v>100-1882-10</v>
          </cell>
          <cell r="C314" t="str">
            <v>2105 A/Dep'n-contra - Residential Energy Meters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B315" t="str">
            <v>100-1883-10</v>
          </cell>
          <cell r="C315" t="str">
            <v>2105 A/Dep'n-contra - Smart Meters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</row>
        <row r="316">
          <cell r="B316" t="str">
            <v>100-1884-10</v>
          </cell>
          <cell r="C316" t="str">
            <v>2105 A/Dep'n-contra - Collectors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</row>
        <row r="317">
          <cell r="B317" t="str">
            <v>100-1885-10</v>
          </cell>
          <cell r="C317" t="str">
            <v>2105 A/Dep'n-contra - Telephone Equipment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</row>
        <row r="318">
          <cell r="B318" t="str">
            <v>100-1886-10</v>
          </cell>
          <cell r="C318" t="str">
            <v>2105 A/Dep'n-contra - Office Equipment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</row>
        <row r="319">
          <cell r="B319" t="str">
            <v>100-1887-10</v>
          </cell>
          <cell r="C319" t="str">
            <v>2105 A/Dep'n-contra - Computer Hardware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B320" t="str">
            <v>100-1888-10</v>
          </cell>
          <cell r="C320" t="str">
            <v>2105 A/Dep'n-contra - Computer Software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</row>
        <row r="321">
          <cell r="B321" t="str">
            <v>100-1889-10</v>
          </cell>
          <cell r="C321" t="str">
            <v>2105 A/Dep'n-contra - Vehicles - Bucket Trucks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2">
          <cell r="B322" t="str">
            <v>100-1890-10</v>
          </cell>
          <cell r="C322" t="str">
            <v>2105 A/Dep'n-contra - Vehicles - Pickup Trucks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</row>
        <row r="323">
          <cell r="B323" t="str">
            <v>100-1891-10</v>
          </cell>
          <cell r="C323" t="str">
            <v>2105 A/Dep'n-contra - Vehicles - Trailers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</row>
        <row r="324">
          <cell r="B324" t="str">
            <v>100-1892-10</v>
          </cell>
          <cell r="C324" t="str">
            <v>2105 A/Dep'n-contra - Measurement &amp; Testing Equip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B325" t="str">
            <v>100-1893-10</v>
          </cell>
          <cell r="C325" t="str">
            <v>2105 A/Dep'n-contra - Tools, Shop, Garage Equip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B326" t="str">
            <v>100-1894-10</v>
          </cell>
          <cell r="C326" t="str">
            <v>2105 A/Dep'n-contra - Stores Equipment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</row>
        <row r="327">
          <cell r="B327" t="str">
            <v>100-1895-10</v>
          </cell>
          <cell r="C327" t="str">
            <v>2105 A/Dep'n-contra - Grounding Wire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B328" t="str">
            <v>100-1896-10</v>
          </cell>
          <cell r="C328" t="str">
            <v>2105 A/Dep'n-contra - Monitoring &amp; Control Systems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B329" t="str">
            <v>100-1897-10</v>
          </cell>
          <cell r="C329" t="str">
            <v>2105 A/Amort'n-contra - Leasehold Improvements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</row>
        <row r="330">
          <cell r="B330" t="str">
            <v>100-1898-10</v>
          </cell>
          <cell r="C330" t="str">
            <v>2105 A/Dep'n-contra - CAD (AM/FM) System - Engin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</sheetData>
      <sheetData sheetId="9">
        <row r="8">
          <cell r="B8" t="str">
            <v>210-8010-10</v>
          </cell>
          <cell r="C8" t="str">
            <v>5705 Dep'n Expense- Buildings-Other Const</v>
          </cell>
          <cell r="D8">
            <v>0</v>
          </cell>
          <cell r="E8">
            <v>14196.88</v>
          </cell>
          <cell r="F8">
            <v>0</v>
          </cell>
          <cell r="G8">
            <v>14196.88</v>
          </cell>
          <cell r="H8">
            <v>14196.88</v>
          </cell>
        </row>
        <row r="9">
          <cell r="B9" t="str">
            <v>210-8020-10</v>
          </cell>
          <cell r="C9" t="str">
            <v>5705 Dep'n Expense - MS Equipment</v>
          </cell>
          <cell r="D9">
            <v>0</v>
          </cell>
          <cell r="E9">
            <v>322548.15000000002</v>
          </cell>
          <cell r="F9">
            <v>0</v>
          </cell>
          <cell r="G9">
            <v>322548.15000000002</v>
          </cell>
          <cell r="H9">
            <v>322548.15000000002</v>
          </cell>
        </row>
        <row r="10">
          <cell r="B10" t="str">
            <v>210-8030-10</v>
          </cell>
          <cell r="C10" t="str">
            <v>5705 Dep'n Expense - Subtransmission Feeders</v>
          </cell>
          <cell r="D10">
            <v>0</v>
          </cell>
          <cell r="E10">
            <v>2558.4</v>
          </cell>
          <cell r="F10">
            <v>278.32</v>
          </cell>
          <cell r="G10">
            <v>2280.08</v>
          </cell>
          <cell r="H10">
            <v>2280.08</v>
          </cell>
        </row>
        <row r="11">
          <cell r="B11" t="str">
            <v>210-8040-10</v>
          </cell>
          <cell r="C11" t="str">
            <v>5705 Dep'n Expense - Overhead Distribution</v>
          </cell>
          <cell r="D11">
            <v>0</v>
          </cell>
          <cell r="E11">
            <v>263072.64000000001</v>
          </cell>
          <cell r="F11">
            <v>33454.21</v>
          </cell>
          <cell r="G11">
            <v>229618.43</v>
          </cell>
          <cell r="H11">
            <v>229618.43</v>
          </cell>
        </row>
        <row r="12">
          <cell r="B12" t="str">
            <v>210-8041-10</v>
          </cell>
          <cell r="C12" t="str">
            <v>5705 Depr'n Exp - Poles, Towers, Fixtures</v>
          </cell>
          <cell r="D12">
            <v>0</v>
          </cell>
          <cell r="E12">
            <v>481371.9</v>
          </cell>
          <cell r="F12">
            <v>204.95</v>
          </cell>
          <cell r="G12">
            <v>481166.95</v>
          </cell>
          <cell r="H12">
            <v>481166.95</v>
          </cell>
        </row>
        <row r="13">
          <cell r="B13" t="str">
            <v>210-8050-10</v>
          </cell>
          <cell r="C13" t="str">
            <v>5705 Dep'n Expense- Underground Dist'n</v>
          </cell>
          <cell r="D13">
            <v>0</v>
          </cell>
          <cell r="E13">
            <v>767645.36</v>
          </cell>
          <cell r="F13">
            <v>416.17</v>
          </cell>
          <cell r="G13">
            <v>767229.19</v>
          </cell>
          <cell r="H13">
            <v>767229.19</v>
          </cell>
        </row>
        <row r="14">
          <cell r="B14" t="str">
            <v>210-8060-10</v>
          </cell>
          <cell r="C14" t="str">
            <v>5705 Dep'n Expense - Dist'n Transformers</v>
          </cell>
          <cell r="D14">
            <v>0</v>
          </cell>
          <cell r="E14">
            <v>747688.19</v>
          </cell>
          <cell r="F14">
            <v>2572.25</v>
          </cell>
          <cell r="G14">
            <v>745115.94</v>
          </cell>
          <cell r="H14">
            <v>745115.94</v>
          </cell>
        </row>
        <row r="15">
          <cell r="B15" t="str">
            <v>210-8070-10</v>
          </cell>
          <cell r="C15" t="str">
            <v>5705 Dep'n Expense - Distribution Meters</v>
          </cell>
          <cell r="D15">
            <v>0</v>
          </cell>
          <cell r="E15">
            <v>747564.64</v>
          </cell>
          <cell r="F15">
            <v>0</v>
          </cell>
          <cell r="G15">
            <v>747564.64</v>
          </cell>
          <cell r="H15">
            <v>747564.64</v>
          </cell>
        </row>
        <row r="16">
          <cell r="B16" t="str">
            <v>210-8071-10</v>
          </cell>
          <cell r="C16" t="str">
            <v>5705 Expense Amortization</v>
          </cell>
          <cell r="D16">
            <v>0</v>
          </cell>
          <cell r="E16">
            <v>8370.76</v>
          </cell>
          <cell r="F16">
            <v>691918.89</v>
          </cell>
          <cell r="G16">
            <v>-683548.13</v>
          </cell>
          <cell r="H16">
            <v>-683548.13</v>
          </cell>
        </row>
        <row r="17">
          <cell r="B17" t="str">
            <v>210-8080-10</v>
          </cell>
          <cell r="C17" t="str">
            <v>5705 Dep'n Expense - Gen Office Equipment</v>
          </cell>
          <cell r="D17">
            <v>0</v>
          </cell>
          <cell r="E17">
            <v>49330.33</v>
          </cell>
          <cell r="F17">
            <v>0</v>
          </cell>
          <cell r="G17">
            <v>49330.33</v>
          </cell>
          <cell r="H17">
            <v>49330.33</v>
          </cell>
        </row>
        <row r="18">
          <cell r="B18" t="str">
            <v>210-8090-10</v>
          </cell>
          <cell r="C18" t="str">
            <v>5705 Dep'n Expense - Computer Hardware Equip</v>
          </cell>
          <cell r="D18">
            <v>0</v>
          </cell>
          <cell r="E18">
            <v>86793.600000000006</v>
          </cell>
          <cell r="F18">
            <v>0</v>
          </cell>
          <cell r="G18">
            <v>86793.600000000006</v>
          </cell>
          <cell r="H18">
            <v>86793.600000000006</v>
          </cell>
        </row>
        <row r="19">
          <cell r="B19" t="str">
            <v>210-8091-10</v>
          </cell>
          <cell r="C19" t="str">
            <v>5705 Dep'n Expense-Computer Software</v>
          </cell>
          <cell r="D19">
            <v>0</v>
          </cell>
          <cell r="E19">
            <v>377030.41</v>
          </cell>
          <cell r="F19">
            <v>0</v>
          </cell>
          <cell r="G19">
            <v>377030.41</v>
          </cell>
          <cell r="H19">
            <v>377030.41</v>
          </cell>
        </row>
        <row r="20">
          <cell r="B20" t="str">
            <v>210-8110-10</v>
          </cell>
          <cell r="C20" t="str">
            <v>5705 Dep'n Expense - Rolling Stock &amp; Equip</v>
          </cell>
          <cell r="D20">
            <v>0</v>
          </cell>
          <cell r="E20">
            <v>328682.90000000002</v>
          </cell>
          <cell r="F20">
            <v>3484.05</v>
          </cell>
          <cell r="G20">
            <v>325198.84999999998</v>
          </cell>
          <cell r="H20">
            <v>325198.84999999998</v>
          </cell>
        </row>
        <row r="21">
          <cell r="B21" t="str">
            <v>210-8120-10</v>
          </cell>
          <cell r="C21" t="str">
            <v>5705 Dep'n Expense - Misc. Equipment-Tools</v>
          </cell>
          <cell r="D21">
            <v>0</v>
          </cell>
          <cell r="E21">
            <v>219687.82</v>
          </cell>
          <cell r="F21">
            <v>3665.48</v>
          </cell>
          <cell r="G21">
            <v>216022.34</v>
          </cell>
          <cell r="H21">
            <v>216022.34</v>
          </cell>
        </row>
        <row r="22">
          <cell r="B22" t="str">
            <v>210-8140-10</v>
          </cell>
          <cell r="C22" t="str">
            <v>5705 Dep'n Expense - Load Mgt. Controls</v>
          </cell>
          <cell r="D22">
            <v>0</v>
          </cell>
          <cell r="E22">
            <v>17446.5</v>
          </cell>
          <cell r="F22">
            <v>0</v>
          </cell>
          <cell r="G22">
            <v>17446.5</v>
          </cell>
          <cell r="H22">
            <v>17446.5</v>
          </cell>
        </row>
        <row r="23">
          <cell r="B23" t="str">
            <v>210-8150-10</v>
          </cell>
          <cell r="C23" t="str">
            <v>5705 Amort. Expense - Leasehold Improvements</v>
          </cell>
          <cell r="D23">
            <v>0</v>
          </cell>
          <cell r="E23">
            <v>153805.57999999999</v>
          </cell>
          <cell r="F23">
            <v>0</v>
          </cell>
          <cell r="G23">
            <v>153805.57999999999</v>
          </cell>
          <cell r="H23">
            <v>153805.57999999999</v>
          </cell>
        </row>
      </sheetData>
      <sheetData sheetId="10" refreshError="1"/>
      <sheetData sheetId="11">
        <row r="8">
          <cell r="B8" t="str">
            <v>210-6840-10</v>
          </cell>
          <cell r="C8" t="str">
            <v>4355 Gain on Disposal - PP&amp;E &amp; Other Property</v>
          </cell>
          <cell r="D8">
            <v>0</v>
          </cell>
          <cell r="E8">
            <v>7928.25</v>
          </cell>
          <cell r="F8">
            <v>13211</v>
          </cell>
          <cell r="G8">
            <v>-5282.75</v>
          </cell>
          <cell r="H8">
            <v>-5282.75</v>
          </cell>
        </row>
        <row r="9">
          <cell r="B9" t="str">
            <v>210-6842-10</v>
          </cell>
          <cell r="C9" t="str">
            <v>4360 Loss on Disposal - PP&amp;E &amp; Other Property</v>
          </cell>
          <cell r="D9">
            <v>0</v>
          </cell>
          <cell r="E9">
            <v>213702</v>
          </cell>
          <cell r="F9">
            <v>0</v>
          </cell>
          <cell r="G9">
            <v>213702</v>
          </cell>
          <cell r="H9">
            <v>213702</v>
          </cell>
        </row>
      </sheetData>
      <sheetData sheetId="12" refreshError="1"/>
      <sheetData sheetId="13">
        <row r="26">
          <cell r="C26">
            <v>191938363</v>
          </cell>
        </row>
      </sheetData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O127"/>
  <sheetViews>
    <sheetView tabSelected="1" zoomScale="80" zoomScaleNormal="80" workbookViewId="0">
      <pane ySplit="6" topLeftCell="A7" activePane="bottomLeft" state="frozen"/>
      <selection activeCell="C1" sqref="C1"/>
      <selection pane="bottomLeft" activeCell="Q28" sqref="Q28"/>
    </sheetView>
  </sheetViews>
  <sheetFormatPr baseColWidth="10" defaultColWidth="9.140625"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34" customWidth="1"/>
    <col min="7" max="12" width="14.7109375" bestFit="1" customWidth="1"/>
    <col min="13" max="13" width="14.7109375" style="48" bestFit="1" customWidth="1"/>
    <col min="14" max="14" width="30.28515625" style="8" customWidth="1"/>
    <col min="15" max="15" width="24.28515625" style="48" customWidth="1"/>
  </cols>
  <sheetData>
    <row r="2" spans="2:15" ht="23.25" x14ac:dyDescent="0.35">
      <c r="C2" s="279" t="s">
        <v>190</v>
      </c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</row>
    <row r="3" spans="2:15" ht="19.5" customHeight="1" x14ac:dyDescent="0.25">
      <c r="C3" s="280" t="str">
        <f>IF(F5="Click to Choose an LDC","",F5)</f>
        <v>Oshawa PUC Networks Inc.</v>
      </c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</row>
    <row r="4" spans="2:15" s="48" customFormat="1" ht="19.5" customHeight="1" thickBot="1" x14ac:dyDescent="0.3">
      <c r="B4" s="2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72"/>
    </row>
    <row r="5" spans="2:15" ht="25.5" customHeight="1" thickBot="1" x14ac:dyDescent="0.25">
      <c r="B5" s="69" t="s">
        <v>188</v>
      </c>
      <c r="E5" s="35"/>
      <c r="F5" s="111" t="s">
        <v>246</v>
      </c>
      <c r="G5" s="10" t="s">
        <v>175</v>
      </c>
      <c r="H5" s="10" t="s">
        <v>176</v>
      </c>
      <c r="I5" s="10" t="s">
        <v>174</v>
      </c>
      <c r="J5" s="281" t="s">
        <v>177</v>
      </c>
      <c r="K5" s="281"/>
      <c r="L5" s="281"/>
      <c r="M5" s="281"/>
      <c r="N5" s="35"/>
      <c r="O5" s="50"/>
    </row>
    <row r="6" spans="2:15" ht="36" customHeight="1" x14ac:dyDescent="0.35">
      <c r="B6" s="4" t="s">
        <v>180</v>
      </c>
      <c r="C6" s="49"/>
      <c r="D6" s="16"/>
      <c r="E6" s="16"/>
      <c r="F6" s="16"/>
      <c r="G6" s="18">
        <v>2018</v>
      </c>
      <c r="H6" s="10">
        <f>G6+1</f>
        <v>2019</v>
      </c>
      <c r="I6" s="107">
        <f t="shared" ref="I6:M6" si="0">H6+1</f>
        <v>2020</v>
      </c>
      <c r="J6" s="107">
        <f t="shared" si="0"/>
        <v>2021</v>
      </c>
      <c r="K6" s="107">
        <f t="shared" si="0"/>
        <v>2022</v>
      </c>
      <c r="L6" s="107">
        <f t="shared" si="0"/>
        <v>2023</v>
      </c>
      <c r="M6" s="107">
        <f t="shared" si="0"/>
        <v>2024</v>
      </c>
      <c r="N6" s="73"/>
      <c r="O6" s="2"/>
    </row>
    <row r="7" spans="2:15" x14ac:dyDescent="0.2">
      <c r="C7" s="16"/>
      <c r="D7" s="16"/>
      <c r="E7" s="16"/>
      <c r="G7" s="16"/>
      <c r="H7" s="16"/>
      <c r="I7" s="16"/>
      <c r="J7" s="16"/>
      <c r="K7" s="16"/>
      <c r="L7" s="16"/>
      <c r="M7" s="16"/>
      <c r="N7" s="35"/>
    </row>
    <row r="8" spans="2:15" x14ac:dyDescent="0.2">
      <c r="C8" s="33" t="s">
        <v>85</v>
      </c>
      <c r="D8" s="33"/>
      <c r="E8" s="10"/>
      <c r="F8" s="16"/>
      <c r="H8" s="282"/>
      <c r="I8" s="282"/>
      <c r="J8" s="282"/>
      <c r="K8" s="282"/>
      <c r="L8" s="282"/>
      <c r="M8" s="282"/>
      <c r="N8" s="35"/>
    </row>
    <row r="9" spans="2:15" x14ac:dyDescent="0.2">
      <c r="B9" s="2">
        <v>1</v>
      </c>
      <c r="C9" s="34"/>
      <c r="D9" s="35" t="s">
        <v>86</v>
      </c>
      <c r="F9" s="16"/>
      <c r="G9" s="43">
        <f>'Benchmarking Calculations'!G92</f>
        <v>16868642</v>
      </c>
      <c r="H9" s="110">
        <v>29297557.620000001</v>
      </c>
      <c r="I9" s="110">
        <v>18550711.020353448</v>
      </c>
      <c r="J9" s="110">
        <v>16492521.020353448</v>
      </c>
      <c r="K9" s="110">
        <v>15977257.020353448</v>
      </c>
      <c r="L9" s="110">
        <v>15635586.460353447</v>
      </c>
      <c r="M9" s="110">
        <v>15411362.809153447</v>
      </c>
      <c r="N9" s="35" t="s">
        <v>172</v>
      </c>
      <c r="O9" s="112" t="s">
        <v>742</v>
      </c>
    </row>
    <row r="10" spans="2:15" x14ac:dyDescent="0.2">
      <c r="B10" s="2">
        <v>2</v>
      </c>
      <c r="C10" s="34"/>
      <c r="D10" s="35" t="s">
        <v>87</v>
      </c>
      <c r="F10" s="16"/>
      <c r="G10" s="43">
        <f>'Benchmarking Calculations'!G93</f>
        <v>0</v>
      </c>
      <c r="H10" s="110"/>
      <c r="I10" s="110"/>
      <c r="J10" s="110"/>
      <c r="K10" s="110"/>
      <c r="L10" s="110"/>
      <c r="M10" s="110"/>
      <c r="N10" s="35" t="s">
        <v>172</v>
      </c>
      <c r="O10" s="44"/>
    </row>
    <row r="11" spans="2:15" x14ac:dyDescent="0.2">
      <c r="C11" s="34"/>
      <c r="D11" s="34"/>
      <c r="E11" s="10"/>
      <c r="F11" s="16"/>
      <c r="G11" s="43"/>
      <c r="H11" s="16"/>
      <c r="I11" s="16"/>
      <c r="J11" s="16"/>
      <c r="K11" s="16"/>
      <c r="L11" s="16"/>
      <c r="M11" s="16"/>
      <c r="N11" s="35"/>
      <c r="O11" s="44"/>
    </row>
    <row r="12" spans="2:15" x14ac:dyDescent="0.2">
      <c r="C12" s="33" t="s">
        <v>88</v>
      </c>
      <c r="D12" s="33"/>
      <c r="E12" s="10"/>
      <c r="F12" s="16"/>
      <c r="G12" s="43"/>
      <c r="H12" s="102"/>
      <c r="I12" s="102"/>
      <c r="J12" s="102"/>
      <c r="K12" s="102"/>
      <c r="L12" s="102"/>
      <c r="M12" s="102"/>
      <c r="N12" s="35"/>
      <c r="O12" s="44"/>
    </row>
    <row r="13" spans="2:15" x14ac:dyDescent="0.2">
      <c r="B13" s="2">
        <v>3</v>
      </c>
      <c r="C13" s="34"/>
      <c r="D13" s="17" t="s">
        <v>89</v>
      </c>
      <c r="F13" s="16"/>
      <c r="G13" s="43">
        <f>'Benchmarking Calculations'!G96</f>
        <v>58745</v>
      </c>
      <c r="H13" s="110">
        <v>59395.833333333336</v>
      </c>
      <c r="I13" s="110">
        <v>60196.368183042832</v>
      </c>
      <c r="J13" s="110">
        <v>61007.896710766225</v>
      </c>
      <c r="K13" s="110">
        <v>62038</v>
      </c>
      <c r="L13" s="110">
        <v>63085</v>
      </c>
      <c r="M13" s="110">
        <v>64150</v>
      </c>
      <c r="N13" s="35" t="s">
        <v>172</v>
      </c>
      <c r="O13" s="112" t="s">
        <v>274</v>
      </c>
    </row>
    <row r="14" spans="2:15" x14ac:dyDescent="0.2">
      <c r="B14" s="2">
        <v>4</v>
      </c>
      <c r="C14" s="34"/>
      <c r="D14" s="17" t="s">
        <v>90</v>
      </c>
      <c r="F14" s="16"/>
      <c r="G14" s="43">
        <f>'Benchmarking Calculations'!G97</f>
        <v>1092720775</v>
      </c>
      <c r="H14" s="110">
        <v>1048371768.6242609</v>
      </c>
      <c r="I14" s="110">
        <v>1078000816.8114338</v>
      </c>
      <c r="J14" s="110">
        <v>1075667737.2425113</v>
      </c>
      <c r="K14" s="110">
        <v>1065343563.0140077</v>
      </c>
      <c r="L14" s="110">
        <v>1063576870.156953</v>
      </c>
      <c r="M14" s="110">
        <v>1065456991.1350619</v>
      </c>
      <c r="N14" s="35" t="s">
        <v>172</v>
      </c>
      <c r="O14" s="112" t="s">
        <v>743</v>
      </c>
    </row>
    <row r="15" spans="2:15" x14ac:dyDescent="0.2">
      <c r="B15" s="2">
        <v>5</v>
      </c>
      <c r="C15" s="16"/>
      <c r="D15" s="17" t="s">
        <v>91</v>
      </c>
      <c r="F15" s="16"/>
      <c r="G15" s="43">
        <f>'Benchmarking Calculations'!G98</f>
        <v>232449</v>
      </c>
      <c r="H15" s="110">
        <f>G15</f>
        <v>232449</v>
      </c>
      <c r="I15" s="110">
        <f t="shared" ref="I15:M16" si="1">H15</f>
        <v>232449</v>
      </c>
      <c r="J15" s="110">
        <f t="shared" si="1"/>
        <v>232449</v>
      </c>
      <c r="K15" s="110">
        <f t="shared" si="1"/>
        <v>232449</v>
      </c>
      <c r="L15" s="110">
        <f t="shared" si="1"/>
        <v>232449</v>
      </c>
      <c r="M15" s="110">
        <f t="shared" si="1"/>
        <v>232449</v>
      </c>
      <c r="N15" s="35" t="s">
        <v>172</v>
      </c>
      <c r="O15" s="112"/>
    </row>
    <row r="16" spans="2:15" x14ac:dyDescent="0.2">
      <c r="B16" s="2">
        <v>6</v>
      </c>
      <c r="C16" s="16"/>
      <c r="D16" s="35" t="s">
        <v>191</v>
      </c>
      <c r="F16" s="16"/>
      <c r="G16" s="43">
        <f>'Benchmarking Calculations'!G99</f>
        <v>985</v>
      </c>
      <c r="H16" s="110">
        <v>1010.2860000000001</v>
      </c>
      <c r="I16" s="110">
        <f t="shared" si="1"/>
        <v>1010.2860000000001</v>
      </c>
      <c r="J16" s="110">
        <f t="shared" si="1"/>
        <v>1010.2860000000001</v>
      </c>
      <c r="K16" s="110">
        <f t="shared" si="1"/>
        <v>1010.2860000000001</v>
      </c>
      <c r="L16" s="110">
        <f t="shared" si="1"/>
        <v>1010.2860000000001</v>
      </c>
      <c r="M16" s="110">
        <f t="shared" si="1"/>
        <v>1010.2860000000001</v>
      </c>
      <c r="N16" s="35" t="s">
        <v>172</v>
      </c>
      <c r="O16" s="44"/>
    </row>
    <row r="17" spans="2:15" x14ac:dyDescent="0.2">
      <c r="B17" s="2">
        <v>7</v>
      </c>
      <c r="C17" s="18"/>
      <c r="D17" s="34" t="s">
        <v>121</v>
      </c>
      <c r="F17" s="35"/>
      <c r="G17" s="46">
        <f>'Benchmarking Calculations'!G145</f>
        <v>0.13378881747823906</v>
      </c>
      <c r="H17" s="113">
        <v>8.6937961029448341E-2</v>
      </c>
      <c r="I17" s="113">
        <v>0.11</v>
      </c>
      <c r="J17" s="113">
        <v>0.11</v>
      </c>
      <c r="K17" s="113">
        <v>0.11</v>
      </c>
      <c r="L17" s="113">
        <v>0.11</v>
      </c>
      <c r="M17" s="113">
        <v>0.11</v>
      </c>
      <c r="N17" s="35" t="s">
        <v>172</v>
      </c>
      <c r="O17" s="112" t="s">
        <v>275</v>
      </c>
    </row>
    <row r="18" spans="2:15" x14ac:dyDescent="0.2">
      <c r="C18" s="18"/>
      <c r="E18" s="34"/>
      <c r="F18" s="35"/>
      <c r="G18" s="20"/>
      <c r="H18" s="39"/>
      <c r="I18" s="23"/>
      <c r="J18" s="16"/>
      <c r="K18" s="16"/>
      <c r="L18" s="16"/>
      <c r="M18" s="16"/>
    </row>
    <row r="19" spans="2:15" x14ac:dyDescent="0.2">
      <c r="C19" s="33" t="s">
        <v>165</v>
      </c>
      <c r="E19" s="34"/>
      <c r="F19" s="35"/>
      <c r="G19" s="20"/>
      <c r="H19" s="282"/>
      <c r="I19" s="282"/>
      <c r="J19" s="282"/>
      <c r="K19" s="282"/>
      <c r="L19" s="282"/>
      <c r="M19" s="282"/>
    </row>
    <row r="20" spans="2:15" x14ac:dyDescent="0.2">
      <c r="B20" s="2">
        <v>8</v>
      </c>
      <c r="C20" s="18"/>
      <c r="D20" s="34" t="s">
        <v>166</v>
      </c>
      <c r="F20" s="35"/>
      <c r="G20" s="46">
        <f>LN('Benchmarking Calculations'!G135/'Benchmarking Calculations'!F135)</f>
        <v>2.8783109434923061E-2</v>
      </c>
      <c r="H20" s="114">
        <v>3.2000000000000001E-2</v>
      </c>
      <c r="I20" s="114">
        <v>4.0029697981266432E-2</v>
      </c>
      <c r="J20" s="114">
        <v>4.5727295628790188E-3</v>
      </c>
      <c r="K20" s="114">
        <v>2.0111571057336519E-2</v>
      </c>
      <c r="L20" s="114">
        <v>2.096643773637763E-2</v>
      </c>
      <c r="M20" s="114">
        <v>2.0967126966783045E-2</v>
      </c>
      <c r="N20" s="35" t="s">
        <v>273</v>
      </c>
      <c r="O20" s="115" t="s">
        <v>276</v>
      </c>
    </row>
    <row r="21" spans="2:15" ht="14.25" customHeight="1" x14ac:dyDescent="0.2">
      <c r="B21" s="2">
        <v>9</v>
      </c>
      <c r="C21" s="18"/>
      <c r="D21" s="34" t="s">
        <v>167</v>
      </c>
      <c r="F21" s="35"/>
      <c r="G21" s="46">
        <f>LN('Benchmarking Calculations'!G134/'Benchmarking Calculations'!F134)</f>
        <v>1.6007659445930671E-2</v>
      </c>
      <c r="H21" s="114">
        <v>0.02</v>
      </c>
      <c r="I21" s="114">
        <f t="shared" ref="H21:M22" si="2">H21</f>
        <v>0.02</v>
      </c>
      <c r="J21" s="114">
        <f t="shared" si="2"/>
        <v>0.02</v>
      </c>
      <c r="K21" s="114">
        <f t="shared" si="2"/>
        <v>0.02</v>
      </c>
      <c r="L21" s="114">
        <f t="shared" si="2"/>
        <v>0.02</v>
      </c>
      <c r="M21" s="114">
        <f t="shared" si="2"/>
        <v>0.02</v>
      </c>
      <c r="N21" s="35" t="s">
        <v>273</v>
      </c>
    </row>
    <row r="22" spans="2:15" x14ac:dyDescent="0.2">
      <c r="B22" s="2">
        <v>10</v>
      </c>
      <c r="C22" s="18"/>
      <c r="D22" s="16" t="s">
        <v>173</v>
      </c>
      <c r="F22" s="35"/>
      <c r="G22" s="46">
        <f>'Benchmarking Calculations'!G110</f>
        <v>6.0212000000000002E-2</v>
      </c>
      <c r="H22" s="114">
        <f t="shared" si="2"/>
        <v>6.0212000000000002E-2</v>
      </c>
      <c r="I22" s="114">
        <v>5.3199999999999997E-2</v>
      </c>
      <c r="J22" s="114">
        <f t="shared" si="2"/>
        <v>5.3199999999999997E-2</v>
      </c>
      <c r="K22" s="114">
        <f t="shared" si="2"/>
        <v>5.3199999999999997E-2</v>
      </c>
      <c r="L22" s="114">
        <f t="shared" si="2"/>
        <v>5.3199999999999997E-2</v>
      </c>
      <c r="M22" s="114">
        <f t="shared" si="2"/>
        <v>5.3199999999999997E-2</v>
      </c>
      <c r="N22" s="35" t="s">
        <v>172</v>
      </c>
      <c r="O22" s="115" t="s">
        <v>277</v>
      </c>
    </row>
    <row r="23" spans="2:15" s="48" customFormat="1" x14ac:dyDescent="0.2">
      <c r="B23" s="2"/>
      <c r="C23" s="18"/>
      <c r="D23" s="16"/>
      <c r="F23" s="35"/>
      <c r="G23" s="46"/>
      <c r="H23" s="51"/>
      <c r="I23" s="51"/>
      <c r="J23" s="51"/>
      <c r="K23" s="51"/>
      <c r="L23" s="51"/>
      <c r="M23" s="51"/>
      <c r="N23" s="35"/>
    </row>
    <row r="24" spans="2:15" s="48" customFormat="1" x14ac:dyDescent="0.2">
      <c r="B24" s="2"/>
      <c r="C24" s="18"/>
      <c r="D24" s="16"/>
      <c r="F24" s="35"/>
      <c r="G24"/>
      <c r="H24"/>
      <c r="I24"/>
      <c r="J24"/>
      <c r="K24" s="51"/>
      <c r="L24" s="51"/>
      <c r="M24" s="51"/>
      <c r="N24" s="35"/>
    </row>
    <row r="25" spans="2:15" s="48" customFormat="1" x14ac:dyDescent="0.2">
      <c r="B25" s="2"/>
      <c r="C25" s="36" t="s">
        <v>192</v>
      </c>
      <c r="D25" s="16"/>
      <c r="F25" s="35"/>
      <c r="G25" s="46"/>
      <c r="H25" s="51"/>
      <c r="I25" s="51"/>
      <c r="J25" s="51"/>
      <c r="K25" s="51"/>
      <c r="L25" s="51"/>
      <c r="M25" s="51"/>
      <c r="N25" s="35"/>
    </row>
    <row r="26" spans="2:15" ht="13.5" thickBot="1" x14ac:dyDescent="0.25">
      <c r="C26" s="18"/>
      <c r="D26" s="34"/>
      <c r="E26" s="10"/>
      <c r="F26" s="35"/>
      <c r="G26" s="20"/>
      <c r="H26" s="39"/>
      <c r="I26" s="23"/>
      <c r="J26" s="16"/>
      <c r="K26" s="16"/>
      <c r="L26" s="16"/>
      <c r="M26" s="16"/>
      <c r="N26" s="35"/>
    </row>
    <row r="27" spans="2:15" ht="13.5" thickBot="1" x14ac:dyDescent="0.25">
      <c r="E27" s="68" t="s">
        <v>170</v>
      </c>
      <c r="F27" s="33" t="s">
        <v>197</v>
      </c>
      <c r="G27" s="20">
        <f>G35-G36+G37</f>
        <v>0</v>
      </c>
      <c r="H27" s="20">
        <f t="shared" ref="H27:M27" si="3">H35-H36+H37</f>
        <v>0</v>
      </c>
      <c r="I27" s="20">
        <f t="shared" si="3"/>
        <v>0</v>
      </c>
      <c r="J27" s="20">
        <f>J35-J36+J37</f>
        <v>0</v>
      </c>
      <c r="K27" s="20">
        <f t="shared" si="3"/>
        <v>0</v>
      </c>
      <c r="L27" s="20">
        <f t="shared" si="3"/>
        <v>0</v>
      </c>
      <c r="M27" s="20">
        <f t="shared" si="3"/>
        <v>0</v>
      </c>
      <c r="N27" s="24" t="s">
        <v>29</v>
      </c>
    </row>
    <row r="28" spans="2:15" ht="13.5" thickBot="1" x14ac:dyDescent="0.25">
      <c r="B28" s="8" t="s">
        <v>189</v>
      </c>
      <c r="E28" s="10"/>
      <c r="F28" s="33"/>
      <c r="G28" s="20"/>
      <c r="H28" s="20"/>
      <c r="I28" s="20"/>
      <c r="J28" s="20"/>
      <c r="K28" s="20"/>
      <c r="L28" s="20"/>
      <c r="M28" s="20"/>
      <c r="N28" s="35"/>
    </row>
    <row r="29" spans="2:15" ht="13.5" thickBot="1" x14ac:dyDescent="0.25">
      <c r="E29" s="272" t="s">
        <v>169</v>
      </c>
      <c r="F29" s="33" t="s">
        <v>201</v>
      </c>
      <c r="G29" s="20">
        <f>G115-G121+G122</f>
        <v>13100434</v>
      </c>
      <c r="H29" s="20">
        <f t="shared" ref="H29:M29" si="4">H115-H121+H122</f>
        <v>12606415.518230001</v>
      </c>
      <c r="I29" s="20">
        <f t="shared" si="4"/>
        <v>13272922.374058001</v>
      </c>
      <c r="J29" s="20">
        <f t="shared" si="4"/>
        <v>13449826.06272972</v>
      </c>
      <c r="K29" s="20">
        <f t="shared" si="4"/>
        <v>13794924.678690081</v>
      </c>
      <c r="L29" s="20">
        <f t="shared" si="4"/>
        <v>14075340.966915602</v>
      </c>
      <c r="M29" s="20">
        <f t="shared" si="4"/>
        <v>14361537.22954064</v>
      </c>
      <c r="N29" s="24" t="s">
        <v>29</v>
      </c>
    </row>
    <row r="30" spans="2:15" x14ac:dyDescent="0.2">
      <c r="C30" s="28"/>
      <c r="D30" s="34"/>
      <c r="E30" s="34"/>
      <c r="F30" s="35"/>
      <c r="G30" s="20"/>
      <c r="H30" s="39"/>
      <c r="I30" s="23"/>
      <c r="J30" s="16"/>
      <c r="K30" s="16"/>
      <c r="L30" s="16"/>
      <c r="M30" s="16"/>
      <c r="N30" s="35"/>
    </row>
    <row r="31" spans="2:15" x14ac:dyDescent="0.2">
      <c r="B31" s="2">
        <v>11</v>
      </c>
      <c r="D31" s="34"/>
      <c r="E31" s="29" t="s">
        <v>171</v>
      </c>
      <c r="F31" s="35"/>
      <c r="G31" s="20">
        <f t="shared" ref="G31:M31" si="5">IF($E$27="Y",G27,IF($E$29="Y",G29,"Error: Please enter Y for one method"))</f>
        <v>13100434</v>
      </c>
      <c r="H31" s="20">
        <f t="shared" si="5"/>
        <v>12606415.518230001</v>
      </c>
      <c r="I31" s="20">
        <f t="shared" si="5"/>
        <v>13272922.374058001</v>
      </c>
      <c r="J31" s="20">
        <f t="shared" si="5"/>
        <v>13449826.06272972</v>
      </c>
      <c r="K31" s="20">
        <f t="shared" si="5"/>
        <v>13794924.678690081</v>
      </c>
      <c r="L31" s="20">
        <f t="shared" si="5"/>
        <v>14075340.966915602</v>
      </c>
      <c r="M31" s="20">
        <f t="shared" si="5"/>
        <v>14361537.22954064</v>
      </c>
      <c r="N31" s="24" t="s">
        <v>29</v>
      </c>
    </row>
    <row r="32" spans="2:15" ht="13.5" thickBot="1" x14ac:dyDescent="0.25">
      <c r="C32" s="3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35"/>
    </row>
    <row r="33" spans="2:14" s="48" customFormat="1" x14ac:dyDescent="0.2">
      <c r="B33" s="2"/>
      <c r="C33" s="74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75"/>
    </row>
    <row r="34" spans="2:14" x14ac:dyDescent="0.2">
      <c r="C34" s="76"/>
      <c r="D34" s="36" t="s">
        <v>179</v>
      </c>
      <c r="E34" s="16"/>
      <c r="F34" s="16"/>
      <c r="G34" s="43"/>
      <c r="H34" s="278" t="s">
        <v>183</v>
      </c>
      <c r="I34" s="278"/>
      <c r="J34" s="278"/>
      <c r="K34" s="278"/>
      <c r="L34" s="278"/>
      <c r="M34" s="278"/>
      <c r="N34" s="77"/>
    </row>
    <row r="35" spans="2:14" x14ac:dyDescent="0.2">
      <c r="C35" s="76"/>
      <c r="D35" s="92" t="s">
        <v>194</v>
      </c>
      <c r="E35" s="16" t="s">
        <v>202</v>
      </c>
      <c r="F35" s="16"/>
      <c r="G35" s="42"/>
      <c r="H35" s="63"/>
      <c r="I35" s="63"/>
      <c r="J35" s="63"/>
      <c r="K35" s="63"/>
      <c r="L35" s="63"/>
      <c r="M35" s="63"/>
      <c r="N35" s="77" t="s">
        <v>172</v>
      </c>
    </row>
    <row r="36" spans="2:14" x14ac:dyDescent="0.2">
      <c r="C36" s="76"/>
      <c r="D36" s="92" t="s">
        <v>195</v>
      </c>
      <c r="E36" s="16" t="s">
        <v>193</v>
      </c>
      <c r="F36" s="16"/>
      <c r="G36" s="20">
        <f>G121</f>
        <v>0</v>
      </c>
      <c r="H36" s="63"/>
      <c r="I36" s="63"/>
      <c r="J36" s="60"/>
      <c r="K36" s="60"/>
      <c r="L36" s="60"/>
      <c r="M36" s="60"/>
      <c r="N36" s="77" t="s">
        <v>172</v>
      </c>
    </row>
    <row r="37" spans="2:14" x14ac:dyDescent="0.2">
      <c r="C37" s="76"/>
      <c r="D37" s="93" t="s">
        <v>196</v>
      </c>
      <c r="E37" s="16" t="s">
        <v>83</v>
      </c>
      <c r="F37" s="16"/>
      <c r="G37" s="20">
        <f>G122</f>
        <v>0</v>
      </c>
      <c r="H37" s="63"/>
      <c r="I37" s="63"/>
      <c r="J37" s="60"/>
      <c r="K37" s="60"/>
      <c r="L37" s="60"/>
      <c r="M37" s="60"/>
      <c r="N37" s="77" t="s">
        <v>172</v>
      </c>
    </row>
    <row r="38" spans="2:14" s="48" customFormat="1" ht="13.5" thickBot="1" x14ac:dyDescent="0.25">
      <c r="B38" s="2"/>
      <c r="C38" s="78"/>
      <c r="D38" s="32"/>
      <c r="E38" s="32"/>
      <c r="F38" s="32"/>
      <c r="G38" s="79"/>
      <c r="H38" s="88"/>
      <c r="I38" s="88"/>
      <c r="J38" s="88"/>
      <c r="K38" s="88"/>
      <c r="L38" s="88"/>
      <c r="M38" s="88"/>
      <c r="N38" s="80"/>
    </row>
    <row r="39" spans="2:14" s="48" customFormat="1" ht="13.5" thickBot="1" x14ac:dyDescent="0.25">
      <c r="B39" s="2"/>
      <c r="C39" s="36"/>
      <c r="D39" s="16"/>
      <c r="E39" s="16"/>
      <c r="F39" s="16"/>
      <c r="G39" s="20"/>
      <c r="H39" s="42"/>
      <c r="I39" s="42"/>
      <c r="J39" s="42"/>
      <c r="K39" s="42"/>
      <c r="L39" s="42"/>
      <c r="M39" s="42"/>
      <c r="N39" s="35"/>
    </row>
    <row r="40" spans="2:14" x14ac:dyDescent="0.2">
      <c r="C40" s="74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75"/>
    </row>
    <row r="41" spans="2:14" x14ac:dyDescent="0.2">
      <c r="C41" s="76"/>
      <c r="D41" s="36" t="s">
        <v>178</v>
      </c>
      <c r="E41" s="16"/>
      <c r="F41" s="16"/>
      <c r="G41" s="16"/>
      <c r="H41" s="16"/>
      <c r="I41" s="16"/>
      <c r="J41" s="16"/>
      <c r="K41" s="16"/>
      <c r="L41" s="16"/>
      <c r="M41" s="16"/>
      <c r="N41" s="77"/>
    </row>
    <row r="42" spans="2:14" x14ac:dyDescent="0.2">
      <c r="C42" s="31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77"/>
    </row>
    <row r="43" spans="2:14" x14ac:dyDescent="0.2">
      <c r="C43" s="81"/>
      <c r="D43" s="36" t="s">
        <v>164</v>
      </c>
      <c r="E43" s="36"/>
      <c r="F43" s="10"/>
      <c r="G43" s="17"/>
      <c r="H43" s="16"/>
      <c r="I43" s="16"/>
      <c r="J43" s="16"/>
      <c r="K43" s="16"/>
      <c r="L43" s="16"/>
      <c r="M43" s="16"/>
      <c r="N43" s="77"/>
    </row>
    <row r="44" spans="2:14" ht="25.5" x14ac:dyDescent="0.2">
      <c r="C44" s="81"/>
      <c r="D44" s="16"/>
      <c r="E44" s="35">
        <v>5005</v>
      </c>
      <c r="F44" s="73" t="s">
        <v>8</v>
      </c>
      <c r="G44" s="23">
        <f>'Benchmarking Calculations'!G10</f>
        <v>781514</v>
      </c>
      <c r="H44" s="263">
        <f>VLOOKUP(E44,'OEB Trial Balance'!A:N,8,FALSE)</f>
        <v>817304.63000000012</v>
      </c>
      <c r="I44" s="263">
        <f>VLOOKUP(E44,'OEB Trial Balance'!A:N,9,FALSE)</f>
        <v>780947.62057600019</v>
      </c>
      <c r="J44" s="265">
        <f>VLOOKUP(E44,'OEB Trial Balance'!A:N,10,FALSE)</f>
        <v>758715.31338736007</v>
      </c>
      <c r="K44" s="265">
        <f>VLOOKUP(E44,'OEB Trial Balance'!A:N,11,FALSE)</f>
        <v>773932.62427290715</v>
      </c>
      <c r="L44" s="265">
        <f>VLOOKUP(E44,'OEB Trial Balance'!A:N,12,FALSE)</f>
        <v>790197.17939271813</v>
      </c>
      <c r="M44" s="265">
        <f>VLOOKUP(E44,'OEB Trial Balance'!A:N,13,FALSE)</f>
        <v>806803.52957024693</v>
      </c>
      <c r="N44" s="77" t="s">
        <v>172</v>
      </c>
    </row>
    <row r="45" spans="2:14" x14ac:dyDescent="0.2">
      <c r="C45" s="81"/>
      <c r="D45" s="16"/>
      <c r="E45" s="35">
        <v>5010</v>
      </c>
      <c r="F45" s="73" t="s">
        <v>9</v>
      </c>
      <c r="G45" s="23">
        <f>'Benchmarking Calculations'!G11</f>
        <v>0</v>
      </c>
      <c r="H45" s="263">
        <f>VLOOKUP(E45,'OEB Trial Balance'!A:N,8,FALSE)</f>
        <v>0</v>
      </c>
      <c r="I45" s="263">
        <f>VLOOKUP(E45,'OEB Trial Balance'!A:N,9,FALSE)</f>
        <v>0</v>
      </c>
      <c r="J45" s="265">
        <f>VLOOKUP(E45,'OEB Trial Balance'!A:N,10,FALSE)</f>
        <v>0</v>
      </c>
      <c r="K45" s="265">
        <f>VLOOKUP(E45,'OEB Trial Balance'!A:N,11,FALSE)</f>
        <v>0</v>
      </c>
      <c r="L45" s="265">
        <f>VLOOKUP(E45,'OEB Trial Balance'!A:N,12,FALSE)</f>
        <v>0</v>
      </c>
      <c r="M45" s="265">
        <f>VLOOKUP(E45,'OEB Trial Balance'!A:N,13,FALSE)</f>
        <v>0</v>
      </c>
      <c r="N45" s="77" t="s">
        <v>172</v>
      </c>
    </row>
    <row r="46" spans="2:14" x14ac:dyDescent="0.2">
      <c r="C46" s="81"/>
      <c r="D46" s="16"/>
      <c r="E46" s="35">
        <v>5012</v>
      </c>
      <c r="F46" s="73" t="s">
        <v>10</v>
      </c>
      <c r="G46" s="23">
        <f>'Benchmarking Calculations'!G12</f>
        <v>33994</v>
      </c>
      <c r="H46" s="263">
        <f>VLOOKUP(E46,'OEB Trial Balance'!A:N,8,FALSE)</f>
        <v>46045.56</v>
      </c>
      <c r="I46" s="263">
        <f>VLOOKUP(E46,'OEB Trial Balance'!A:N,9,FALSE)</f>
        <v>50110</v>
      </c>
      <c r="J46" s="265">
        <f>VLOOKUP(E46,'OEB Trial Balance'!A:N,10,FALSE)</f>
        <v>51012.2</v>
      </c>
      <c r="K46" s="265">
        <f>VLOOKUP(E46,'OEB Trial Balance'!A:N,11,FALSE)</f>
        <v>51930.756200000003</v>
      </c>
      <c r="L46" s="265">
        <f>VLOOKUP(E46,'OEB Trial Balance'!A:N,12,FALSE)</f>
        <v>52865.853480199999</v>
      </c>
      <c r="M46" s="265">
        <f>VLOOKUP(E46,'OEB Trial Balance'!A:N,13,FALSE)</f>
        <v>53817.789728484204</v>
      </c>
      <c r="N46" s="77" t="s">
        <v>172</v>
      </c>
    </row>
    <row r="47" spans="2:14" ht="25.5" x14ac:dyDescent="0.2">
      <c r="C47" s="81"/>
      <c r="D47" s="16"/>
      <c r="E47" s="35">
        <v>5014</v>
      </c>
      <c r="F47" s="73" t="s">
        <v>11</v>
      </c>
      <c r="G47" s="23">
        <f>'Benchmarking Calculations'!G13</f>
        <v>0</v>
      </c>
      <c r="H47" s="263">
        <f>VLOOKUP(E47,'OEB Trial Balance'!A:N,8,FALSE)</f>
        <v>0</v>
      </c>
      <c r="I47" s="263">
        <f>VLOOKUP(E47,'OEB Trial Balance'!A:N,9,FALSE)</f>
        <v>0</v>
      </c>
      <c r="J47" s="265">
        <f>VLOOKUP(E47,'OEB Trial Balance'!A:N,10,FALSE)</f>
        <v>0</v>
      </c>
      <c r="K47" s="265">
        <f>VLOOKUP(E47,'OEB Trial Balance'!A:N,11,FALSE)</f>
        <v>0</v>
      </c>
      <c r="L47" s="265">
        <f>VLOOKUP(E47,'OEB Trial Balance'!A:N,12,FALSE)</f>
        <v>0</v>
      </c>
      <c r="M47" s="265">
        <f>VLOOKUP(E47,'OEB Trial Balance'!A:N,13,FALSE)</f>
        <v>0</v>
      </c>
      <c r="N47" s="77" t="s">
        <v>172</v>
      </c>
    </row>
    <row r="48" spans="2:14" ht="25.5" x14ac:dyDescent="0.2">
      <c r="C48" s="81"/>
      <c r="D48" s="16"/>
      <c r="E48" s="35">
        <v>5015</v>
      </c>
      <c r="F48" s="73" t="s">
        <v>12</v>
      </c>
      <c r="G48" s="23">
        <f>'Benchmarking Calculations'!G14</f>
        <v>0</v>
      </c>
      <c r="H48" s="263">
        <f>VLOOKUP(E48,'OEB Trial Balance'!A:N,8,FALSE)</f>
        <v>0</v>
      </c>
      <c r="I48" s="263">
        <f>VLOOKUP(E48,'OEB Trial Balance'!A:N,9,FALSE)</f>
        <v>0</v>
      </c>
      <c r="J48" s="265">
        <f>VLOOKUP(E48,'OEB Trial Balance'!A:N,10,FALSE)</f>
        <v>0</v>
      </c>
      <c r="K48" s="265">
        <f>VLOOKUP(E48,'OEB Trial Balance'!A:N,11,FALSE)</f>
        <v>0</v>
      </c>
      <c r="L48" s="265">
        <f>VLOOKUP(E48,'OEB Trial Balance'!A:N,12,FALSE)</f>
        <v>0</v>
      </c>
      <c r="M48" s="265">
        <f>VLOOKUP(E48,'OEB Trial Balance'!A:N,13,FALSE)</f>
        <v>0</v>
      </c>
      <c r="N48" s="77" t="s">
        <v>172</v>
      </c>
    </row>
    <row r="49" spans="3:14" ht="25.5" x14ac:dyDescent="0.2">
      <c r="C49" s="81"/>
      <c r="D49" s="16"/>
      <c r="E49" s="35">
        <v>5016</v>
      </c>
      <c r="F49" s="73" t="s">
        <v>13</v>
      </c>
      <c r="G49" s="23">
        <f>'Benchmarking Calculations'!G15</f>
        <v>0</v>
      </c>
      <c r="H49" s="263">
        <f>VLOOKUP(E49,'OEB Trial Balance'!A:N,8,FALSE)</f>
        <v>0</v>
      </c>
      <c r="I49" s="263">
        <f>VLOOKUP(E49,'OEB Trial Balance'!A:N,9,FALSE)</f>
        <v>0</v>
      </c>
      <c r="J49" s="265">
        <f>VLOOKUP(E49,'OEB Trial Balance'!A:N,10,FALSE)</f>
        <v>0</v>
      </c>
      <c r="K49" s="265">
        <f>VLOOKUP(E49,'OEB Trial Balance'!A:N,11,FALSE)</f>
        <v>0</v>
      </c>
      <c r="L49" s="265">
        <f>VLOOKUP(E49,'OEB Trial Balance'!A:N,12,FALSE)</f>
        <v>0</v>
      </c>
      <c r="M49" s="265">
        <f>VLOOKUP(E49,'OEB Trial Balance'!A:N,13,FALSE)</f>
        <v>0</v>
      </c>
      <c r="N49" s="77" t="s">
        <v>172</v>
      </c>
    </row>
    <row r="50" spans="3:14" ht="25.5" x14ac:dyDescent="0.2">
      <c r="C50" s="81"/>
      <c r="D50" s="16"/>
      <c r="E50" s="35">
        <v>5017</v>
      </c>
      <c r="F50" s="73" t="s">
        <v>14</v>
      </c>
      <c r="G50" s="23">
        <f>'Benchmarking Calculations'!G16</f>
        <v>0</v>
      </c>
      <c r="H50" s="263">
        <f>VLOOKUP(E50,'OEB Trial Balance'!A:N,8,FALSE)</f>
        <v>0</v>
      </c>
      <c r="I50" s="263">
        <f>VLOOKUP(E50,'OEB Trial Balance'!A:N,9,FALSE)</f>
        <v>0</v>
      </c>
      <c r="J50" s="265">
        <f>VLOOKUP(E50,'OEB Trial Balance'!A:N,10,FALSE)</f>
        <v>0</v>
      </c>
      <c r="K50" s="265">
        <f>VLOOKUP(E50,'OEB Trial Balance'!A:N,11,FALSE)</f>
        <v>0</v>
      </c>
      <c r="L50" s="265">
        <f>VLOOKUP(E50,'OEB Trial Balance'!A:N,12,FALSE)</f>
        <v>0</v>
      </c>
      <c r="M50" s="265">
        <f>VLOOKUP(E50,'OEB Trial Balance'!A:N,13,FALSE)</f>
        <v>0</v>
      </c>
      <c r="N50" s="77" t="s">
        <v>172</v>
      </c>
    </row>
    <row r="51" spans="3:14" ht="25.5" x14ac:dyDescent="0.2">
      <c r="C51" s="81"/>
      <c r="D51" s="16"/>
      <c r="E51" s="35">
        <v>5020</v>
      </c>
      <c r="F51" s="73" t="s">
        <v>15</v>
      </c>
      <c r="G51" s="23">
        <f>'Benchmarking Calculations'!G17</f>
        <v>767029</v>
      </c>
      <c r="H51" s="263">
        <f>VLOOKUP(E51,'OEB Trial Balance'!A:N,8,FALSE)</f>
        <v>748270.32000000065</v>
      </c>
      <c r="I51" s="263">
        <f>VLOOKUP(E51,'OEB Trial Balance'!A:N,9,FALSE)</f>
        <v>883776.77889080171</v>
      </c>
      <c r="J51" s="265">
        <f>VLOOKUP(E51,'OEB Trial Balance'!A:N,10,FALSE)</f>
        <v>769449.81019811344</v>
      </c>
      <c r="K51" s="265">
        <f>VLOOKUP(E51,'OEB Trial Balance'!A:N,11,FALSE)</f>
        <v>747236.88274141331</v>
      </c>
      <c r="L51" s="265">
        <f>VLOOKUP(E51,'OEB Trial Balance'!A:N,12,FALSE)</f>
        <v>761779.49580098887</v>
      </c>
      <c r="M51" s="265">
        <f>VLOOKUP(E51,'OEB Trial Balance'!A:N,13,FALSE)</f>
        <v>776606.99990836997</v>
      </c>
      <c r="N51" s="77" t="s">
        <v>172</v>
      </c>
    </row>
    <row r="52" spans="3:14" ht="38.25" x14ac:dyDescent="0.2">
      <c r="C52" s="81"/>
      <c r="D52" s="16"/>
      <c r="E52" s="35">
        <v>5025</v>
      </c>
      <c r="F52" s="73" t="s">
        <v>16</v>
      </c>
      <c r="G52" s="23">
        <f>'Benchmarking Calculations'!G18</f>
        <v>-254796</v>
      </c>
      <c r="H52" s="263">
        <f>VLOOKUP(E52,'OEB Trial Balance'!A:N,8,FALSE)</f>
        <v>-407467.32000000007</v>
      </c>
      <c r="I52" s="263">
        <f>VLOOKUP(E52,'OEB Trial Balance'!A:N,9,FALSE)</f>
        <v>-473641.49</v>
      </c>
      <c r="J52" s="265">
        <f>VLOOKUP(E52,'OEB Trial Balance'!A:N,10,FALSE)</f>
        <v>-499759.68959999981</v>
      </c>
      <c r="K52" s="265">
        <f>VLOOKUP(E52,'OEB Trial Balance'!A:N,11,FALSE)</f>
        <v>-509405.71621679998</v>
      </c>
      <c r="L52" s="265">
        <f>VLOOKUP(E52,'OEB Trial Balance'!A:N,12,FALSE)</f>
        <v>-520103.23625735281</v>
      </c>
      <c r="M52" s="265">
        <f>VLOOKUP(E52,'OEB Trial Balance'!A:N,13,FALSE)</f>
        <v>-531025.40421875706</v>
      </c>
      <c r="N52" s="77" t="s">
        <v>172</v>
      </c>
    </row>
    <row r="53" spans="3:14" ht="25.5" x14ac:dyDescent="0.2">
      <c r="C53" s="81"/>
      <c r="D53" s="16"/>
      <c r="E53" s="35">
        <v>5035</v>
      </c>
      <c r="F53" s="73" t="s">
        <v>17</v>
      </c>
      <c r="G53" s="23">
        <f>'Benchmarking Calculations'!G19</f>
        <v>0</v>
      </c>
      <c r="H53" s="263">
        <f>VLOOKUP(E53,'OEB Trial Balance'!A:N,8,FALSE)</f>
        <v>0</v>
      </c>
      <c r="I53" s="263">
        <f>VLOOKUP(E53,'OEB Trial Balance'!A:N,9,FALSE)</f>
        <v>0</v>
      </c>
      <c r="J53" s="265">
        <f>VLOOKUP(E53,'OEB Trial Balance'!A:N,10,FALSE)</f>
        <v>0</v>
      </c>
      <c r="K53" s="265">
        <f>VLOOKUP(E53,'OEB Trial Balance'!A:N,11,FALSE)</f>
        <v>0</v>
      </c>
      <c r="L53" s="265">
        <f>VLOOKUP(E53,'OEB Trial Balance'!A:N,12,FALSE)</f>
        <v>0</v>
      </c>
      <c r="M53" s="265">
        <f>VLOOKUP(E53,'OEB Trial Balance'!A:N,13,FALSE)</f>
        <v>0</v>
      </c>
      <c r="N53" s="77" t="s">
        <v>172</v>
      </c>
    </row>
    <row r="54" spans="3:14" ht="25.5" x14ac:dyDescent="0.2">
      <c r="C54" s="81"/>
      <c r="D54" s="16"/>
      <c r="E54" s="35">
        <v>5040</v>
      </c>
      <c r="F54" s="73" t="s">
        <v>18</v>
      </c>
      <c r="G54" s="23">
        <f>'Benchmarking Calculations'!G20</f>
        <v>27126</v>
      </c>
      <c r="H54" s="263">
        <f>VLOOKUP(E54,'OEB Trial Balance'!A:N,8,FALSE)</f>
        <v>35723.040000000001</v>
      </c>
      <c r="I54" s="263">
        <f>VLOOKUP(E54,'OEB Trial Balance'!A:N,9,FALSE)</f>
        <v>34451.480800000005</v>
      </c>
      <c r="J54" s="265">
        <f>VLOOKUP(E54,'OEB Trial Balance'!A:N,10,FALSE)</f>
        <v>34820.510416000005</v>
      </c>
      <c r="K54" s="265">
        <f>VLOOKUP(E54,'OEB Trial Balance'!A:N,11,FALSE)</f>
        <v>35197.142902719999</v>
      </c>
      <c r="L54" s="265">
        <f>VLOOKUP(E54,'OEB Trial Balance'!A:N,12,FALSE)</f>
        <v>35600.282903677115</v>
      </c>
      <c r="M54" s="265">
        <f>VLOOKUP(E54,'OEB Trial Balance'!A:N,13,FALSE)</f>
        <v>36011.888844654342</v>
      </c>
      <c r="N54" s="77" t="s">
        <v>172</v>
      </c>
    </row>
    <row r="55" spans="3:14" ht="38.25" x14ac:dyDescent="0.2">
      <c r="C55" s="81"/>
      <c r="D55" s="16"/>
      <c r="E55" s="35">
        <v>5045</v>
      </c>
      <c r="F55" s="73" t="s">
        <v>19</v>
      </c>
      <c r="G55" s="23">
        <f>'Benchmarking Calculations'!G21</f>
        <v>17012</v>
      </c>
      <c r="H55" s="263">
        <f>VLOOKUP(E55,'OEB Trial Balance'!A:N,8,FALSE)</f>
        <v>3182.04</v>
      </c>
      <c r="I55" s="263">
        <f>VLOOKUP(E55,'OEB Trial Balance'!A:N,9,FALSE)</f>
        <v>6603.6000000000013</v>
      </c>
      <c r="J55" s="265">
        <f>VLOOKUP(E55,'OEB Trial Balance'!A:N,10,FALSE)</f>
        <v>6735.6720000000014</v>
      </c>
      <c r="K55" s="265">
        <f>VLOOKUP(E55,'OEB Trial Balance'!A:N,11,FALSE)</f>
        <v>6877.1211120000016</v>
      </c>
      <c r="L55" s="265">
        <f>VLOOKUP(E55,'OEB Trial Balance'!A:N,12,FALSE)</f>
        <v>7021.5406553520015</v>
      </c>
      <c r="M55" s="265">
        <f>VLOOKUP(E55,'OEB Trial Balance'!A:N,13,FALSE)</f>
        <v>7168.9930091143933</v>
      </c>
      <c r="N55" s="77" t="s">
        <v>172</v>
      </c>
    </row>
    <row r="56" spans="3:14" ht="25.5" x14ac:dyDescent="0.2">
      <c r="C56" s="81"/>
      <c r="D56" s="16"/>
      <c r="E56" s="35">
        <v>5055</v>
      </c>
      <c r="F56" s="73" t="s">
        <v>20</v>
      </c>
      <c r="G56" s="23">
        <f>'Benchmarking Calculations'!G22</f>
        <v>0</v>
      </c>
      <c r="H56" s="263">
        <f>VLOOKUP(E56,'OEB Trial Balance'!A:N,8,FALSE)</f>
        <v>0</v>
      </c>
      <c r="I56" s="263">
        <f>VLOOKUP(E56,'OEB Trial Balance'!A:N,9,FALSE)</f>
        <v>0</v>
      </c>
      <c r="J56" s="265">
        <f>VLOOKUP(E56,'OEB Trial Balance'!A:N,10,FALSE)</f>
        <v>0</v>
      </c>
      <c r="K56" s="265">
        <f>VLOOKUP(E56,'OEB Trial Balance'!A:N,11,FALSE)</f>
        <v>0</v>
      </c>
      <c r="L56" s="265">
        <f>VLOOKUP(E56,'OEB Trial Balance'!A:N,12,FALSE)</f>
        <v>0</v>
      </c>
      <c r="M56" s="265">
        <f>VLOOKUP(E56,'OEB Trial Balance'!A:N,13,FALSE)</f>
        <v>0</v>
      </c>
      <c r="N56" s="77" t="s">
        <v>172</v>
      </c>
    </row>
    <row r="57" spans="3:14" x14ac:dyDescent="0.2">
      <c r="C57" s="81"/>
      <c r="D57" s="16"/>
      <c r="E57" s="35">
        <v>5065</v>
      </c>
      <c r="F57" s="73" t="s">
        <v>21</v>
      </c>
      <c r="G57" s="23">
        <f>'Benchmarking Calculations'!G23</f>
        <v>477413</v>
      </c>
      <c r="H57" s="263">
        <f>VLOOKUP(E57,'OEB Trial Balance'!A:N,8,FALSE)</f>
        <v>651051.47</v>
      </c>
      <c r="I57" s="263">
        <f>VLOOKUP(E57,'OEB Trial Balance'!A:N,9,FALSE)</f>
        <v>656120.77303999988</v>
      </c>
      <c r="J57" s="265">
        <f>VLOOKUP(E57,'OEB Trial Balance'!A:N,10,FALSE)</f>
        <v>669243.18850079982</v>
      </c>
      <c r="K57" s="265">
        <f>VLOOKUP(E57,'OEB Trial Balance'!A:N,11,FALSE)</f>
        <v>682712.96422101592</v>
      </c>
      <c r="L57" s="265">
        <f>VLOOKUP(E57,'OEB Trial Balance'!A:N,12,FALSE)</f>
        <v>697067.03648405673</v>
      </c>
      <c r="M57" s="265">
        <f>VLOOKUP(E57,'OEB Trial Balance'!A:N,13,FALSE)</f>
        <v>711722.88626491034</v>
      </c>
      <c r="N57" s="77" t="s">
        <v>172</v>
      </c>
    </row>
    <row r="58" spans="3:14" x14ac:dyDescent="0.2">
      <c r="C58" s="81"/>
      <c r="D58" s="16"/>
      <c r="E58" s="35">
        <v>5070</v>
      </c>
      <c r="F58" s="73" t="s">
        <v>22</v>
      </c>
      <c r="G58" s="23">
        <f>'Benchmarking Calculations'!G24</f>
        <v>0</v>
      </c>
      <c r="H58" s="263">
        <f>VLOOKUP(E58,'OEB Trial Balance'!A:N,8,FALSE)</f>
        <v>0</v>
      </c>
      <c r="I58" s="263">
        <f>VLOOKUP(E58,'OEB Trial Balance'!A:N,9,FALSE)</f>
        <v>0</v>
      </c>
      <c r="J58" s="265">
        <f>VLOOKUP(E58,'OEB Trial Balance'!A:N,10,FALSE)</f>
        <v>0</v>
      </c>
      <c r="K58" s="265">
        <f>VLOOKUP(E58,'OEB Trial Balance'!A:N,11,FALSE)</f>
        <v>0</v>
      </c>
      <c r="L58" s="265">
        <f>VLOOKUP(E58,'OEB Trial Balance'!A:N,12,FALSE)</f>
        <v>0</v>
      </c>
      <c r="M58" s="265">
        <f>VLOOKUP(E58,'OEB Trial Balance'!A:N,13,FALSE)</f>
        <v>0</v>
      </c>
      <c r="N58" s="77" t="s">
        <v>172</v>
      </c>
    </row>
    <row r="59" spans="3:14" ht="25.5" x14ac:dyDescent="0.2">
      <c r="C59" s="81"/>
      <c r="D59" s="16"/>
      <c r="E59" s="35">
        <v>5075</v>
      </c>
      <c r="F59" s="73" t="s">
        <v>23</v>
      </c>
      <c r="G59" s="23">
        <f>'Benchmarking Calculations'!G25</f>
        <v>0</v>
      </c>
      <c r="H59" s="263">
        <f>VLOOKUP(E59,'OEB Trial Balance'!A:N,8,FALSE)</f>
        <v>0</v>
      </c>
      <c r="I59" s="263">
        <f>VLOOKUP(E59,'OEB Trial Balance'!A:N,9,FALSE)</f>
        <v>0</v>
      </c>
      <c r="J59" s="265">
        <f>VLOOKUP(E59,'OEB Trial Balance'!A:N,10,FALSE)</f>
        <v>0</v>
      </c>
      <c r="K59" s="265">
        <f>VLOOKUP(E59,'OEB Trial Balance'!A:N,11,FALSE)</f>
        <v>0</v>
      </c>
      <c r="L59" s="265">
        <f>VLOOKUP(E59,'OEB Trial Balance'!A:N,12,FALSE)</f>
        <v>0</v>
      </c>
      <c r="M59" s="265">
        <f>VLOOKUP(E59,'OEB Trial Balance'!A:N,13,FALSE)</f>
        <v>0</v>
      </c>
      <c r="N59" s="77" t="s">
        <v>172</v>
      </c>
    </row>
    <row r="60" spans="3:14" x14ac:dyDescent="0.2">
      <c r="C60" s="81"/>
      <c r="D60" s="16"/>
      <c r="E60" s="35">
        <v>5085</v>
      </c>
      <c r="F60" s="73" t="s">
        <v>24</v>
      </c>
      <c r="G60" s="23">
        <f>'Benchmarking Calculations'!G26</f>
        <v>220906</v>
      </c>
      <c r="H60" s="263">
        <f>VLOOKUP(E60,'OEB Trial Balance'!A:N,8,FALSE)</f>
        <v>104900.72000000028</v>
      </c>
      <c r="I60" s="263">
        <f>VLOOKUP(E60,'OEB Trial Balance'!A:N,9,FALSE)</f>
        <v>125610.53060000023</v>
      </c>
      <c r="J60" s="265">
        <f>VLOOKUP(E60,'OEB Trial Balance'!A:N,10,FALSE)</f>
        <v>64883.577407999866</v>
      </c>
      <c r="K60" s="265">
        <f>VLOOKUP(E60,'OEB Trial Balance'!A:N,11,FALSE)</f>
        <v>66290.486825159722</v>
      </c>
      <c r="L60" s="265">
        <f>VLOOKUP(E60,'OEB Trial Balance'!A:N,12,FALSE)</f>
        <v>67696.267060008104</v>
      </c>
      <c r="M60" s="265">
        <f>VLOOKUP(E60,'OEB Trial Balance'!A:N,13,FALSE)</f>
        <v>69131.842280018667</v>
      </c>
      <c r="N60" s="77" t="s">
        <v>172</v>
      </c>
    </row>
    <row r="61" spans="3:14" ht="25.5" x14ac:dyDescent="0.2">
      <c r="C61" s="81"/>
      <c r="D61" s="16"/>
      <c r="E61" s="35">
        <v>5090</v>
      </c>
      <c r="F61" s="73" t="s">
        <v>25</v>
      </c>
      <c r="G61" s="23">
        <f>'Benchmarking Calculations'!G27</f>
        <v>0</v>
      </c>
      <c r="H61" s="263">
        <f>VLOOKUP(E61,'OEB Trial Balance'!A:N,8,FALSE)</f>
        <v>0</v>
      </c>
      <c r="I61" s="263">
        <f>VLOOKUP(E61,'OEB Trial Balance'!A:N,9,FALSE)</f>
        <v>0</v>
      </c>
      <c r="J61" s="265">
        <f>VLOOKUP(E61,'OEB Trial Balance'!A:N,10,FALSE)</f>
        <v>0</v>
      </c>
      <c r="K61" s="265">
        <f>VLOOKUP(E61,'OEB Trial Balance'!A:N,11,FALSE)</f>
        <v>0</v>
      </c>
      <c r="L61" s="265">
        <f>VLOOKUP(E61,'OEB Trial Balance'!A:N,12,FALSE)</f>
        <v>0</v>
      </c>
      <c r="M61" s="265">
        <f>VLOOKUP(E61,'OEB Trial Balance'!A:N,13,FALSE)</f>
        <v>0</v>
      </c>
      <c r="N61" s="77" t="s">
        <v>172</v>
      </c>
    </row>
    <row r="62" spans="3:14" ht="25.5" x14ac:dyDescent="0.2">
      <c r="C62" s="81"/>
      <c r="D62" s="16"/>
      <c r="E62" s="35">
        <v>5095</v>
      </c>
      <c r="F62" s="73" t="s">
        <v>26</v>
      </c>
      <c r="G62" s="23">
        <f>'Benchmarking Calculations'!G28</f>
        <v>0</v>
      </c>
      <c r="H62" s="263">
        <f>VLOOKUP(E62,'OEB Trial Balance'!A:N,8,FALSE)</f>
        <v>0</v>
      </c>
      <c r="I62" s="263">
        <f>VLOOKUP(E62,'OEB Trial Balance'!A:N,9,FALSE)</f>
        <v>0</v>
      </c>
      <c r="J62" s="265">
        <f>VLOOKUP(E62,'OEB Trial Balance'!A:N,10,FALSE)</f>
        <v>0</v>
      </c>
      <c r="K62" s="265">
        <f>VLOOKUP(E62,'OEB Trial Balance'!A:N,11,FALSE)</f>
        <v>0</v>
      </c>
      <c r="L62" s="265">
        <f>VLOOKUP(E62,'OEB Trial Balance'!A:N,12,FALSE)</f>
        <v>0</v>
      </c>
      <c r="M62" s="265">
        <f>VLOOKUP(E62,'OEB Trial Balance'!A:N,13,FALSE)</f>
        <v>0</v>
      </c>
      <c r="N62" s="77" t="s">
        <v>172</v>
      </c>
    </row>
    <row r="63" spans="3:14" x14ac:dyDescent="0.2">
      <c r="C63" s="81"/>
      <c r="D63" s="16"/>
      <c r="E63" s="56">
        <v>5096</v>
      </c>
      <c r="F63" s="91" t="s">
        <v>27</v>
      </c>
      <c r="G63" s="57">
        <f>'Benchmarking Calculations'!G29</f>
        <v>0</v>
      </c>
      <c r="H63" s="263">
        <f>VLOOKUP(E63,'OEB Trial Balance'!A:N,8,FALSE)</f>
        <v>0</v>
      </c>
      <c r="I63" s="263">
        <f>VLOOKUP(E63,'OEB Trial Balance'!A:N,9,FALSE)</f>
        <v>0</v>
      </c>
      <c r="J63" s="265">
        <f>VLOOKUP(E63,'OEB Trial Balance'!A:N,10,FALSE)</f>
        <v>0</v>
      </c>
      <c r="K63" s="265">
        <f>VLOOKUP(E63,'OEB Trial Balance'!A:N,11,FALSE)</f>
        <v>0</v>
      </c>
      <c r="L63" s="265">
        <f>VLOOKUP(E63,'OEB Trial Balance'!A:N,12,FALSE)</f>
        <v>0</v>
      </c>
      <c r="M63" s="265">
        <f>VLOOKUP(E63,'OEB Trial Balance'!A:N,13,FALSE)</f>
        <v>0</v>
      </c>
      <c r="N63" s="77" t="s">
        <v>172</v>
      </c>
    </row>
    <row r="64" spans="3:14" x14ac:dyDescent="0.2">
      <c r="C64" s="81"/>
      <c r="D64" s="16"/>
      <c r="E64" s="12"/>
      <c r="F64" s="37" t="s">
        <v>28</v>
      </c>
      <c r="G64" s="55">
        <f>'Benchmarking Calculations'!G30</f>
        <v>2070198</v>
      </c>
      <c r="H64" s="38">
        <f>SUM(H44:H63)</f>
        <v>1999010.4600000009</v>
      </c>
      <c r="I64" s="38">
        <f t="shared" ref="I64:M64" si="6">SUM(I44:I63)</f>
        <v>2063979.2939068021</v>
      </c>
      <c r="J64" s="38">
        <f t="shared" si="6"/>
        <v>1855100.5823102733</v>
      </c>
      <c r="K64" s="38">
        <f t="shared" si="6"/>
        <v>1854772.2620584159</v>
      </c>
      <c r="L64" s="38">
        <f t="shared" si="6"/>
        <v>1892124.4195196482</v>
      </c>
      <c r="M64" s="38">
        <f t="shared" si="6"/>
        <v>1930238.5253870417</v>
      </c>
      <c r="N64" s="82" t="s">
        <v>29</v>
      </c>
    </row>
    <row r="65" spans="3:14" ht="25.5" x14ac:dyDescent="0.2">
      <c r="C65" s="81"/>
      <c r="D65" s="16"/>
      <c r="E65" s="35">
        <v>5105</v>
      </c>
      <c r="F65" s="73" t="s">
        <v>30</v>
      </c>
      <c r="G65" s="23">
        <f>'Benchmarking Calculations'!G31</f>
        <v>201</v>
      </c>
      <c r="H65" s="263">
        <f>VLOOKUP(E65,'OEB Trial Balance'!A:N,8,FALSE)</f>
        <v>-3975.3</v>
      </c>
      <c r="I65" s="263">
        <f>VLOOKUP(E65,'OEB Trial Balance'!A:N,9,FALSE)</f>
        <v>143140.37057600007</v>
      </c>
      <c r="J65" s="265">
        <f>VLOOKUP(E65,'OEB Trial Balance'!A:N,10,FALSE)</f>
        <v>128766.39816736005</v>
      </c>
      <c r="K65" s="265">
        <f>VLOOKUP(E65,'OEB Trial Balance'!A:N,11,FALSE)</f>
        <v>131346.96354510722</v>
      </c>
      <c r="L65" s="265">
        <f>VLOOKUP(E65,'OEB Trial Balance'!A:N,12,FALSE)</f>
        <v>134117.2197896344</v>
      </c>
      <c r="M65" s="265">
        <f>VLOOKUP(E65,'OEB Trial Balance'!A:N,13,FALSE)</f>
        <v>136945.89081549837</v>
      </c>
      <c r="N65" s="77" t="s">
        <v>172</v>
      </c>
    </row>
    <row r="66" spans="3:14" x14ac:dyDescent="0.2">
      <c r="C66" s="81"/>
      <c r="D66" s="16"/>
      <c r="E66" s="35">
        <v>5110</v>
      </c>
      <c r="F66" s="73" t="s">
        <v>31</v>
      </c>
      <c r="G66" s="23">
        <f>'Benchmarking Calculations'!G32</f>
        <v>300</v>
      </c>
      <c r="H66" s="263">
        <f>VLOOKUP(E66,'OEB Trial Balance'!A:N,8,FALSE)</f>
        <v>6135</v>
      </c>
      <c r="I66" s="263">
        <f>VLOOKUP(E66,'OEB Trial Balance'!A:N,9,FALSE)</f>
        <v>8343.6</v>
      </c>
      <c r="J66" s="265">
        <f>VLOOKUP(E66,'OEB Trial Balance'!A:N,10,FALSE)</f>
        <v>8510.4719999999998</v>
      </c>
      <c r="K66" s="265">
        <f>VLOOKUP(E66,'OEB Trial Balance'!A:N,11,FALSE)</f>
        <v>8689.1919120000002</v>
      </c>
      <c r="L66" s="265">
        <f>VLOOKUP(E66,'OEB Trial Balance'!A:N,12,FALSE)</f>
        <v>8871.6649421519996</v>
      </c>
      <c r="M66" s="265">
        <f>VLOOKUP(E66,'OEB Trial Balance'!A:N,13,FALSE)</f>
        <v>9057.9699059371924</v>
      </c>
      <c r="N66" s="77" t="s">
        <v>172</v>
      </c>
    </row>
    <row r="67" spans="3:14" ht="25.5" x14ac:dyDescent="0.2">
      <c r="C67" s="81"/>
      <c r="D67" s="16"/>
      <c r="E67" s="35">
        <v>5112</v>
      </c>
      <c r="F67" s="73" t="s">
        <v>32</v>
      </c>
      <c r="G67" s="23">
        <f>'Benchmarking Calculations'!G33</f>
        <v>0</v>
      </c>
      <c r="H67" s="263">
        <f>VLOOKUP(E67,'OEB Trial Balance'!A:N,8,FALSE)</f>
        <v>0</v>
      </c>
      <c r="I67" s="263">
        <f>VLOOKUP(E67,'OEB Trial Balance'!A:N,9,FALSE)</f>
        <v>0</v>
      </c>
      <c r="J67" s="265">
        <f>VLOOKUP(E67,'OEB Trial Balance'!A:N,10,FALSE)</f>
        <v>0</v>
      </c>
      <c r="K67" s="265">
        <f>VLOOKUP(E67,'OEB Trial Balance'!A:N,11,FALSE)</f>
        <v>0</v>
      </c>
      <c r="L67" s="265">
        <f>VLOOKUP(E67,'OEB Trial Balance'!A:N,12,FALSE)</f>
        <v>0</v>
      </c>
      <c r="M67" s="265">
        <f>VLOOKUP(E67,'OEB Trial Balance'!A:N,13,FALSE)</f>
        <v>0</v>
      </c>
      <c r="N67" s="77" t="s">
        <v>172</v>
      </c>
    </row>
    <row r="68" spans="3:14" ht="25.5" x14ac:dyDescent="0.2">
      <c r="C68" s="81"/>
      <c r="D68" s="16"/>
      <c r="E68" s="35">
        <v>5114</v>
      </c>
      <c r="F68" s="73" t="s">
        <v>33</v>
      </c>
      <c r="G68" s="23">
        <f>'Benchmarking Calculations'!G34</f>
        <v>203155</v>
      </c>
      <c r="H68" s="263">
        <f>VLOOKUP(E68,'OEB Trial Balance'!A:N,8,FALSE)</f>
        <v>222637.49</v>
      </c>
      <c r="I68" s="263">
        <f>VLOOKUP(E68,'OEB Trial Balance'!A:N,9,FALSE)</f>
        <v>230166.83599999998</v>
      </c>
      <c r="J68" s="265">
        <f>VLOOKUP(E68,'OEB Trial Balance'!A:N,10,FALSE)</f>
        <v>234742.17272</v>
      </c>
      <c r="K68" s="265">
        <f>VLOOKUP(E68,'OEB Trial Balance'!A:N,11,FALSE)</f>
        <v>239422.4477816</v>
      </c>
      <c r="L68" s="265">
        <f>VLOOKUP(E68,'OEB Trial Balance'!A:N,12,FALSE)</f>
        <v>244406.7935770136</v>
      </c>
      <c r="M68" s="265">
        <f>VLOOKUP(E68,'OEB Trial Balance'!A:N,13,FALSE)</f>
        <v>249495.02717318686</v>
      </c>
      <c r="N68" s="77" t="s">
        <v>172</v>
      </c>
    </row>
    <row r="69" spans="3:14" ht="25.5" x14ac:dyDescent="0.2">
      <c r="C69" s="81"/>
      <c r="D69" s="16"/>
      <c r="E69" s="35">
        <v>5120</v>
      </c>
      <c r="F69" s="73" t="s">
        <v>34</v>
      </c>
      <c r="G69" s="23">
        <f>'Benchmarking Calculations'!G35</f>
        <v>523412</v>
      </c>
      <c r="H69" s="263">
        <f>VLOOKUP(E69,'OEB Trial Balance'!A:N,8,FALSE)</f>
        <v>473782.18000000005</v>
      </c>
      <c r="I69" s="263">
        <f>VLOOKUP(E69,'OEB Trial Balance'!A:N,9,FALSE)</f>
        <v>517478.66320000001</v>
      </c>
      <c r="J69" s="265">
        <f>VLOOKUP(E69,'OEB Trial Balance'!A:N,10,FALSE)</f>
        <v>627499.036464</v>
      </c>
      <c r="K69" s="265">
        <f>VLOOKUP(E69,'OEB Trial Balance'!A:N,11,FALSE)</f>
        <v>639533.66005008004</v>
      </c>
      <c r="L69" s="265">
        <f>VLOOKUP(E69,'OEB Trial Balance'!A:N,12,FALSE)</f>
        <v>652146.73011993174</v>
      </c>
      <c r="M69" s="265">
        <f>VLOOKUP(E69,'OEB Trial Balance'!A:N,13,FALSE)</f>
        <v>665009.96619900863</v>
      </c>
      <c r="N69" s="77" t="s">
        <v>172</v>
      </c>
    </row>
    <row r="70" spans="3:14" ht="25.5" x14ac:dyDescent="0.2">
      <c r="C70" s="81"/>
      <c r="D70" s="16"/>
      <c r="E70" s="35">
        <v>5125</v>
      </c>
      <c r="F70" s="73" t="s">
        <v>35</v>
      </c>
      <c r="G70" s="23">
        <f>'Benchmarking Calculations'!G36</f>
        <v>0</v>
      </c>
      <c r="H70" s="263">
        <f>VLOOKUP(E70,'OEB Trial Balance'!A:N,8,FALSE)</f>
        <v>0</v>
      </c>
      <c r="I70" s="263">
        <f>VLOOKUP(E70,'OEB Trial Balance'!A:N,9,FALSE)</f>
        <v>0</v>
      </c>
      <c r="J70" s="265">
        <f>VLOOKUP(E70,'OEB Trial Balance'!A:N,10,FALSE)</f>
        <v>0</v>
      </c>
      <c r="K70" s="265">
        <f>VLOOKUP(E70,'OEB Trial Balance'!A:N,11,FALSE)</f>
        <v>0</v>
      </c>
      <c r="L70" s="265">
        <f>VLOOKUP(E70,'OEB Trial Balance'!A:N,12,FALSE)</f>
        <v>0</v>
      </c>
      <c r="M70" s="265">
        <f>VLOOKUP(E70,'OEB Trial Balance'!A:N,13,FALSE)</f>
        <v>0</v>
      </c>
      <c r="N70" s="77" t="s">
        <v>172</v>
      </c>
    </row>
    <row r="71" spans="3:14" x14ac:dyDescent="0.2">
      <c r="C71" s="81"/>
      <c r="D71" s="16"/>
      <c r="E71" s="35">
        <v>5130</v>
      </c>
      <c r="F71" s="73" t="s">
        <v>36</v>
      </c>
      <c r="G71" s="23">
        <f>'Benchmarking Calculations'!G37</f>
        <v>0</v>
      </c>
      <c r="H71" s="263">
        <f>VLOOKUP(E71,'OEB Trial Balance'!A:N,8,FALSE)</f>
        <v>0</v>
      </c>
      <c r="I71" s="263">
        <f>VLOOKUP(E71,'OEB Trial Balance'!A:N,9,FALSE)</f>
        <v>0</v>
      </c>
      <c r="J71" s="265">
        <f>VLOOKUP(E71,'OEB Trial Balance'!A:N,10,FALSE)</f>
        <v>0</v>
      </c>
      <c r="K71" s="265">
        <f>VLOOKUP(E71,'OEB Trial Balance'!A:N,11,FALSE)</f>
        <v>0</v>
      </c>
      <c r="L71" s="265">
        <f>VLOOKUP(E71,'OEB Trial Balance'!A:N,12,FALSE)</f>
        <v>0</v>
      </c>
      <c r="M71" s="265">
        <f>VLOOKUP(E71,'OEB Trial Balance'!A:N,13,FALSE)</f>
        <v>0</v>
      </c>
      <c r="N71" s="77" t="s">
        <v>172</v>
      </c>
    </row>
    <row r="72" spans="3:14" ht="25.5" x14ac:dyDescent="0.2">
      <c r="C72" s="81"/>
      <c r="D72" s="16"/>
      <c r="E72" s="35">
        <v>5135</v>
      </c>
      <c r="F72" s="73" t="s">
        <v>37</v>
      </c>
      <c r="G72" s="23">
        <f>'Benchmarking Calculations'!G38</f>
        <v>0</v>
      </c>
      <c r="H72" s="263">
        <f>VLOOKUP(E72,'OEB Trial Balance'!A:N,8,FALSE)</f>
        <v>0</v>
      </c>
      <c r="I72" s="263">
        <f>VLOOKUP(E72,'OEB Trial Balance'!A:N,9,FALSE)</f>
        <v>0</v>
      </c>
      <c r="J72" s="265">
        <f>VLOOKUP(E72,'OEB Trial Balance'!A:N,10,FALSE)</f>
        <v>0</v>
      </c>
      <c r="K72" s="265">
        <f>VLOOKUP(E72,'OEB Trial Balance'!A:N,11,FALSE)</f>
        <v>0</v>
      </c>
      <c r="L72" s="265">
        <f>VLOOKUP(E72,'OEB Trial Balance'!A:N,12,FALSE)</f>
        <v>0</v>
      </c>
      <c r="M72" s="265">
        <f>VLOOKUP(E72,'OEB Trial Balance'!A:N,13,FALSE)</f>
        <v>0</v>
      </c>
      <c r="N72" s="77" t="s">
        <v>172</v>
      </c>
    </row>
    <row r="73" spans="3:14" x14ac:dyDescent="0.2">
      <c r="C73" s="81"/>
      <c r="D73" s="16"/>
      <c r="E73" s="35">
        <v>5145</v>
      </c>
      <c r="F73" s="73" t="s">
        <v>38</v>
      </c>
      <c r="G73" s="23">
        <f>'Benchmarking Calculations'!G39</f>
        <v>210261</v>
      </c>
      <c r="H73" s="263">
        <f>VLOOKUP(E73,'OEB Trial Balance'!A:N,8,FALSE)</f>
        <v>263545.62</v>
      </c>
      <c r="I73" s="263">
        <f>VLOOKUP(E73,'OEB Trial Balance'!A:N,9,FALSE)</f>
        <v>252702.9774</v>
      </c>
      <c r="J73" s="265">
        <f>VLOOKUP(E73,'OEB Trial Balance'!A:N,10,FALSE)</f>
        <v>183653.75694799999</v>
      </c>
      <c r="K73" s="265">
        <f>VLOOKUP(E73,'OEB Trial Balance'!A:N,11,FALSE)</f>
        <v>263288.04432455997</v>
      </c>
      <c r="L73" s="265">
        <f>VLOOKUP(E73,'OEB Trial Balance'!A:N,12,FALSE)</f>
        <v>268926.2502223677</v>
      </c>
      <c r="M73" s="265">
        <f>VLOOKUP(E73,'OEB Trial Balance'!A:N,13,FALSE)</f>
        <v>274678.77526943531</v>
      </c>
      <c r="N73" s="77" t="s">
        <v>172</v>
      </c>
    </row>
    <row r="74" spans="3:14" ht="25.5" x14ac:dyDescent="0.2">
      <c r="C74" s="81"/>
      <c r="D74" s="16"/>
      <c r="E74" s="35">
        <v>5150</v>
      </c>
      <c r="F74" s="73" t="s">
        <v>39</v>
      </c>
      <c r="G74" s="23">
        <f>'Benchmarking Calculations'!G40</f>
        <v>0</v>
      </c>
      <c r="H74" s="263">
        <f>VLOOKUP(E74,'OEB Trial Balance'!A:N,8,FALSE)</f>
        <v>0</v>
      </c>
      <c r="I74" s="263">
        <f>VLOOKUP(E74,'OEB Trial Balance'!A:N,9,FALSE)</f>
        <v>0</v>
      </c>
      <c r="J74" s="265">
        <f>VLOOKUP(E74,'OEB Trial Balance'!A:N,10,FALSE)</f>
        <v>0</v>
      </c>
      <c r="K74" s="265">
        <f>VLOOKUP(E74,'OEB Trial Balance'!A:N,11,FALSE)</f>
        <v>0</v>
      </c>
      <c r="L74" s="265">
        <f>VLOOKUP(E74,'OEB Trial Balance'!A:N,12,FALSE)</f>
        <v>0</v>
      </c>
      <c r="M74" s="265">
        <f>VLOOKUP(E74,'OEB Trial Balance'!A:N,13,FALSE)</f>
        <v>0</v>
      </c>
      <c r="N74" s="77" t="s">
        <v>172</v>
      </c>
    </row>
    <row r="75" spans="3:14" ht="25.5" x14ac:dyDescent="0.2">
      <c r="C75" s="81"/>
      <c r="D75" s="16"/>
      <c r="E75" s="35">
        <v>5155</v>
      </c>
      <c r="F75" s="73" t="s">
        <v>40</v>
      </c>
      <c r="G75" s="23">
        <f>'Benchmarking Calculations'!G41</f>
        <v>146815</v>
      </c>
      <c r="H75" s="263">
        <f>VLOOKUP(E75,'OEB Trial Balance'!A:N,8,FALSE)</f>
        <v>53728.05</v>
      </c>
      <c r="I75" s="263">
        <f>VLOOKUP(E75,'OEB Trial Balance'!A:N,9,FALSE)</f>
        <v>54802.611000000004</v>
      </c>
      <c r="J75" s="265">
        <f>VLOOKUP(E75,'OEB Trial Balance'!A:N,10,FALSE)</f>
        <v>55898.663220000002</v>
      </c>
      <c r="K75" s="265">
        <f>VLOOKUP(E75,'OEB Trial Balance'!A:N,11,FALSE)</f>
        <v>57016.636484400005</v>
      </c>
      <c r="L75" s="265">
        <f>VLOOKUP(E75,'OEB Trial Balance'!A:N,12,FALSE)</f>
        <v>58213.985850572404</v>
      </c>
      <c r="M75" s="265">
        <f>VLOOKUP(E75,'OEB Trial Balance'!A:N,13,FALSE)</f>
        <v>59436.479553434423</v>
      </c>
      <c r="N75" s="77" t="s">
        <v>172</v>
      </c>
    </row>
    <row r="76" spans="3:14" x14ac:dyDescent="0.2">
      <c r="C76" s="81"/>
      <c r="D76" s="16"/>
      <c r="E76" s="35">
        <v>5160</v>
      </c>
      <c r="F76" s="73" t="s">
        <v>41</v>
      </c>
      <c r="G76" s="23">
        <f>'Benchmarking Calculations'!G42</f>
        <v>0</v>
      </c>
      <c r="H76" s="263">
        <f>VLOOKUP(E76,'OEB Trial Balance'!A:N,8,FALSE)</f>
        <v>0</v>
      </c>
      <c r="I76" s="263">
        <f>VLOOKUP(E76,'OEB Trial Balance'!A:N,9,FALSE)</f>
        <v>0</v>
      </c>
      <c r="J76" s="265">
        <f>VLOOKUP(E76,'OEB Trial Balance'!A:N,10,FALSE)</f>
        <v>0</v>
      </c>
      <c r="K76" s="265">
        <f>VLOOKUP(E76,'OEB Trial Balance'!A:N,11,FALSE)</f>
        <v>0</v>
      </c>
      <c r="L76" s="265">
        <f>VLOOKUP(E76,'OEB Trial Balance'!A:N,12,FALSE)</f>
        <v>0</v>
      </c>
      <c r="M76" s="265">
        <f>VLOOKUP(E76,'OEB Trial Balance'!A:N,13,FALSE)</f>
        <v>0</v>
      </c>
      <c r="N76" s="77" t="s">
        <v>172</v>
      </c>
    </row>
    <row r="77" spans="3:14" x14ac:dyDescent="0.2">
      <c r="C77" s="81"/>
      <c r="D77" s="16"/>
      <c r="E77" s="56">
        <v>5175</v>
      </c>
      <c r="F77" s="91" t="s">
        <v>42</v>
      </c>
      <c r="G77" s="57">
        <f>'Benchmarking Calculations'!G43</f>
        <v>0</v>
      </c>
      <c r="H77" s="263">
        <f>VLOOKUP(E77,'OEB Trial Balance'!A:N,8,FALSE)</f>
        <v>0</v>
      </c>
      <c r="I77" s="263">
        <f>VLOOKUP(E77,'OEB Trial Balance'!A:N,9,FALSE)</f>
        <v>0</v>
      </c>
      <c r="J77" s="265">
        <f>VLOOKUP(E77,'OEB Trial Balance'!A:N,10,FALSE)</f>
        <v>0</v>
      </c>
      <c r="K77" s="265">
        <f>VLOOKUP(E77,'OEB Trial Balance'!A:N,11,FALSE)</f>
        <v>0</v>
      </c>
      <c r="L77" s="265">
        <f>VLOOKUP(E77,'OEB Trial Balance'!A:N,12,FALSE)</f>
        <v>0</v>
      </c>
      <c r="M77" s="265">
        <f>VLOOKUP(E77,'OEB Trial Balance'!A:N,13,FALSE)</f>
        <v>0</v>
      </c>
      <c r="N77" s="77" t="s">
        <v>172</v>
      </c>
    </row>
    <row r="78" spans="3:14" x14ac:dyDescent="0.2">
      <c r="C78" s="81"/>
      <c r="D78" s="16"/>
      <c r="E78" s="12"/>
      <c r="F78" s="37" t="s">
        <v>43</v>
      </c>
      <c r="G78" s="55">
        <f>'Benchmarking Calculations'!G44</f>
        <v>1084144</v>
      </c>
      <c r="H78" s="38">
        <f>SUM(H65:H77)</f>
        <v>1015853.0400000002</v>
      </c>
      <c r="I78" s="38">
        <f t="shared" ref="I78:M78" si="7">SUM(I65:I77)</f>
        <v>1206635.0581760001</v>
      </c>
      <c r="J78" s="38">
        <f t="shared" si="7"/>
        <v>1239070.49951936</v>
      </c>
      <c r="K78" s="38">
        <f t="shared" si="7"/>
        <v>1339296.9440977471</v>
      </c>
      <c r="L78" s="38">
        <f t="shared" si="7"/>
        <v>1366682.6445016719</v>
      </c>
      <c r="M78" s="38">
        <f t="shared" si="7"/>
        <v>1394624.1089165008</v>
      </c>
      <c r="N78" s="82" t="s">
        <v>29</v>
      </c>
    </row>
    <row r="79" spans="3:14" x14ac:dyDescent="0.2">
      <c r="C79" s="81"/>
      <c r="D79" s="16"/>
      <c r="E79" s="35">
        <v>5305</v>
      </c>
      <c r="F79" s="35" t="s">
        <v>44</v>
      </c>
      <c r="G79" s="23">
        <f>'Benchmarking Calculations'!G45</f>
        <v>158648</v>
      </c>
      <c r="H79" s="263">
        <f>VLOOKUP(E79,'OEB Trial Balance'!A:N,8,FALSE)</f>
        <v>146719.73999999996</v>
      </c>
      <c r="I79" s="263">
        <f>VLOOKUP(E79,'OEB Trial Balance'!A:N,9,FALSE)</f>
        <v>141910.08800000002</v>
      </c>
      <c r="J79" s="265">
        <f>VLOOKUP(E79,'OEB Trial Balance'!A:N,10,FALSE)</f>
        <v>145880.26066636801</v>
      </c>
      <c r="K79" s="265">
        <f>VLOOKUP(E79,'OEB Trial Balance'!A:N,11,FALSE)</f>
        <v>148818.23039389536</v>
      </c>
      <c r="L79" s="265">
        <f>VLOOKUP(E79,'OEB Trial Balance'!A:N,12,FALSE)</f>
        <v>151946.83323504718</v>
      </c>
      <c r="M79" s="265">
        <f>VLOOKUP(E79,'OEB Trial Balance'!A:N,13,FALSE)</f>
        <v>155141.20513592073</v>
      </c>
      <c r="N79" s="77" t="s">
        <v>172</v>
      </c>
    </row>
    <row r="80" spans="3:14" x14ac:dyDescent="0.2">
      <c r="C80" s="81"/>
      <c r="D80" s="16"/>
      <c r="E80" s="35">
        <v>5310</v>
      </c>
      <c r="F80" s="35" t="s">
        <v>45</v>
      </c>
      <c r="G80" s="23">
        <f>'Benchmarking Calculations'!G46</f>
        <v>419044</v>
      </c>
      <c r="H80" s="263">
        <f>VLOOKUP(E80,'OEB Trial Balance'!A:N,8,FALSE)</f>
        <v>442134.19</v>
      </c>
      <c r="I80" s="263">
        <f>VLOOKUP(E80,'OEB Trial Balance'!A:N,9,FALSE)</f>
        <v>460293.50321600004</v>
      </c>
      <c r="J80" s="265">
        <f>VLOOKUP(E80,'OEB Trial Balance'!A:N,10,FALSE)</f>
        <v>469314.25168031995</v>
      </c>
      <c r="K80" s="265">
        <f>VLOOKUP(E80,'OEB Trial Balance'!A:N,11,FALSE)</f>
        <v>432164.12280332652</v>
      </c>
      <c r="L80" s="265">
        <f>VLOOKUP(E80,'OEB Trial Balance'!A:N,12,FALSE)</f>
        <v>440958.64045245881</v>
      </c>
      <c r="M80" s="265">
        <f>VLOOKUP(E80,'OEB Trial Balance'!A:N,13,FALSE)</f>
        <v>449932.79993149906</v>
      </c>
      <c r="N80" s="77" t="s">
        <v>172</v>
      </c>
    </row>
    <row r="81" spans="3:14" x14ac:dyDescent="0.2">
      <c r="C81" s="81"/>
      <c r="D81" s="16"/>
      <c r="E81" s="35">
        <v>5315</v>
      </c>
      <c r="F81" s="35" t="s">
        <v>46</v>
      </c>
      <c r="G81" s="23">
        <f>'Benchmarking Calculations'!G47</f>
        <v>1169598</v>
      </c>
      <c r="H81" s="263">
        <f>VLOOKUP(E81,'OEB Trial Balance'!A:N,8,FALSE)</f>
        <v>1138470.5699999998</v>
      </c>
      <c r="I81" s="263">
        <f>VLOOKUP(E81,'OEB Trial Balance'!A:N,9,FALSE)</f>
        <v>1205196.2948019998</v>
      </c>
      <c r="J81" s="265">
        <f>VLOOKUP(E81,'OEB Trial Balance'!A:N,10,FALSE)</f>
        <v>1228072.22069804</v>
      </c>
      <c r="K81" s="265">
        <f>VLOOKUP(E81,'OEB Trial Balance'!A:N,11,FALSE)</f>
        <v>1251894.8432928007</v>
      </c>
      <c r="L81" s="265">
        <f>VLOOKUP(E81,'OEB Trial Balance'!A:N,12,FALSE)</f>
        <v>1276279.1461968296</v>
      </c>
      <c r="M81" s="265">
        <f>VLOOKUP(E81,'OEB Trial Balance'!A:N,13,FALSE)</f>
        <v>1301141.2275033565</v>
      </c>
      <c r="N81" s="77" t="s">
        <v>172</v>
      </c>
    </row>
    <row r="82" spans="3:14" x14ac:dyDescent="0.2">
      <c r="C82" s="81"/>
      <c r="D82" s="16"/>
      <c r="E82" s="35">
        <v>5320</v>
      </c>
      <c r="F82" s="35" t="s">
        <v>47</v>
      </c>
      <c r="G82" s="23">
        <f>'Benchmarking Calculations'!G48</f>
        <v>289135</v>
      </c>
      <c r="H82" s="263">
        <f>VLOOKUP(E82,'OEB Trial Balance'!A:N,8,FALSE)</f>
        <v>197627.76</v>
      </c>
      <c r="I82" s="263">
        <f>VLOOKUP(E82,'OEB Trial Balance'!A:N,9,FALSE)</f>
        <v>269097.77480199997</v>
      </c>
      <c r="J82" s="265">
        <f>VLOOKUP(E82,'OEB Trial Balance'!A:N,10,FALSE)</f>
        <v>274283.03029804002</v>
      </c>
      <c r="K82" s="265">
        <f>VLOOKUP(E82,'OEB Trial Balance'!A:N,11,FALSE)</f>
        <v>279650.87499440083</v>
      </c>
      <c r="L82" s="265">
        <f>VLOOKUP(E82,'OEB Trial Balance'!A:N,12,FALSE)</f>
        <v>285221.19597596314</v>
      </c>
      <c r="M82" s="265">
        <f>VLOOKUP(E82,'OEB Trial Balance'!A:N,13,FALSE)</f>
        <v>290903.05828506441</v>
      </c>
      <c r="N82" s="77" t="s">
        <v>172</v>
      </c>
    </row>
    <row r="83" spans="3:14" x14ac:dyDescent="0.2">
      <c r="C83" s="81"/>
      <c r="D83" s="16"/>
      <c r="E83" s="35">
        <v>5325</v>
      </c>
      <c r="F83" s="35" t="s">
        <v>48</v>
      </c>
      <c r="G83" s="23">
        <f>'Benchmarking Calculations'!G49</f>
        <v>0</v>
      </c>
      <c r="H83" s="263">
        <f>VLOOKUP(E83,'OEB Trial Balance'!A:N,8,FALSE)</f>
        <v>0</v>
      </c>
      <c r="I83" s="263">
        <f>VLOOKUP(E83,'OEB Trial Balance'!A:N,9,FALSE)</f>
        <v>0</v>
      </c>
      <c r="J83" s="265">
        <f>VLOOKUP(E83,'OEB Trial Balance'!A:N,10,FALSE)</f>
        <v>0</v>
      </c>
      <c r="K83" s="265">
        <f>VLOOKUP(E83,'OEB Trial Balance'!A:N,11,FALSE)</f>
        <v>0</v>
      </c>
      <c r="L83" s="265">
        <f>VLOOKUP(E83,'OEB Trial Balance'!A:N,12,FALSE)</f>
        <v>0</v>
      </c>
      <c r="M83" s="265">
        <f>VLOOKUP(E83,'OEB Trial Balance'!A:N,13,FALSE)</f>
        <v>0</v>
      </c>
      <c r="N83" s="77" t="s">
        <v>172</v>
      </c>
    </row>
    <row r="84" spans="3:14" x14ac:dyDescent="0.2">
      <c r="C84" s="81"/>
      <c r="D84" s="16"/>
      <c r="E84" s="35">
        <v>5330</v>
      </c>
      <c r="F84" s="35" t="s">
        <v>49</v>
      </c>
      <c r="G84" s="23">
        <f>'Benchmarking Calculations'!G50</f>
        <v>0</v>
      </c>
      <c r="H84" s="263">
        <f>VLOOKUP(E84,'OEB Trial Balance'!A:N,8,FALSE)</f>
        <v>0</v>
      </c>
      <c r="I84" s="263">
        <f>VLOOKUP(E84,'OEB Trial Balance'!A:N,9,FALSE)</f>
        <v>0</v>
      </c>
      <c r="J84" s="265">
        <f>VLOOKUP(E84,'OEB Trial Balance'!A:N,10,FALSE)</f>
        <v>0</v>
      </c>
      <c r="K84" s="265">
        <f>VLOOKUP(E84,'OEB Trial Balance'!A:N,11,FALSE)</f>
        <v>0</v>
      </c>
      <c r="L84" s="265">
        <f>VLOOKUP(E84,'OEB Trial Balance'!A:N,12,FALSE)</f>
        <v>0</v>
      </c>
      <c r="M84" s="265">
        <f>VLOOKUP(E84,'OEB Trial Balance'!A:N,13,FALSE)</f>
        <v>0</v>
      </c>
      <c r="N84" s="77" t="s">
        <v>172</v>
      </c>
    </row>
    <row r="85" spans="3:14" x14ac:dyDescent="0.2">
      <c r="C85" s="81"/>
      <c r="D85" s="16"/>
      <c r="E85" s="56">
        <v>5340</v>
      </c>
      <c r="F85" s="56" t="s">
        <v>50</v>
      </c>
      <c r="G85" s="57">
        <f>'Benchmarking Calculations'!G51</f>
        <v>0</v>
      </c>
      <c r="H85" s="263">
        <f>VLOOKUP(E85,'OEB Trial Balance'!A:N,8,FALSE)</f>
        <v>0</v>
      </c>
      <c r="I85" s="263">
        <f>VLOOKUP(E85,'OEB Trial Balance'!A:N,9,FALSE)</f>
        <v>0</v>
      </c>
      <c r="J85" s="265">
        <f>VLOOKUP(E85,'OEB Trial Balance'!A:N,10,FALSE)</f>
        <v>0</v>
      </c>
      <c r="K85" s="265">
        <f>VLOOKUP(E85,'OEB Trial Balance'!A:N,11,FALSE)</f>
        <v>0</v>
      </c>
      <c r="L85" s="265">
        <f>VLOOKUP(E85,'OEB Trial Balance'!A:N,12,FALSE)</f>
        <v>0</v>
      </c>
      <c r="M85" s="265">
        <f>VLOOKUP(E85,'OEB Trial Balance'!A:N,13,FALSE)</f>
        <v>0</v>
      </c>
      <c r="N85" s="77" t="s">
        <v>172</v>
      </c>
    </row>
    <row r="86" spans="3:14" x14ac:dyDescent="0.2">
      <c r="C86" s="81"/>
      <c r="D86" s="16"/>
      <c r="E86" s="12"/>
      <c r="F86" s="37" t="s">
        <v>51</v>
      </c>
      <c r="G86" s="55">
        <f>'Benchmarking Calculations'!G52</f>
        <v>2036425</v>
      </c>
      <c r="H86" s="38">
        <f>SUM(H79:H85)</f>
        <v>1924952.2599999998</v>
      </c>
      <c r="I86" s="38">
        <f t="shared" ref="I86:M86" si="8">SUM(I79:I85)</f>
        <v>2076497.6608199999</v>
      </c>
      <c r="J86" s="38">
        <f t="shared" si="8"/>
        <v>2117549.763342768</v>
      </c>
      <c r="K86" s="38">
        <f t="shared" si="8"/>
        <v>2112528.0714844232</v>
      </c>
      <c r="L86" s="38">
        <f t="shared" si="8"/>
        <v>2154405.8158602989</v>
      </c>
      <c r="M86" s="38">
        <f t="shared" si="8"/>
        <v>2197118.2908558408</v>
      </c>
      <c r="N86" s="82" t="s">
        <v>29</v>
      </c>
    </row>
    <row r="87" spans="3:14" x14ac:dyDescent="0.2">
      <c r="C87" s="81"/>
      <c r="D87" s="16"/>
      <c r="E87" s="35">
        <v>5405</v>
      </c>
      <c r="F87" s="35" t="s">
        <v>52</v>
      </c>
      <c r="G87" s="23">
        <f>'Benchmarking Calculations'!G53</f>
        <v>148378</v>
      </c>
      <c r="H87" s="263">
        <f>VLOOKUP(E87,'OEB Trial Balance'!A:N,8,FALSE)</f>
        <v>142423.95000000001</v>
      </c>
      <c r="I87" s="263">
        <f>VLOOKUP(E87,'OEB Trial Balance'!A:N,9,FALSE)</f>
        <v>157586.25247840004</v>
      </c>
      <c r="J87" s="265">
        <f>VLOOKUP(E87,'OEB Trial Balance'!A:N,10,FALSE)</f>
        <v>160737.977527968</v>
      </c>
      <c r="K87" s="265">
        <f>VLOOKUP(E87,'OEB Trial Balance'!A:N,11,FALSE)</f>
        <v>163973.0198193274</v>
      </c>
      <c r="L87" s="265">
        <f>VLOOKUP(E87,'OEB Trial Balance'!A:N,12,FALSE)</f>
        <v>167419.87323841319</v>
      </c>
      <c r="M87" s="265">
        <f>VLOOKUP(E87,'OEB Trial Balance'!A:N,13,FALSE)</f>
        <v>170939.17897935747</v>
      </c>
      <c r="N87" s="77" t="s">
        <v>172</v>
      </c>
    </row>
    <row r="88" spans="3:14" x14ac:dyDescent="0.2">
      <c r="C88" s="81"/>
      <c r="D88" s="16"/>
      <c r="E88" s="35">
        <v>5410</v>
      </c>
      <c r="F88" s="35" t="s">
        <v>53</v>
      </c>
      <c r="G88" s="23">
        <f>'Benchmarking Calculations'!G54</f>
        <v>154980</v>
      </c>
      <c r="H88" s="263">
        <f>VLOOKUP(E88,'OEB Trial Balance'!A:N,8,FALSE)</f>
        <v>174481.12000000002</v>
      </c>
      <c r="I88" s="263">
        <f>VLOOKUP(E88,'OEB Trial Balance'!A:N,9,FALSE)</f>
        <v>197191.07000000004</v>
      </c>
      <c r="J88" s="265">
        <f>VLOOKUP(E88,'OEB Trial Balance'!A:N,10,FALSE)</f>
        <v>190417.42019501602</v>
      </c>
      <c r="K88" s="265">
        <f>VLOOKUP(E88,'OEB Trial Balance'!A:N,11,FALSE)</f>
        <v>194214.38278551635</v>
      </c>
      <c r="L88" s="265">
        <f>VLOOKUP(E88,'OEB Trial Balance'!A:N,12,FALSE)</f>
        <v>198179.34654384095</v>
      </c>
      <c r="M88" s="265">
        <f>VLOOKUP(E88,'OEB Trial Balance'!A:N,13,FALSE)</f>
        <v>202225.53769205307</v>
      </c>
      <c r="N88" s="77" t="s">
        <v>172</v>
      </c>
    </row>
    <row r="89" spans="3:14" x14ac:dyDescent="0.2">
      <c r="C89" s="81"/>
      <c r="D89" s="16"/>
      <c r="E89" s="35">
        <v>5420</v>
      </c>
      <c r="F89" s="35" t="s">
        <v>54</v>
      </c>
      <c r="G89" s="23">
        <f>'Benchmarking Calculations'!G55</f>
        <v>171172</v>
      </c>
      <c r="H89" s="263">
        <f>VLOOKUP(E89,'OEB Trial Balance'!A:N,8,FALSE)</f>
        <v>144461.89000000001</v>
      </c>
      <c r="I89" s="263">
        <f>VLOOKUP(E89,'OEB Trial Balance'!A:N,9,FALSE)</f>
        <v>148923.61000000002</v>
      </c>
      <c r="J89" s="265">
        <f>VLOOKUP(E89,'OEB Trial Balance'!A:N,10,FALSE)</f>
        <v>189161.40720000002</v>
      </c>
      <c r="K89" s="265">
        <f>VLOOKUP(E89,'OEB Trial Balance'!A:N,11,FALSE)</f>
        <v>193060.81689359996</v>
      </c>
      <c r="L89" s="265">
        <f>VLOOKUP(E89,'OEB Trial Balance'!A:N,12,FALSE)</f>
        <v>197118.51405124564</v>
      </c>
      <c r="M89" s="265">
        <f>VLOOKUP(E89,'OEB Trial Balance'!A:N,13,FALSE)</f>
        <v>201261.49124925933</v>
      </c>
      <c r="N89" s="77" t="s">
        <v>172</v>
      </c>
    </row>
    <row r="90" spans="3:14" x14ac:dyDescent="0.2">
      <c r="C90" s="81"/>
      <c r="D90" s="16"/>
      <c r="E90" s="56">
        <v>5425</v>
      </c>
      <c r="F90" s="56" t="s">
        <v>55</v>
      </c>
      <c r="G90" s="57">
        <f>'Benchmarking Calculations'!G56</f>
        <v>752512</v>
      </c>
      <c r="H90" s="263">
        <f>VLOOKUP(E90,'OEB Trial Balance'!A:N,8,FALSE)</f>
        <v>695167.3600000001</v>
      </c>
      <c r="I90" s="263">
        <f>VLOOKUP(E90,'OEB Trial Balance'!A:N,9,FALSE)</f>
        <v>869886.69956000021</v>
      </c>
      <c r="J90" s="265">
        <f>VLOOKUP(E90,'OEB Trial Balance'!A:N,10,FALSE)</f>
        <v>887263.43355119997</v>
      </c>
      <c r="K90" s="265">
        <f>VLOOKUP(E90,'OEB Trial Balance'!A:N,11,FALSE)</f>
        <v>905101.08428162395</v>
      </c>
      <c r="L90" s="265">
        <f>VLOOKUP(E90,'OEB Trial Balance'!A:N,12,FALSE)</f>
        <v>924099.50286569796</v>
      </c>
      <c r="M90" s="265">
        <f>VLOOKUP(E90,'OEB Trial Balance'!A:N,13,FALSE)</f>
        <v>943496.7794447327</v>
      </c>
      <c r="N90" s="77" t="s">
        <v>172</v>
      </c>
    </row>
    <row r="91" spans="3:14" x14ac:dyDescent="0.2">
      <c r="C91" s="81"/>
      <c r="D91" s="16"/>
      <c r="E91" s="12"/>
      <c r="F91" s="37" t="s">
        <v>56</v>
      </c>
      <c r="G91" s="55">
        <f>'Benchmarking Calculations'!G57</f>
        <v>1227042</v>
      </c>
      <c r="H91" s="38">
        <f>SUM(H87:H90)</f>
        <v>1156534.3200000003</v>
      </c>
      <c r="I91" s="38">
        <f t="shared" ref="I91:M91" si="9">SUM(I87:I90)</f>
        <v>1373587.6320384003</v>
      </c>
      <c r="J91" s="38">
        <f t="shared" si="9"/>
        <v>1427580.2384741839</v>
      </c>
      <c r="K91" s="38">
        <f t="shared" si="9"/>
        <v>1456349.3037800677</v>
      </c>
      <c r="L91" s="38">
        <f t="shared" si="9"/>
        <v>1486817.2366991977</v>
      </c>
      <c r="M91" s="38">
        <f t="shared" si="9"/>
        <v>1517922.9873654025</v>
      </c>
      <c r="N91" s="82" t="s">
        <v>29</v>
      </c>
    </row>
    <row r="92" spans="3:14" x14ac:dyDescent="0.2">
      <c r="C92" s="81"/>
      <c r="D92" s="16"/>
      <c r="E92" s="35">
        <v>5605</v>
      </c>
      <c r="F92" s="35" t="s">
        <v>57</v>
      </c>
      <c r="G92" s="23">
        <f>'Benchmarking Calculations'!G58</f>
        <v>910839</v>
      </c>
      <c r="H92" s="263">
        <f>VLOOKUP(E92,'OEB Trial Balance'!A:N,8,FALSE)</f>
        <v>987825.05999999959</v>
      </c>
      <c r="I92" s="263">
        <f>VLOOKUP(E92,'OEB Trial Balance'!A:N,9,FALSE)</f>
        <v>955092.75999999989</v>
      </c>
      <c r="J92" s="265">
        <f>VLOOKUP(E92,'OEB Trial Balance'!A:N,10,FALSE)</f>
        <v>896530.67279999983</v>
      </c>
      <c r="K92" s="265">
        <f>VLOOKUP(E92,'OEB Trial Balance'!A:N,11,FALSE)</f>
        <v>914906.82050160039</v>
      </c>
      <c r="L92" s="265">
        <f>VLOOKUP(E92,'OEB Trial Balance'!A:N,12,FALSE)</f>
        <v>934119.86373213364</v>
      </c>
      <c r="M92" s="265">
        <f>VLOOKUP(E92,'OEB Trial Balance'!A:N,13,FALSE)</f>
        <v>953736.38087050873</v>
      </c>
      <c r="N92" s="77" t="s">
        <v>172</v>
      </c>
    </row>
    <row r="93" spans="3:14" x14ac:dyDescent="0.2">
      <c r="C93" s="81"/>
      <c r="D93" s="16"/>
      <c r="E93" s="35">
        <v>5610</v>
      </c>
      <c r="F93" s="35" t="s">
        <v>58</v>
      </c>
      <c r="G93" s="23">
        <f>'Benchmarking Calculations'!G59</f>
        <v>1068904</v>
      </c>
      <c r="H93" s="263">
        <f>VLOOKUP(E93,'OEB Trial Balance'!A:N,8,FALSE)</f>
        <v>1031546.79</v>
      </c>
      <c r="I93" s="263">
        <f>VLOOKUP(E93,'OEB Trial Balance'!A:N,9,FALSE)</f>
        <v>1006075.3906548</v>
      </c>
      <c r="J93" s="265">
        <f>VLOOKUP(E93,'OEB Trial Balance'!A:N,10,FALSE)</f>
        <v>1027496.0740289035</v>
      </c>
      <c r="K93" s="265">
        <f>VLOOKUP(E93,'OEB Trial Balance'!A:N,11,FALSE)</f>
        <v>1048240.4863248825</v>
      </c>
      <c r="L93" s="265">
        <f>VLOOKUP(E93,'OEB Trial Balance'!A:N,12,FALSE)</f>
        <v>1070284.3165636247</v>
      </c>
      <c r="M93" s="265">
        <f>VLOOKUP(E93,'OEB Trial Balance'!A:N,13,FALSE)</f>
        <v>1092791.6828378986</v>
      </c>
      <c r="N93" s="77" t="s">
        <v>172</v>
      </c>
    </row>
    <row r="94" spans="3:14" x14ac:dyDescent="0.2">
      <c r="C94" s="81"/>
      <c r="D94" s="16"/>
      <c r="E94" s="35">
        <v>5615</v>
      </c>
      <c r="F94" s="35" t="s">
        <v>59</v>
      </c>
      <c r="G94" s="23">
        <f>'Benchmarking Calculations'!G60</f>
        <v>1200559</v>
      </c>
      <c r="H94" s="263">
        <f>VLOOKUP(E94,'OEB Trial Balance'!A:N,8,FALSE)</f>
        <v>971258.44999999972</v>
      </c>
      <c r="I94" s="263">
        <f>VLOOKUP(E94,'OEB Trial Balance'!A:N,9,FALSE)</f>
        <v>1077982.8268619997</v>
      </c>
      <c r="J94" s="265">
        <f>VLOOKUP(E94,'OEB Trial Balance'!A:N,10,FALSE)</f>
        <v>1046098.7822179676</v>
      </c>
      <c r="K94" s="265">
        <f>VLOOKUP(E94,'OEB Trial Balance'!A:N,11,FALSE)</f>
        <v>1151578.8908324072</v>
      </c>
      <c r="L94" s="265">
        <f>VLOOKUP(E94,'OEB Trial Balance'!A:N,12,FALSE)</f>
        <v>1175206.056887713</v>
      </c>
      <c r="M94" s="265">
        <f>VLOOKUP(E94,'OEB Trial Balance'!A:N,13,FALSE)</f>
        <v>1199325.1308385036</v>
      </c>
      <c r="N94" s="77" t="s">
        <v>172</v>
      </c>
    </row>
    <row r="95" spans="3:14" x14ac:dyDescent="0.2">
      <c r="C95" s="81"/>
      <c r="D95" s="16"/>
      <c r="E95" s="35">
        <v>5620</v>
      </c>
      <c r="F95" s="35" t="s">
        <v>60</v>
      </c>
      <c r="G95" s="23">
        <f>'Benchmarking Calculations'!G61</f>
        <v>426046</v>
      </c>
      <c r="H95" s="263">
        <f>VLOOKUP(E95,'OEB Trial Balance'!A:N,8,FALSE)</f>
        <v>369730.47000000009</v>
      </c>
      <c r="I95" s="263">
        <f>VLOOKUP(E95,'OEB Trial Balance'!A:N,9,FALSE)</f>
        <v>602330.07999999996</v>
      </c>
      <c r="J95" s="265">
        <f>VLOOKUP(E95,'OEB Trial Balance'!A:N,10,FALSE)</f>
        <v>614376.68159999989</v>
      </c>
      <c r="K95" s="265">
        <f>VLOOKUP(E95,'OEB Trial Balance'!A:N,11,FALSE)</f>
        <v>627254.93970480014</v>
      </c>
      <c r="L95" s="265">
        <f>VLOOKUP(E95,'OEB Trial Balance'!A:N,12,FALSE)</f>
        <v>640427.29343860061</v>
      </c>
      <c r="M95" s="265">
        <f>VLOOKUP(E95,'OEB Trial Balance'!A:N,13,FALSE)</f>
        <v>653876.26660081139</v>
      </c>
      <c r="N95" s="77" t="s">
        <v>172</v>
      </c>
    </row>
    <row r="96" spans="3:14" x14ac:dyDescent="0.2">
      <c r="C96" s="81"/>
      <c r="D96" s="16"/>
      <c r="E96" s="35">
        <v>5625</v>
      </c>
      <c r="F96" s="35" t="s">
        <v>61</v>
      </c>
      <c r="G96" s="23">
        <f>'Benchmarking Calculations'!G62</f>
        <v>-178304</v>
      </c>
      <c r="H96" s="263">
        <f>VLOOKUP(E96,'OEB Trial Balance'!A:N,8,FALSE)</f>
        <v>-198299.16</v>
      </c>
      <c r="I96" s="263">
        <f>VLOOKUP(E96,'OEB Trial Balance'!A:N,9,FALSE)</f>
        <v>-179384.04000000004</v>
      </c>
      <c r="J96" s="265">
        <f>VLOOKUP(E96,'OEB Trial Balance'!A:N,10,FALSE)</f>
        <v>-182971.72080000004</v>
      </c>
      <c r="K96" s="265">
        <f>VLOOKUP(E96,'OEB Trial Balance'!A:N,11,FALSE)</f>
        <v>-186631.15521600004</v>
      </c>
      <c r="L96" s="265">
        <f>VLOOKUP(E96,'OEB Trial Balance'!A:N,12,FALSE)</f>
        <v>-190550.40947553606</v>
      </c>
      <c r="M96" s="265">
        <f>VLOOKUP(E96,'OEB Trial Balance'!A:N,13,FALSE)</f>
        <v>-194551.9680745223</v>
      </c>
      <c r="N96" s="77" t="s">
        <v>172</v>
      </c>
    </row>
    <row r="97" spans="3:14" x14ac:dyDescent="0.2">
      <c r="C97" s="81"/>
      <c r="D97" s="16"/>
      <c r="E97" s="35">
        <v>5630</v>
      </c>
      <c r="F97" s="35" t="s">
        <v>62</v>
      </c>
      <c r="G97" s="23">
        <f>'Benchmarking Calculations'!G63</f>
        <v>216801</v>
      </c>
      <c r="H97" s="263">
        <f>VLOOKUP(E97,'OEB Trial Balance'!A:N,8,FALSE)</f>
        <v>279562.71999999997</v>
      </c>
      <c r="I97" s="263">
        <f>VLOOKUP(E97,'OEB Trial Balance'!A:N,9,FALSE)</f>
        <v>259602.46000000002</v>
      </c>
      <c r="J97" s="265">
        <f>VLOOKUP(E97,'OEB Trial Balance'!A:N,10,FALSE)</f>
        <v>264794.50920000003</v>
      </c>
      <c r="K97" s="265">
        <f>VLOOKUP(E97,'OEB Trial Balance'!A:N,11,FALSE)</f>
        <v>270355.19389320002</v>
      </c>
      <c r="L97" s="265">
        <f>VLOOKUP(E97,'OEB Trial Balance'!A:N,12,FALSE)</f>
        <v>276032.65296495723</v>
      </c>
      <c r="M97" s="265">
        <f>VLOOKUP(E97,'OEB Trial Balance'!A:N,13,FALSE)</f>
        <v>281829.33867722133</v>
      </c>
      <c r="N97" s="77" t="s">
        <v>172</v>
      </c>
    </row>
    <row r="98" spans="3:14" x14ac:dyDescent="0.2">
      <c r="C98" s="81"/>
      <c r="D98" s="16"/>
      <c r="E98" s="35">
        <v>5640</v>
      </c>
      <c r="F98" s="35" t="s">
        <v>63</v>
      </c>
      <c r="G98" s="23">
        <f>'Benchmarking Calculations'!G64</f>
        <v>211855</v>
      </c>
      <c r="H98" s="263">
        <f>VLOOKUP(E98,'OEB Trial Balance'!A:N,8,FALSE)</f>
        <v>201480.71000000002</v>
      </c>
      <c r="I98" s="263">
        <f>VLOOKUP(E98,'OEB Trial Balance'!A:N,9,FALSE)</f>
        <v>209500.79999999996</v>
      </c>
      <c r="J98" s="265">
        <f>VLOOKUP(E98,'OEB Trial Balance'!A:N,10,FALSE)</f>
        <v>213690.81599999996</v>
      </c>
      <c r="K98" s="265">
        <f>VLOOKUP(E98,'OEB Trial Balance'!A:N,11,FALSE)</f>
        <v>218178.32313599996</v>
      </c>
      <c r="L98" s="265">
        <f>VLOOKUP(E98,'OEB Trial Balance'!A:N,12,FALSE)</f>
        <v>222760.06792185595</v>
      </c>
      <c r="M98" s="265">
        <f>VLOOKUP(E98,'OEB Trial Balance'!A:N,13,FALSE)</f>
        <v>227438.02934821494</v>
      </c>
      <c r="N98" s="77" t="s">
        <v>172</v>
      </c>
    </row>
    <row r="99" spans="3:14" x14ac:dyDescent="0.2">
      <c r="C99" s="81"/>
      <c r="D99" s="16"/>
      <c r="E99" s="35">
        <v>5645</v>
      </c>
      <c r="F99" s="35" t="s">
        <v>64</v>
      </c>
      <c r="G99" s="23">
        <f>'Benchmarking Calculations'!G65</f>
        <v>948365</v>
      </c>
      <c r="H99" s="263">
        <f>VLOOKUP(E99,'OEB Trial Balance'!A:N,8,FALSE)</f>
        <v>922515.34000000008</v>
      </c>
      <c r="I99" s="263">
        <f>VLOOKUP(E99,'OEB Trial Balance'!A:N,9,FALSE)</f>
        <v>981032.31160000002</v>
      </c>
      <c r="J99" s="265">
        <f>VLOOKUP(E99,'OEB Trial Balance'!A:N,10,FALSE)</f>
        <v>998897.82840959984</v>
      </c>
      <c r="K99" s="265">
        <f>VLOOKUP(E99,'OEB Trial Balance'!A:N,11,FALSE)</f>
        <v>1019779.0666837919</v>
      </c>
      <c r="L99" s="265">
        <f>VLOOKUP(E99,'OEB Trial Balance'!A:N,12,FALSE)</f>
        <v>1041204.6870927915</v>
      </c>
      <c r="M99" s="265">
        <f>VLOOKUP(E99,'OEB Trial Balance'!A:N,13,FALSE)</f>
        <v>1063080.4507305529</v>
      </c>
      <c r="N99" s="77" t="s">
        <v>172</v>
      </c>
    </row>
    <row r="100" spans="3:14" x14ac:dyDescent="0.2">
      <c r="C100" s="81"/>
      <c r="D100" s="16"/>
      <c r="E100" s="35">
        <v>5646</v>
      </c>
      <c r="F100" s="35" t="s">
        <v>65</v>
      </c>
      <c r="G100" s="23">
        <f>'Benchmarking Calculations'!G66</f>
        <v>0</v>
      </c>
      <c r="H100" s="263">
        <f>VLOOKUP(E100,'OEB Trial Balance'!A:N,8,FALSE)</f>
        <v>0</v>
      </c>
      <c r="I100" s="263">
        <f>VLOOKUP(E100,'OEB Trial Balance'!A:N,9,FALSE)</f>
        <v>0</v>
      </c>
      <c r="J100" s="265">
        <f>VLOOKUP(E100,'OEB Trial Balance'!A:N,10,FALSE)</f>
        <v>0</v>
      </c>
      <c r="K100" s="265">
        <f>VLOOKUP(E100,'OEB Trial Balance'!A:N,11,FALSE)</f>
        <v>0</v>
      </c>
      <c r="L100" s="265">
        <f>VLOOKUP(E100,'OEB Trial Balance'!A:N,12,FALSE)</f>
        <v>0</v>
      </c>
      <c r="M100" s="265">
        <f>VLOOKUP(E100,'OEB Trial Balance'!A:N,13,FALSE)</f>
        <v>0</v>
      </c>
      <c r="N100" s="77" t="s">
        <v>172</v>
      </c>
    </row>
    <row r="101" spans="3:14" x14ac:dyDescent="0.2">
      <c r="C101" s="81"/>
      <c r="D101" s="16"/>
      <c r="E101" s="35">
        <v>5647</v>
      </c>
      <c r="F101" s="35" t="s">
        <v>66</v>
      </c>
      <c r="G101" s="23">
        <f>'Benchmarking Calculations'!G67</f>
        <v>0</v>
      </c>
      <c r="H101" s="263">
        <f>VLOOKUP(E101,'OEB Trial Balance'!A:N,8,FALSE)</f>
        <v>0</v>
      </c>
      <c r="I101" s="263">
        <f>VLOOKUP(E101,'OEB Trial Balance'!A:N,9,FALSE)</f>
        <v>0</v>
      </c>
      <c r="J101" s="265">
        <f>VLOOKUP(E101,'OEB Trial Balance'!A:N,10,FALSE)</f>
        <v>0</v>
      </c>
      <c r="K101" s="265">
        <f>VLOOKUP(E101,'OEB Trial Balance'!A:N,11,FALSE)</f>
        <v>0</v>
      </c>
      <c r="L101" s="265">
        <f>VLOOKUP(E101,'OEB Trial Balance'!A:N,12,FALSE)</f>
        <v>0</v>
      </c>
      <c r="M101" s="265">
        <f>VLOOKUP(E101,'OEB Trial Balance'!A:N,13,FALSE)</f>
        <v>0</v>
      </c>
      <c r="N101" s="77" t="s">
        <v>172</v>
      </c>
    </row>
    <row r="102" spans="3:14" x14ac:dyDescent="0.2">
      <c r="C102" s="81"/>
      <c r="D102" s="16"/>
      <c r="E102" s="35">
        <v>5650</v>
      </c>
      <c r="F102" s="35" t="s">
        <v>67</v>
      </c>
      <c r="G102" s="23">
        <f>'Benchmarking Calculations'!G68</f>
        <v>0</v>
      </c>
      <c r="H102" s="263">
        <f>VLOOKUP(E102,'OEB Trial Balance'!A:N,8,FALSE)</f>
        <v>0</v>
      </c>
      <c r="I102" s="263">
        <f>VLOOKUP(E102,'OEB Trial Balance'!A:N,9,FALSE)</f>
        <v>0</v>
      </c>
      <c r="J102" s="265">
        <f>VLOOKUP(E102,'OEB Trial Balance'!A:N,10,FALSE)</f>
        <v>0</v>
      </c>
      <c r="K102" s="265">
        <f>VLOOKUP(E102,'OEB Trial Balance'!A:N,11,FALSE)</f>
        <v>0</v>
      </c>
      <c r="L102" s="265">
        <f>VLOOKUP(E102,'OEB Trial Balance'!A:N,12,FALSE)</f>
        <v>0</v>
      </c>
      <c r="M102" s="265">
        <f>VLOOKUP(E102,'OEB Trial Balance'!A:N,13,FALSE)</f>
        <v>0</v>
      </c>
      <c r="N102" s="77" t="s">
        <v>172</v>
      </c>
    </row>
    <row r="103" spans="3:14" x14ac:dyDescent="0.2">
      <c r="C103" s="81"/>
      <c r="D103" s="16"/>
      <c r="E103" s="35">
        <v>5655</v>
      </c>
      <c r="F103" s="35" t="s">
        <v>68</v>
      </c>
      <c r="G103" s="23">
        <f>'Benchmarking Calculations'!G69</f>
        <v>412027</v>
      </c>
      <c r="H103" s="263">
        <f>VLOOKUP(E103,'OEB Trial Balance'!A:N,8,FALSE)</f>
        <v>403299.97</v>
      </c>
      <c r="I103" s="263">
        <f>VLOOKUP(E103,'OEB Trial Balance'!A:N,9,FALSE)</f>
        <v>152558.13999999998</v>
      </c>
      <c r="J103" s="265">
        <f>VLOOKUP(E103,'OEB Trial Balance'!A:N,10,FALSE)</f>
        <v>415032.26666666666</v>
      </c>
      <c r="K103" s="265">
        <f>VLOOKUP(E103,'OEB Trial Balance'!A:N,11,FALSE)</f>
        <v>420859.24166666664</v>
      </c>
      <c r="L103" s="265">
        <f>VLOOKUP(E103,'OEB Trial Balance'!A:N,12,FALSE)</f>
        <v>426808.58314166666</v>
      </c>
      <c r="M103" s="265">
        <f>VLOOKUP(E103,'OEB Trial Balance'!A:N,13,FALSE)</f>
        <v>432882.86078764166</v>
      </c>
      <c r="N103" s="77" t="s">
        <v>172</v>
      </c>
    </row>
    <row r="104" spans="3:14" x14ac:dyDescent="0.2">
      <c r="C104" s="81"/>
      <c r="D104" s="16"/>
      <c r="E104" s="35">
        <v>5665</v>
      </c>
      <c r="F104" s="35" t="s">
        <v>69</v>
      </c>
      <c r="G104" s="23">
        <f>'Benchmarking Calculations'!G70</f>
        <v>164801</v>
      </c>
      <c r="H104" s="263">
        <f>VLOOKUP(E104,'OEB Trial Balance'!A:N,8,FALSE)</f>
        <v>169160.75000000003</v>
      </c>
      <c r="I104" s="263">
        <f>VLOOKUP(E104,'OEB Trial Balance'!A:N,9,FALSE)</f>
        <v>161262.07999999996</v>
      </c>
      <c r="J104" s="265">
        <f>VLOOKUP(E104,'OEB Trial Balance'!A:N,10,FALSE)</f>
        <v>164487.32159999997</v>
      </c>
      <c r="K104" s="265">
        <f>VLOOKUP(E104,'OEB Trial Balance'!A:N,11,FALSE)</f>
        <v>167941.55535359998</v>
      </c>
      <c r="L104" s="265">
        <f>VLOOKUP(E104,'OEB Trial Balance'!A:N,12,FALSE)</f>
        <v>171468.3280160256</v>
      </c>
      <c r="M104" s="265">
        <f>VLOOKUP(E104,'OEB Trial Balance'!A:N,13,FALSE)</f>
        <v>175069.16290436214</v>
      </c>
      <c r="N104" s="77" t="s">
        <v>172</v>
      </c>
    </row>
    <row r="105" spans="3:14" x14ac:dyDescent="0.2">
      <c r="C105" s="81"/>
      <c r="D105" s="16"/>
      <c r="E105" s="35">
        <v>5670</v>
      </c>
      <c r="F105" s="35" t="s">
        <v>70</v>
      </c>
      <c r="G105" s="23">
        <f>'Benchmarking Calculations'!G71</f>
        <v>322770</v>
      </c>
      <c r="H105" s="263">
        <f>VLOOKUP(E105,'OEB Trial Balance'!A:N,8,FALSE)</f>
        <v>329632.71000000002</v>
      </c>
      <c r="I105" s="263">
        <f>VLOOKUP(E105,'OEB Trial Balance'!A:N,9,FALSE)</f>
        <v>335258.52</v>
      </c>
      <c r="J105" s="265">
        <f>VLOOKUP(E105,'OEB Trial Balance'!A:N,10,FALSE)</f>
        <v>341963.69040000002</v>
      </c>
      <c r="K105" s="265">
        <f>VLOOKUP(E105,'OEB Trial Balance'!A:N,11,FALSE)</f>
        <v>349144.9278984</v>
      </c>
      <c r="L105" s="265">
        <f>VLOOKUP(E105,'OEB Trial Balance'!A:N,12,FALSE)</f>
        <v>356476.97138426639</v>
      </c>
      <c r="M105" s="265">
        <f>VLOOKUP(E105,'OEB Trial Balance'!A:N,13,FALSE)</f>
        <v>363962.98778333596</v>
      </c>
      <c r="N105" s="77" t="s">
        <v>172</v>
      </c>
    </row>
    <row r="106" spans="3:14" x14ac:dyDescent="0.2">
      <c r="C106" s="81"/>
      <c r="D106" s="16"/>
      <c r="E106" s="35">
        <v>5672</v>
      </c>
      <c r="F106" s="35" t="s">
        <v>71</v>
      </c>
      <c r="G106" s="23">
        <f>'Benchmarking Calculations'!G72</f>
        <v>0</v>
      </c>
      <c r="H106" s="263">
        <f>VLOOKUP(E106,'OEB Trial Balance'!A:N,8,FALSE)</f>
        <v>0</v>
      </c>
      <c r="I106" s="263">
        <f>VLOOKUP(E106,'OEB Trial Balance'!A:N,9,FALSE)</f>
        <v>0</v>
      </c>
      <c r="J106" s="265">
        <f>VLOOKUP(E106,'OEB Trial Balance'!A:N,10,FALSE)</f>
        <v>0</v>
      </c>
      <c r="K106" s="265">
        <f>VLOOKUP(E106,'OEB Trial Balance'!A:N,11,FALSE)</f>
        <v>0</v>
      </c>
      <c r="L106" s="265">
        <f>VLOOKUP(E106,'OEB Trial Balance'!A:N,12,FALSE)</f>
        <v>0</v>
      </c>
      <c r="M106" s="265">
        <f>VLOOKUP(E106,'OEB Trial Balance'!A:N,13,FALSE)</f>
        <v>0</v>
      </c>
      <c r="N106" s="77" t="s">
        <v>172</v>
      </c>
    </row>
    <row r="107" spans="3:14" x14ac:dyDescent="0.2">
      <c r="C107" s="81"/>
      <c r="D107" s="16"/>
      <c r="E107" s="35">
        <v>5675</v>
      </c>
      <c r="F107" s="35" t="s">
        <v>72</v>
      </c>
      <c r="G107" s="23">
        <f>'Benchmarking Calculations'!G73</f>
        <v>880539</v>
      </c>
      <c r="H107" s="263">
        <f>VLOOKUP(E107,'OEB Trial Balance'!A:N,8,FALSE)</f>
        <v>941314.38822999992</v>
      </c>
      <c r="I107" s="263">
        <f>VLOOKUP(E107,'OEB Trial Balance'!A:N,9,FALSE)</f>
        <v>891534.84000000008</v>
      </c>
      <c r="J107" s="265">
        <f>VLOOKUP(E107,'OEB Trial Balance'!A:N,10,FALSE)</f>
        <v>908763.96575999993</v>
      </c>
      <c r="K107" s="265">
        <f>VLOOKUP(E107,'OEB Trial Balance'!A:N,11,FALSE)</f>
        <v>926877.06937488017</v>
      </c>
      <c r="L107" s="265">
        <f>VLOOKUP(E107,'OEB Trial Balance'!A:N,12,FALSE)</f>
        <v>945406.35407206684</v>
      </c>
      <c r="M107" s="265">
        <f>VLOOKUP(E107,'OEB Trial Balance'!A:N,13,FALSE)</f>
        <v>964307.92134022072</v>
      </c>
      <c r="N107" s="77" t="s">
        <v>172</v>
      </c>
    </row>
    <row r="108" spans="3:14" x14ac:dyDescent="0.2">
      <c r="C108" s="81"/>
      <c r="D108" s="16"/>
      <c r="E108" s="56">
        <v>5680</v>
      </c>
      <c r="F108" s="56" t="s">
        <v>73</v>
      </c>
      <c r="G108" s="57">
        <f>'Benchmarking Calculations'!G74</f>
        <v>0</v>
      </c>
      <c r="H108" s="263">
        <f>VLOOKUP(E108,'OEB Trial Balance'!A:N,8,FALSE)</f>
        <v>0</v>
      </c>
      <c r="I108" s="263">
        <f>VLOOKUP(E108,'OEB Trial Balance'!A:N,9,FALSE)</f>
        <v>0</v>
      </c>
      <c r="J108" s="265">
        <f>VLOOKUP(E108,'OEB Trial Balance'!A:N,10,FALSE)</f>
        <v>0</v>
      </c>
      <c r="K108" s="265">
        <f>VLOOKUP(E108,'OEB Trial Balance'!A:N,11,FALSE)</f>
        <v>0</v>
      </c>
      <c r="L108" s="265">
        <f>VLOOKUP(E108,'OEB Trial Balance'!A:N,12,FALSE)</f>
        <v>0</v>
      </c>
      <c r="M108" s="265">
        <f>VLOOKUP(E108,'OEB Trial Balance'!A:N,13,FALSE)</f>
        <v>0</v>
      </c>
      <c r="N108" s="77" t="s">
        <v>172</v>
      </c>
    </row>
    <row r="109" spans="3:14" x14ac:dyDescent="0.2">
      <c r="C109" s="81"/>
      <c r="D109" s="16"/>
      <c r="E109" s="9"/>
      <c r="F109" s="37" t="s">
        <v>74</v>
      </c>
      <c r="G109" s="55">
        <f>'Benchmarking Calculations'!G75</f>
        <v>6585202</v>
      </c>
      <c r="H109" s="38">
        <f>SUM(H92:H108)</f>
        <v>6409028.1982299984</v>
      </c>
      <c r="I109" s="38">
        <f t="shared" ref="I109:M109" si="10">SUM(I92:I108)</f>
        <v>6452846.1691167988</v>
      </c>
      <c r="J109" s="38">
        <f t="shared" si="10"/>
        <v>6709160.887883137</v>
      </c>
      <c r="K109" s="38">
        <f t="shared" si="10"/>
        <v>6928485.3601542264</v>
      </c>
      <c r="L109" s="38">
        <f t="shared" si="10"/>
        <v>7069644.7657401664</v>
      </c>
      <c r="M109" s="38">
        <f t="shared" si="10"/>
        <v>7213748.244644749</v>
      </c>
      <c r="N109" s="82" t="s">
        <v>29</v>
      </c>
    </row>
    <row r="110" spans="3:14" x14ac:dyDescent="0.2">
      <c r="C110" s="81"/>
      <c r="D110" s="16"/>
      <c r="E110" s="35">
        <v>5635</v>
      </c>
      <c r="F110" s="35" t="s">
        <v>75</v>
      </c>
      <c r="G110" s="23">
        <f>'Benchmarking Calculations'!G76</f>
        <v>97423</v>
      </c>
      <c r="H110" s="263">
        <f>VLOOKUP(E110,'OEB Trial Balance'!A:N,8,FALSE)</f>
        <v>101037.24</v>
      </c>
      <c r="I110" s="263">
        <f>VLOOKUP(E110,'OEB Trial Balance'!A:N,9,FALSE)</f>
        <v>99376.560000000012</v>
      </c>
      <c r="J110" s="265">
        <f>VLOOKUP(E110,'OEB Trial Balance'!A:N,10,FALSE)</f>
        <v>101364.09120000001</v>
      </c>
      <c r="K110" s="265">
        <f>VLOOKUP(E110,'OEB Trial Balance'!A:N,11,FALSE)</f>
        <v>103492.73711520001</v>
      </c>
      <c r="L110" s="265">
        <f>VLOOKUP(E110,'OEB Trial Balance'!A:N,12,FALSE)</f>
        <v>105666.08459461921</v>
      </c>
      <c r="M110" s="265">
        <f>VLOOKUP(E110,'OEB Trial Balance'!A:N,13,FALSE)</f>
        <v>107885.07237110622</v>
      </c>
      <c r="N110" s="77" t="s">
        <v>172</v>
      </c>
    </row>
    <row r="111" spans="3:14" x14ac:dyDescent="0.2">
      <c r="C111" s="81"/>
      <c r="D111" s="16"/>
      <c r="E111" s="56">
        <v>6210</v>
      </c>
      <c r="F111" s="56" t="s">
        <v>76</v>
      </c>
      <c r="G111" s="57">
        <f>'Benchmarking Calculations'!G77</f>
        <v>0</v>
      </c>
      <c r="H111" s="263">
        <f>VLOOKUP(E111,'OEB Trial Balance'!A:N,8,FALSE)</f>
        <v>0</v>
      </c>
      <c r="I111" s="263">
        <f>VLOOKUP(E111,'OEB Trial Balance'!A:N,9,FALSE)</f>
        <v>0</v>
      </c>
      <c r="J111" s="265">
        <f>VLOOKUP(E111,'OEB Trial Balance'!A:N,10,FALSE)</f>
        <v>0</v>
      </c>
      <c r="K111" s="265">
        <f>VLOOKUP(E111,'OEB Trial Balance'!A:N,11,FALSE)</f>
        <v>0</v>
      </c>
      <c r="L111" s="265">
        <f>VLOOKUP(E111,'OEB Trial Balance'!A:N,12,FALSE)</f>
        <v>0</v>
      </c>
      <c r="M111" s="265">
        <f>VLOOKUP(E111,'OEB Trial Balance'!A:N,13,FALSE)</f>
        <v>0</v>
      </c>
      <c r="N111" s="77" t="s">
        <v>172</v>
      </c>
    </row>
    <row r="112" spans="3:14" x14ac:dyDescent="0.2">
      <c r="C112" s="81"/>
      <c r="D112" s="16"/>
      <c r="E112" s="16"/>
      <c r="F112" s="37" t="s">
        <v>77</v>
      </c>
      <c r="G112" s="55">
        <f>'Benchmarking Calculations'!G78</f>
        <v>97423</v>
      </c>
      <c r="H112" s="38">
        <f>H110+H111</f>
        <v>101037.24</v>
      </c>
      <c r="I112" s="38">
        <f t="shared" ref="I112:M112" si="11">I110+I111</f>
        <v>99376.560000000012</v>
      </c>
      <c r="J112" s="38">
        <f t="shared" si="11"/>
        <v>101364.09120000001</v>
      </c>
      <c r="K112" s="38">
        <f t="shared" si="11"/>
        <v>103492.73711520001</v>
      </c>
      <c r="L112" s="38">
        <f t="shared" si="11"/>
        <v>105666.08459461921</v>
      </c>
      <c r="M112" s="38">
        <f t="shared" si="11"/>
        <v>107885.07237110622</v>
      </c>
      <c r="N112" s="82" t="s">
        <v>29</v>
      </c>
    </row>
    <row r="113" spans="3:14" x14ac:dyDescent="0.2">
      <c r="C113" s="81"/>
      <c r="D113" s="16"/>
      <c r="E113" s="58">
        <v>5515</v>
      </c>
      <c r="F113" s="56" t="s">
        <v>78</v>
      </c>
      <c r="G113" s="57">
        <f>'Benchmarking Calculations'!G79</f>
        <v>0</v>
      </c>
      <c r="H113" s="263">
        <f>VLOOKUP(E113,'OEB Trial Balance'!A:N,8,FALSE)</f>
        <v>0</v>
      </c>
      <c r="I113" s="263">
        <f>VLOOKUP(E113,'OEB Trial Balance'!A:N,9,FALSE)</f>
        <v>0</v>
      </c>
      <c r="J113" s="265">
        <f>VLOOKUP(E113,'OEB Trial Balance'!A:N,10,FALSE)</f>
        <v>0</v>
      </c>
      <c r="K113" s="265">
        <f>VLOOKUP(E113,'OEB Trial Balance'!A:N,11,FALSE)</f>
        <v>0</v>
      </c>
      <c r="L113" s="265">
        <f>VLOOKUP(E113,'OEB Trial Balance'!A:N,12,FALSE)</f>
        <v>0</v>
      </c>
      <c r="M113" s="265">
        <f>VLOOKUP(E113,'OEB Trial Balance'!A:N,13,FALSE)</f>
        <v>0</v>
      </c>
      <c r="N113" s="77" t="s">
        <v>172</v>
      </c>
    </row>
    <row r="114" spans="3:14" x14ac:dyDescent="0.2">
      <c r="C114" s="81"/>
      <c r="D114" s="34"/>
      <c r="E114" s="12"/>
      <c r="F114" s="37" t="s">
        <v>79</v>
      </c>
      <c r="G114" s="55">
        <f>'Benchmarking Calculations'!G80</f>
        <v>0</v>
      </c>
      <c r="H114" s="38">
        <f>H113</f>
        <v>0</v>
      </c>
      <c r="I114" s="38">
        <f t="shared" ref="I114:M114" si="12">I113</f>
        <v>0</v>
      </c>
      <c r="J114" s="38">
        <f t="shared" si="12"/>
        <v>0</v>
      </c>
      <c r="K114" s="38">
        <f t="shared" si="12"/>
        <v>0</v>
      </c>
      <c r="L114" s="38">
        <f t="shared" si="12"/>
        <v>0</v>
      </c>
      <c r="M114" s="38">
        <f t="shared" si="12"/>
        <v>0</v>
      </c>
      <c r="N114" s="82" t="s">
        <v>29</v>
      </c>
    </row>
    <row r="115" spans="3:14" x14ac:dyDescent="0.2">
      <c r="C115" s="81"/>
      <c r="D115" s="34"/>
      <c r="E115" s="94" t="s">
        <v>198</v>
      </c>
      <c r="F115" s="37" t="s">
        <v>80</v>
      </c>
      <c r="G115" s="23">
        <f>'Benchmarking Calculations'!G81</f>
        <v>13100434</v>
      </c>
      <c r="H115" s="38">
        <f>H112+H109+H91+H86+H78+H64</f>
        <v>12606415.518230001</v>
      </c>
      <c r="I115" s="38">
        <f t="shared" ref="I115:M115" si="13">I112+I109+I91+I86+I78+I64</f>
        <v>13272922.374058001</v>
      </c>
      <c r="J115" s="38">
        <f t="shared" si="13"/>
        <v>13449826.06272972</v>
      </c>
      <c r="K115" s="38">
        <f t="shared" si="13"/>
        <v>13794924.678690081</v>
      </c>
      <c r="L115" s="38">
        <f t="shared" si="13"/>
        <v>14075340.966915602</v>
      </c>
      <c r="M115" s="38">
        <f t="shared" si="13"/>
        <v>14361537.22954064</v>
      </c>
      <c r="N115" s="82" t="s">
        <v>29</v>
      </c>
    </row>
    <row r="116" spans="3:14" x14ac:dyDescent="0.2">
      <c r="C116" s="81"/>
      <c r="D116" s="34"/>
      <c r="E116" s="34"/>
      <c r="F116" s="37"/>
      <c r="G116" s="23"/>
      <c r="H116" s="47"/>
      <c r="I116" s="40"/>
      <c r="J116" s="16"/>
      <c r="K116" s="16"/>
      <c r="L116" s="16"/>
      <c r="M116" s="16"/>
      <c r="N116" s="77"/>
    </row>
    <row r="117" spans="3:14" x14ac:dyDescent="0.2">
      <c r="C117" s="81"/>
      <c r="D117" s="33" t="s">
        <v>81</v>
      </c>
      <c r="E117" s="34"/>
      <c r="F117" s="10"/>
      <c r="G117" s="23"/>
      <c r="H117" s="47"/>
      <c r="I117" s="16"/>
      <c r="J117" s="16"/>
      <c r="K117" s="16"/>
      <c r="L117" s="16"/>
      <c r="M117" s="16"/>
      <c r="N117" s="77"/>
    </row>
    <row r="118" spans="3:14" x14ac:dyDescent="0.2">
      <c r="C118" s="81"/>
      <c r="D118" s="41"/>
      <c r="E118" s="41"/>
      <c r="F118" s="24">
        <v>5014</v>
      </c>
      <c r="G118" s="23">
        <f>G47</f>
        <v>0</v>
      </c>
      <c r="H118" s="23">
        <f t="shared" ref="H118:L118" si="14">H47</f>
        <v>0</v>
      </c>
      <c r="I118" s="23">
        <f t="shared" si="14"/>
        <v>0</v>
      </c>
      <c r="J118" s="23">
        <f t="shared" si="14"/>
        <v>0</v>
      </c>
      <c r="K118" s="23">
        <f t="shared" si="14"/>
        <v>0</v>
      </c>
      <c r="L118" s="23">
        <f t="shared" si="14"/>
        <v>0</v>
      </c>
      <c r="M118" s="23">
        <f t="shared" ref="M118" si="15">M47</f>
        <v>0</v>
      </c>
      <c r="N118" s="82" t="s">
        <v>29</v>
      </c>
    </row>
    <row r="119" spans="3:14" x14ac:dyDescent="0.2">
      <c r="C119" s="81"/>
      <c r="D119" s="41"/>
      <c r="F119" s="24">
        <v>5015</v>
      </c>
      <c r="G119" s="23">
        <f>G48</f>
        <v>0</v>
      </c>
      <c r="H119" s="23">
        <f t="shared" ref="H119:L119" si="16">H48</f>
        <v>0</v>
      </c>
      <c r="I119" s="23">
        <f t="shared" si="16"/>
        <v>0</v>
      </c>
      <c r="J119" s="23">
        <f t="shared" si="16"/>
        <v>0</v>
      </c>
      <c r="K119" s="23">
        <f t="shared" si="16"/>
        <v>0</v>
      </c>
      <c r="L119" s="23">
        <f t="shared" si="16"/>
        <v>0</v>
      </c>
      <c r="M119" s="23">
        <f t="shared" ref="M119" si="17">M48</f>
        <v>0</v>
      </c>
      <c r="N119" s="82" t="s">
        <v>29</v>
      </c>
    </row>
    <row r="120" spans="3:14" x14ac:dyDescent="0.2">
      <c r="C120" s="81"/>
      <c r="D120" s="41"/>
      <c r="F120" s="24">
        <v>5112</v>
      </c>
      <c r="G120" s="23">
        <f>G67</f>
        <v>0</v>
      </c>
      <c r="H120" s="23">
        <f t="shared" ref="H120:L120" si="18">H67</f>
        <v>0</v>
      </c>
      <c r="I120" s="23">
        <f t="shared" si="18"/>
        <v>0</v>
      </c>
      <c r="J120" s="23">
        <f t="shared" si="18"/>
        <v>0</v>
      </c>
      <c r="K120" s="23">
        <f t="shared" si="18"/>
        <v>0</v>
      </c>
      <c r="L120" s="23">
        <f t="shared" si="18"/>
        <v>0</v>
      </c>
      <c r="M120" s="23">
        <f t="shared" ref="M120" si="19">M67</f>
        <v>0</v>
      </c>
      <c r="N120" s="82" t="s">
        <v>29</v>
      </c>
    </row>
    <row r="121" spans="3:14" x14ac:dyDescent="0.2">
      <c r="C121" s="81"/>
      <c r="D121" s="34"/>
      <c r="E121" s="94" t="s">
        <v>199</v>
      </c>
      <c r="F121" s="37" t="s">
        <v>82</v>
      </c>
      <c r="G121" s="55">
        <f>'Benchmarking Calculations'!G87</f>
        <v>0</v>
      </c>
      <c r="H121" s="55">
        <f>H47+H48+H67</f>
        <v>0</v>
      </c>
      <c r="I121" s="55">
        <f t="shared" ref="I121:L121" si="20">I47+I48+I67</f>
        <v>0</v>
      </c>
      <c r="J121" s="55">
        <f t="shared" si="20"/>
        <v>0</v>
      </c>
      <c r="K121" s="55">
        <f t="shared" si="20"/>
        <v>0</v>
      </c>
      <c r="L121" s="55">
        <f t="shared" si="20"/>
        <v>0</v>
      </c>
      <c r="M121" s="55">
        <f t="shared" ref="M121" si="21">M47+M48+M67</f>
        <v>0</v>
      </c>
      <c r="N121" s="95" t="s">
        <v>29</v>
      </c>
    </row>
    <row r="122" spans="3:14" x14ac:dyDescent="0.2">
      <c r="C122" s="81"/>
      <c r="D122" s="34"/>
      <c r="E122" s="96" t="s">
        <v>200</v>
      </c>
      <c r="F122" s="37" t="s">
        <v>83</v>
      </c>
      <c r="G122" s="55">
        <f>'Benchmarking Calculations'!G88</f>
        <v>0</v>
      </c>
      <c r="H122" s="67"/>
      <c r="I122" s="97"/>
      <c r="J122" s="97"/>
      <c r="K122" s="97"/>
      <c r="L122" s="97"/>
      <c r="M122" s="97"/>
      <c r="N122" s="98" t="s">
        <v>172</v>
      </c>
    </row>
    <row r="123" spans="3:14" ht="13.5" thickBot="1" x14ac:dyDescent="0.25">
      <c r="C123" s="83"/>
      <c r="D123" s="84"/>
      <c r="E123" s="84"/>
      <c r="F123" s="85"/>
      <c r="G123" s="79"/>
      <c r="H123" s="86"/>
      <c r="I123" s="87"/>
      <c r="J123" s="32"/>
      <c r="K123" s="32"/>
      <c r="L123" s="32"/>
      <c r="M123" s="32"/>
      <c r="N123" s="80"/>
    </row>
    <row r="124" spans="3:14" x14ac:dyDescent="0.2"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35"/>
    </row>
    <row r="125" spans="3:14" x14ac:dyDescent="0.2">
      <c r="F125" t="s">
        <v>731</v>
      </c>
      <c r="G125" s="21">
        <f>SUM(G44:G114)/2</f>
        <v>13100434</v>
      </c>
      <c r="H125" s="21">
        <f t="shared" ref="H125:M125" si="22">SUM(H44:H114)/2</f>
        <v>12606415.518229997</v>
      </c>
      <c r="I125" s="21">
        <f t="shared" si="22"/>
        <v>13272922.374057999</v>
      </c>
      <c r="J125" s="21">
        <f t="shared" si="22"/>
        <v>13449826.062729726</v>
      </c>
      <c r="K125" s="21">
        <f t="shared" si="22"/>
        <v>13794924.678690085</v>
      </c>
      <c r="L125" s="21">
        <f t="shared" si="22"/>
        <v>14075340.966915604</v>
      </c>
      <c r="M125" s="21">
        <f t="shared" si="22"/>
        <v>14361537.229540637</v>
      </c>
    </row>
    <row r="126" spans="3:14" x14ac:dyDescent="0.2">
      <c r="F126" t="s">
        <v>730</v>
      </c>
      <c r="G126" s="15">
        <f>'OEB Trial Balance'!G431</f>
        <v>13100434.380000001</v>
      </c>
      <c r="H126" s="15">
        <f>'OEB Trial Balance'!H431</f>
        <v>12606415.518230002</v>
      </c>
      <c r="I126" s="15">
        <f>'OEB Trial Balance'!I431</f>
        <v>13272922.374058006</v>
      </c>
      <c r="J126" s="15">
        <f>'OEB Trial Balance'!J431</f>
        <v>13449826.062729726</v>
      </c>
      <c r="K126" s="15">
        <f>'OEB Trial Balance'!K431</f>
        <v>13794924.678690083</v>
      </c>
      <c r="L126" s="15">
        <f>'OEB Trial Balance'!L431</f>
        <v>14075340.966915602</v>
      </c>
      <c r="M126" s="15">
        <f>'OEB Trial Balance'!M431</f>
        <v>14361537.229540642</v>
      </c>
    </row>
    <row r="127" spans="3:14" x14ac:dyDescent="0.2">
      <c r="G127" s="21">
        <f>G125-G126</f>
        <v>-0.38000000081956387</v>
      </c>
      <c r="H127" s="21">
        <f t="shared" ref="H127:M127" si="23">H125-H126</f>
        <v>0</v>
      </c>
      <c r="I127" s="21">
        <f t="shared" si="23"/>
        <v>0</v>
      </c>
      <c r="J127" s="21">
        <f t="shared" si="23"/>
        <v>0</v>
      </c>
      <c r="K127" s="21">
        <f t="shared" si="23"/>
        <v>0</v>
      </c>
      <c r="L127" s="21">
        <f t="shared" si="23"/>
        <v>0</v>
      </c>
      <c r="M127" s="21">
        <f t="shared" si="23"/>
        <v>0</v>
      </c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paperSize="5" scale="61" fitToHeight="0" orientation="landscape" r:id="rId1"/>
  <rowBreaks count="1" manualBreakCount="1">
    <brk id="31" max="1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T282"/>
  <sheetViews>
    <sheetView zoomScale="90" zoomScaleNormal="90" workbookViewId="0">
      <pane ySplit="5" topLeftCell="A13" activePane="bottomLeft" state="frozen"/>
      <selection activeCell="G33" sqref="G33"/>
      <selection pane="bottomLeft" activeCell="K13" sqref="K13"/>
    </sheetView>
  </sheetViews>
  <sheetFormatPr baseColWidth="10" defaultColWidth="9.28515625" defaultRowHeight="12.75" outlineLevelRow="1" outlineLevelCol="1" x14ac:dyDescent="0.2"/>
  <cols>
    <col min="1" max="1" width="6.5703125" customWidth="1"/>
    <col min="2" max="2" width="11.7109375" customWidth="1"/>
    <col min="3" max="3" width="17.28515625" customWidth="1"/>
    <col min="4" max="4" width="7" customWidth="1"/>
    <col min="5" max="5" width="91" style="2" customWidth="1"/>
    <col min="6" max="6" width="16" style="3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7109375" style="108" hidden="1" customWidth="1" outlineLevel="1"/>
    <col min="15" max="15" width="9.28515625" style="59" hidden="1" customWidth="1" outlineLevel="1"/>
    <col min="16" max="16" width="16.28515625" style="59" hidden="1" customWidth="1" outlineLevel="1"/>
    <col min="17" max="17" width="19" style="59" hidden="1" customWidth="1" outlineLevel="1"/>
    <col min="18" max="18" width="18.28515625" style="59" hidden="1" customWidth="1" outlineLevel="1"/>
    <col min="19" max="19" width="14.28515625" style="59" hidden="1" customWidth="1" outlineLevel="1"/>
    <col min="20" max="20" width="17.28515625" style="59" hidden="1" customWidth="1" outlineLevel="1"/>
    <col min="21" max="23" width="14.28515625" style="59" hidden="1" customWidth="1" outlineLevel="1"/>
    <col min="24" max="24" width="17.28515625" style="59" hidden="1" customWidth="1" outlineLevel="1"/>
    <col min="25" max="25" width="21.42578125" style="59" hidden="1" customWidth="1" outlineLevel="1"/>
    <col min="26" max="26" width="21" style="59" hidden="1" customWidth="1" outlineLevel="1"/>
    <col min="27" max="27" width="19.42578125" style="59" hidden="1" customWidth="1" outlineLevel="1"/>
    <col min="28" max="29" width="14.28515625" style="59" hidden="1" customWidth="1" outlineLevel="1"/>
    <col min="30" max="30" width="16.42578125" style="59" hidden="1" customWidth="1" outlineLevel="1"/>
    <col min="31" max="31" width="15.42578125" style="59" hidden="1" customWidth="1" outlineLevel="1"/>
    <col min="32" max="32" width="19.28515625" style="59" hidden="1" customWidth="1" outlineLevel="1"/>
    <col min="33" max="33" width="18.7109375" style="59" hidden="1" customWidth="1" outlineLevel="1"/>
    <col min="34" max="34" width="18.28515625" style="59" hidden="1" customWidth="1" outlineLevel="1"/>
    <col min="35" max="35" width="14.28515625" style="59" hidden="1" customWidth="1" outlineLevel="1"/>
    <col min="36" max="36" width="18.28515625" style="59" hidden="1" customWidth="1" outlineLevel="1"/>
    <col min="37" max="37" width="14.28515625" style="59" hidden="1" customWidth="1" outlineLevel="1"/>
    <col min="38" max="38" width="17.42578125" style="59" hidden="1" customWidth="1" outlineLevel="1"/>
    <col min="39" max="39" width="16.5703125" style="59" hidden="1" customWidth="1" outlineLevel="1"/>
    <col min="40" max="40" width="18.7109375" style="59" hidden="1" customWidth="1" outlineLevel="1"/>
    <col min="41" max="41" width="16.7109375" style="59" hidden="1" customWidth="1" outlineLevel="1"/>
    <col min="42" max="43" width="13.42578125" style="59" hidden="1" customWidth="1" outlineLevel="1"/>
    <col min="44" max="44" width="19.28515625" style="59" hidden="1" customWidth="1" outlineLevel="1"/>
    <col min="45" max="45" width="15.7109375" style="59" hidden="1" customWidth="1" outlineLevel="1"/>
    <col min="46" max="46" width="17.28515625" style="59" hidden="1" customWidth="1" outlineLevel="1"/>
    <col min="47" max="47" width="18" style="59" hidden="1" customWidth="1" outlineLevel="1"/>
    <col min="48" max="48" width="13.42578125" style="59" hidden="1" customWidth="1" outlineLevel="1"/>
    <col min="49" max="49" width="17.28515625" style="59" hidden="1" customWidth="1" outlineLevel="1"/>
    <col min="50" max="50" width="13.42578125" style="59" hidden="1" customWidth="1" outlineLevel="1"/>
    <col min="51" max="51" width="17.28515625" style="59" hidden="1" customWidth="1" outlineLevel="1"/>
    <col min="52" max="52" width="18.28515625" style="59" hidden="1" customWidth="1" outlineLevel="1"/>
    <col min="53" max="53" width="21.28515625" style="59" hidden="1" customWidth="1" outlineLevel="1"/>
    <col min="54" max="54" width="18.42578125" style="59" hidden="1" customWidth="1" outlineLevel="1"/>
    <col min="55" max="55" width="18" style="59" hidden="1" customWidth="1" outlineLevel="1"/>
    <col min="56" max="60" width="13.42578125" style="59" hidden="1" customWidth="1" outlineLevel="1"/>
    <col min="61" max="61" width="14.7109375" style="59" hidden="1" customWidth="1" outlineLevel="1"/>
    <col min="62" max="62" width="15.7109375" style="59" hidden="1" customWidth="1" outlineLevel="1"/>
    <col min="63" max="63" width="13.42578125" style="59" hidden="1" customWidth="1" outlineLevel="1"/>
    <col min="64" max="64" width="16.42578125" style="59" hidden="1" customWidth="1" outlineLevel="1"/>
    <col min="65" max="65" width="16.28515625" style="59" hidden="1" customWidth="1" outlineLevel="1"/>
    <col min="66" max="69" width="13.42578125" style="59" hidden="1" customWidth="1" outlineLevel="1"/>
    <col min="70" max="70" width="15.28515625" style="59" hidden="1" customWidth="1" outlineLevel="1"/>
    <col min="71" max="71" width="13.42578125" style="59" hidden="1" customWidth="1" outlineLevel="1"/>
    <col min="72" max="72" width="15.7109375" style="59" hidden="1" customWidth="1" outlineLevel="1"/>
    <col min="73" max="73" width="13.42578125" style="59" hidden="1" customWidth="1" outlineLevel="1"/>
    <col min="74" max="74" width="16.28515625" style="59" hidden="1" customWidth="1" outlineLevel="1"/>
    <col min="75" max="78" width="13.42578125" style="59" hidden="1" customWidth="1" outlineLevel="1"/>
    <col min="79" max="79" width="17.28515625" style="59" hidden="1" customWidth="1" outlineLevel="1"/>
    <col min="80" max="83" width="13.42578125" style="59" hidden="1" customWidth="1" outlineLevel="1"/>
    <col min="84" max="149" width="9.28515625" hidden="1" customWidth="1" outlineLevel="1"/>
    <col min="150" max="150" width="9.28515625" customWidth="1" collapsed="1"/>
    <col min="151" max="151" width="5" customWidth="1"/>
  </cols>
  <sheetData>
    <row r="1" spans="1:149" ht="24" thickBot="1" x14ac:dyDescent="0.4">
      <c r="A1" s="283" t="s">
        <v>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O1" s="64"/>
      <c r="P1" s="103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</row>
    <row r="2" spans="1:149" ht="21" thickTop="1" thickBot="1" x14ac:dyDescent="0.4">
      <c r="A2" s="1"/>
      <c r="B2" s="54"/>
      <c r="C2" s="3"/>
      <c r="D2" s="3"/>
      <c r="E2" s="6"/>
      <c r="Q2" s="100"/>
      <c r="R2" s="100"/>
    </row>
    <row r="3" spans="1:149" s="105" customFormat="1" ht="75.75" customHeight="1" thickBot="1" x14ac:dyDescent="0.4">
      <c r="A3" s="292"/>
      <c r="B3" s="293" t="s">
        <v>1</v>
      </c>
      <c r="C3" s="293"/>
      <c r="D3" s="294"/>
      <c r="E3" s="295" t="str">
        <f>'Model Inputs'!F5</f>
        <v>Oshawa PUC Networks Inc.</v>
      </c>
      <c r="F3" s="296"/>
      <c r="G3" s="296"/>
      <c r="H3" s="297"/>
      <c r="I3" s="297"/>
      <c r="J3" s="297"/>
      <c r="K3" s="297"/>
      <c r="L3" s="292"/>
      <c r="M3" s="292"/>
      <c r="N3" s="298"/>
      <c r="O3" s="299">
        <v>1</v>
      </c>
      <c r="P3" s="299" t="s">
        <v>267</v>
      </c>
      <c r="Q3" s="300" t="s">
        <v>268</v>
      </c>
      <c r="R3" s="300" t="s">
        <v>203</v>
      </c>
      <c r="S3" s="300" t="s">
        <v>204</v>
      </c>
      <c r="T3" s="300" t="s">
        <v>205</v>
      </c>
      <c r="U3" s="300" t="s">
        <v>206</v>
      </c>
      <c r="V3" s="300" t="s">
        <v>207</v>
      </c>
      <c r="W3" s="300" t="s">
        <v>208</v>
      </c>
      <c r="X3" s="300" t="s">
        <v>209</v>
      </c>
      <c r="Y3" s="300" t="s">
        <v>210</v>
      </c>
      <c r="Z3" s="300" t="s">
        <v>271</v>
      </c>
      <c r="AA3" s="300" t="s">
        <v>212</v>
      </c>
      <c r="AB3" s="300" t="s">
        <v>213</v>
      </c>
      <c r="AC3" s="300" t="s">
        <v>269</v>
      </c>
      <c r="AD3" s="300" t="s">
        <v>214</v>
      </c>
      <c r="AE3" s="300" t="s">
        <v>215</v>
      </c>
      <c r="AF3" s="300" t="s">
        <v>272</v>
      </c>
      <c r="AG3" s="300" t="s">
        <v>217</v>
      </c>
      <c r="AH3" s="300" t="s">
        <v>218</v>
      </c>
      <c r="AI3" s="300" t="s">
        <v>219</v>
      </c>
      <c r="AJ3" s="300" t="s">
        <v>220</v>
      </c>
      <c r="AK3" s="300" t="s">
        <v>221</v>
      </c>
      <c r="AL3" s="300" t="s">
        <v>222</v>
      </c>
      <c r="AM3" s="300" t="s">
        <v>223</v>
      </c>
      <c r="AN3" s="300" t="s">
        <v>224</v>
      </c>
      <c r="AO3" s="300" t="s">
        <v>225</v>
      </c>
      <c r="AP3" s="300" t="s">
        <v>226</v>
      </c>
      <c r="AQ3" s="300" t="s">
        <v>227</v>
      </c>
      <c r="AR3" s="300" t="s">
        <v>228</v>
      </c>
      <c r="AS3" s="300" t="s">
        <v>229</v>
      </c>
      <c r="AT3" s="300" t="s">
        <v>270</v>
      </c>
      <c r="AU3" s="300" t="s">
        <v>230</v>
      </c>
      <c r="AV3" s="300" t="s">
        <v>231</v>
      </c>
      <c r="AW3" s="300" t="s">
        <v>232</v>
      </c>
      <c r="AX3" s="300" t="s">
        <v>233</v>
      </c>
      <c r="AY3" s="300" t="s">
        <v>234</v>
      </c>
      <c r="AZ3" s="300" t="s">
        <v>235</v>
      </c>
      <c r="BA3" s="300" t="s">
        <v>236</v>
      </c>
      <c r="BB3" s="300" t="s">
        <v>237</v>
      </c>
      <c r="BC3" s="300" t="s">
        <v>238</v>
      </c>
      <c r="BD3" s="300" t="s">
        <v>239</v>
      </c>
      <c r="BE3" s="300" t="s">
        <v>240</v>
      </c>
      <c r="BF3" s="300" t="s">
        <v>241</v>
      </c>
      <c r="BG3" s="300" t="s">
        <v>242</v>
      </c>
      <c r="BH3" s="300" t="s">
        <v>243</v>
      </c>
      <c r="BI3" s="300" t="s">
        <v>244</v>
      </c>
      <c r="BJ3" s="300" t="s">
        <v>245</v>
      </c>
      <c r="BK3" s="300" t="s">
        <v>246</v>
      </c>
      <c r="BL3" s="300" t="s">
        <v>247</v>
      </c>
      <c r="BM3" s="300" t="s">
        <v>248</v>
      </c>
      <c r="BN3" s="300" t="s">
        <v>249</v>
      </c>
      <c r="BO3" s="300" t="s">
        <v>250</v>
      </c>
      <c r="BP3" s="300" t="s">
        <v>251</v>
      </c>
      <c r="BQ3" s="300" t="s">
        <v>252</v>
      </c>
      <c r="BR3" s="300" t="s">
        <v>253</v>
      </c>
      <c r="BS3" s="300" t="s">
        <v>254</v>
      </c>
      <c r="BT3" s="300" t="s">
        <v>255</v>
      </c>
      <c r="BU3" s="300" t="s">
        <v>256</v>
      </c>
      <c r="BV3" s="300" t="s">
        <v>257</v>
      </c>
      <c r="BW3" s="300" t="s">
        <v>258</v>
      </c>
      <c r="BX3" s="300" t="s">
        <v>259</v>
      </c>
      <c r="BY3" s="300" t="s">
        <v>260</v>
      </c>
      <c r="BZ3" s="300" t="s">
        <v>261</v>
      </c>
      <c r="CA3" s="300" t="s">
        <v>262</v>
      </c>
      <c r="CB3" s="300" t="s">
        <v>263</v>
      </c>
      <c r="CC3" s="300" t="s">
        <v>264</v>
      </c>
      <c r="CD3" s="299"/>
      <c r="CE3" s="299"/>
      <c r="CF3" s="101"/>
      <c r="CG3" s="101"/>
      <c r="CH3" s="101"/>
      <c r="CI3" s="101"/>
      <c r="CJ3" s="101"/>
      <c r="CK3" s="101"/>
      <c r="CL3" s="101"/>
    </row>
    <row r="4" spans="1:149" s="109" customFormat="1" ht="101.25" customHeight="1" x14ac:dyDescent="0.35">
      <c r="A4" s="292"/>
      <c r="B4" s="292"/>
      <c r="C4" s="292"/>
      <c r="D4" s="292"/>
      <c r="E4" s="301"/>
      <c r="F4" s="302"/>
      <c r="G4" s="303"/>
      <c r="H4" s="304" t="s">
        <v>2</v>
      </c>
      <c r="I4" s="305"/>
      <c r="J4" s="305"/>
      <c r="K4" s="305"/>
      <c r="L4" s="305"/>
      <c r="M4" s="305"/>
      <c r="N4" s="306"/>
      <c r="O4" s="291">
        <v>2</v>
      </c>
      <c r="P4" s="291"/>
      <c r="Q4" s="307"/>
      <c r="R4" s="307"/>
      <c r="S4" s="307"/>
      <c r="T4" s="307"/>
      <c r="U4" s="307"/>
      <c r="V4" s="307"/>
      <c r="W4" s="307"/>
      <c r="X4" s="307"/>
      <c r="Y4" s="307"/>
      <c r="Z4" s="300" t="s">
        <v>211</v>
      </c>
      <c r="AA4" s="307"/>
      <c r="AB4" s="307"/>
      <c r="AC4" s="307"/>
      <c r="AD4" s="307"/>
      <c r="AE4" s="307"/>
      <c r="AF4" s="300" t="s">
        <v>216</v>
      </c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</row>
    <row r="5" spans="1:149" ht="78" x14ac:dyDescent="0.35">
      <c r="A5" s="286"/>
      <c r="B5" s="308" t="s">
        <v>3</v>
      </c>
      <c r="C5" s="286"/>
      <c r="D5" s="286" t="s">
        <v>4</v>
      </c>
      <c r="E5" s="309" t="s">
        <v>5</v>
      </c>
      <c r="F5" s="310">
        <v>2017</v>
      </c>
      <c r="G5" s="310">
        <v>2018</v>
      </c>
      <c r="H5" s="311">
        <f>G5+1</f>
        <v>2019</v>
      </c>
      <c r="I5" s="311">
        <f t="shared" ref="I5:M5" si="0">H5+1</f>
        <v>2020</v>
      </c>
      <c r="J5" s="311">
        <f t="shared" si="0"/>
        <v>2021</v>
      </c>
      <c r="K5" s="311">
        <f t="shared" si="0"/>
        <v>2022</v>
      </c>
      <c r="L5" s="311">
        <f t="shared" si="0"/>
        <v>2023</v>
      </c>
      <c r="M5" s="311">
        <f t="shared" si="0"/>
        <v>2024</v>
      </c>
      <c r="N5" s="312" t="s">
        <v>265</v>
      </c>
      <c r="O5" s="290">
        <v>3</v>
      </c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  <c r="AK5" s="290"/>
      <c r="AL5" s="290"/>
      <c r="AM5" s="290"/>
      <c r="AN5" s="290"/>
      <c r="AO5" s="290"/>
      <c r="AP5" s="290"/>
      <c r="AQ5" s="290"/>
      <c r="AR5" s="290"/>
      <c r="AS5" s="290"/>
      <c r="AT5" s="290"/>
      <c r="AU5" s="290"/>
      <c r="AV5" s="290"/>
      <c r="AW5" s="290"/>
      <c r="AX5" s="290"/>
      <c r="AY5" s="290"/>
      <c r="AZ5" s="290"/>
      <c r="BA5" s="290"/>
      <c r="BB5" s="290"/>
      <c r="BC5" s="290"/>
      <c r="BD5" s="290"/>
      <c r="BE5" s="290"/>
      <c r="BF5" s="290"/>
      <c r="BG5" s="290"/>
      <c r="BH5" s="290"/>
      <c r="BI5" s="290"/>
      <c r="BJ5" s="290"/>
      <c r="BK5" s="290"/>
      <c r="BL5" s="290"/>
      <c r="BM5" s="290"/>
      <c r="BN5" s="290"/>
      <c r="BO5" s="290"/>
      <c r="BP5" s="290"/>
      <c r="BQ5" s="290"/>
      <c r="BR5" s="290"/>
      <c r="BS5" s="290"/>
      <c r="BT5" s="290"/>
      <c r="BU5" s="290"/>
      <c r="BV5" s="290"/>
      <c r="BW5" s="290"/>
      <c r="BX5" s="290"/>
      <c r="BY5" s="290"/>
      <c r="BZ5" s="290"/>
      <c r="CA5" s="290"/>
      <c r="CB5" s="290"/>
      <c r="CC5" s="290"/>
      <c r="CD5" s="290"/>
      <c r="CE5" s="290"/>
      <c r="CG5" s="21"/>
    </row>
    <row r="6" spans="1:149" ht="19.5" x14ac:dyDescent="0.35">
      <c r="A6" s="286"/>
      <c r="B6" s="308"/>
      <c r="C6" s="286"/>
      <c r="D6" s="286"/>
      <c r="E6" s="309"/>
      <c r="F6" s="310"/>
      <c r="G6" s="310"/>
      <c r="H6" s="314"/>
      <c r="I6" s="314"/>
      <c r="J6" s="314"/>
      <c r="K6" s="314"/>
      <c r="L6" s="286"/>
      <c r="M6" s="286"/>
      <c r="N6" s="287"/>
      <c r="O6" s="290">
        <v>4</v>
      </c>
      <c r="P6" s="290">
        <v>0</v>
      </c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315"/>
      <c r="AG6" s="315"/>
      <c r="AH6" s="315"/>
      <c r="AI6" s="315"/>
      <c r="AJ6" s="315"/>
      <c r="AK6" s="315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0"/>
      <c r="BD6" s="290"/>
      <c r="BE6" s="290"/>
      <c r="BF6" s="290"/>
      <c r="BG6" s="290"/>
      <c r="BH6" s="290"/>
      <c r="BI6" s="290"/>
      <c r="BJ6" s="290"/>
      <c r="BK6" s="290"/>
      <c r="BL6" s="290"/>
      <c r="BM6" s="290"/>
      <c r="BN6" s="290"/>
      <c r="BO6" s="290"/>
      <c r="BP6" s="290"/>
      <c r="BQ6" s="290"/>
      <c r="BR6" s="290"/>
      <c r="BS6" s="290"/>
      <c r="BT6" s="290"/>
      <c r="BU6" s="290"/>
      <c r="BV6" s="290"/>
      <c r="BW6" s="290"/>
      <c r="BX6" s="290"/>
      <c r="BY6" s="290"/>
      <c r="BZ6" s="290"/>
      <c r="CA6" s="290"/>
      <c r="CB6" s="290"/>
      <c r="CC6" s="290"/>
      <c r="CD6" s="290"/>
      <c r="CE6" s="290"/>
    </row>
    <row r="7" spans="1:149" s="3" customFormat="1" ht="20.25" thickBot="1" x14ac:dyDescent="0.4">
      <c r="A7" s="316" t="s">
        <v>6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7"/>
      <c r="N7" s="318"/>
      <c r="O7" s="290">
        <v>5</v>
      </c>
      <c r="P7" s="290">
        <v>0</v>
      </c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315"/>
      <c r="AL7" s="319"/>
      <c r="AM7" s="319"/>
      <c r="AN7" s="319"/>
      <c r="AO7" s="319"/>
      <c r="AP7" s="319"/>
      <c r="AQ7" s="319"/>
      <c r="AR7" s="319"/>
      <c r="AS7" s="319"/>
      <c r="AT7" s="319"/>
      <c r="AU7" s="319"/>
      <c r="AV7" s="319"/>
      <c r="AW7" s="319"/>
      <c r="AX7" s="319"/>
      <c r="AY7" s="319"/>
      <c r="AZ7" s="319"/>
      <c r="BA7" s="319"/>
      <c r="BB7" s="319"/>
      <c r="BC7" s="319"/>
      <c r="BD7" s="319"/>
      <c r="BE7" s="319"/>
      <c r="BF7" s="319"/>
      <c r="BG7" s="319"/>
      <c r="BH7" s="319"/>
      <c r="BI7" s="319"/>
      <c r="BJ7" s="319"/>
      <c r="BK7" s="319"/>
      <c r="BL7" s="319"/>
      <c r="BM7" s="319"/>
      <c r="BN7" s="319"/>
      <c r="BO7" s="319"/>
      <c r="BP7" s="319"/>
      <c r="BQ7" s="319"/>
      <c r="BR7" s="319"/>
      <c r="BS7" s="319"/>
      <c r="BT7" s="319"/>
      <c r="BU7" s="319"/>
      <c r="BV7" s="319"/>
      <c r="BW7" s="319"/>
      <c r="BX7" s="319"/>
      <c r="BY7" s="319"/>
      <c r="BZ7" s="319"/>
      <c r="CA7" s="319"/>
      <c r="CB7" s="319"/>
      <c r="CC7" s="319"/>
      <c r="CD7" s="319"/>
      <c r="CE7" s="319"/>
      <c r="CF7" s="5"/>
      <c r="CG7" s="5"/>
      <c r="CH7" s="5"/>
    </row>
    <row r="8" spans="1:149" ht="25.5" customHeight="1" thickTop="1" x14ac:dyDescent="0.35">
      <c r="A8" s="321"/>
      <c r="B8" s="288"/>
      <c r="C8" s="286"/>
      <c r="D8" s="286"/>
      <c r="E8" s="309"/>
      <c r="F8" s="288"/>
      <c r="G8" s="288"/>
      <c r="H8" s="286"/>
      <c r="I8" s="286"/>
      <c r="J8" s="286"/>
      <c r="K8" s="286"/>
      <c r="L8" s="286"/>
      <c r="M8" s="286"/>
      <c r="N8" s="287"/>
      <c r="O8" s="290">
        <v>6</v>
      </c>
      <c r="P8" s="290">
        <v>0</v>
      </c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290"/>
      <c r="AM8" s="290"/>
      <c r="AN8" s="290"/>
      <c r="AO8" s="290"/>
      <c r="AP8" s="290"/>
      <c r="AQ8" s="290"/>
      <c r="AR8" s="290"/>
      <c r="AS8" s="290"/>
      <c r="AT8" s="290"/>
      <c r="AU8" s="290"/>
      <c r="AV8" s="290"/>
      <c r="AW8" s="290"/>
      <c r="AX8" s="290"/>
      <c r="AY8" s="290"/>
      <c r="AZ8" s="290"/>
      <c r="BA8" s="290"/>
      <c r="BB8" s="290"/>
      <c r="BC8" s="290"/>
      <c r="BD8" s="290"/>
      <c r="BE8" s="290"/>
      <c r="BF8" s="290"/>
      <c r="BG8" s="290"/>
      <c r="BH8" s="290"/>
      <c r="BI8" s="290"/>
      <c r="BJ8" s="290"/>
      <c r="BK8" s="290"/>
      <c r="BL8" s="290"/>
      <c r="BM8" s="290"/>
      <c r="BN8" s="290"/>
      <c r="BO8" s="290"/>
      <c r="BP8" s="290"/>
      <c r="BQ8" s="290"/>
      <c r="BR8" s="290"/>
      <c r="BS8" s="290"/>
      <c r="BT8" s="290"/>
      <c r="BU8" s="290"/>
      <c r="BV8" s="290"/>
      <c r="BW8" s="290"/>
      <c r="BX8" s="290"/>
      <c r="BY8" s="290"/>
      <c r="BZ8" s="290"/>
      <c r="CA8" s="290"/>
      <c r="CB8" s="290"/>
      <c r="CC8" s="290"/>
      <c r="CD8" s="290"/>
      <c r="CE8" s="290"/>
    </row>
    <row r="9" spans="1:149" ht="19.5" x14ac:dyDescent="0.35">
      <c r="A9" s="321"/>
      <c r="B9" s="289">
        <v>1</v>
      </c>
      <c r="C9" s="1" t="s">
        <v>7</v>
      </c>
      <c r="D9" s="1"/>
      <c r="E9" s="309"/>
      <c r="F9" s="288"/>
      <c r="G9" s="288"/>
      <c r="H9" s="286"/>
      <c r="I9" s="286"/>
      <c r="J9" s="286"/>
      <c r="K9" s="286"/>
      <c r="L9" s="286"/>
      <c r="M9" s="286"/>
      <c r="N9" s="287"/>
      <c r="O9" s="290">
        <v>7</v>
      </c>
      <c r="P9" s="290">
        <v>0</v>
      </c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290"/>
      <c r="AM9" s="290"/>
      <c r="AN9" s="290"/>
      <c r="AO9" s="290"/>
      <c r="AP9" s="290"/>
      <c r="AQ9" s="290"/>
      <c r="AR9" s="290"/>
      <c r="AS9" s="290"/>
      <c r="AT9" s="290"/>
      <c r="AU9" s="290"/>
      <c r="AV9" s="290"/>
      <c r="AW9" s="290"/>
      <c r="AX9" s="290"/>
      <c r="AY9" s="290"/>
      <c r="AZ9" s="290"/>
      <c r="BA9" s="290"/>
      <c r="BB9" s="290"/>
      <c r="BC9" s="290"/>
      <c r="BD9" s="290"/>
      <c r="BE9" s="290"/>
      <c r="BF9" s="290"/>
      <c r="BG9" s="290"/>
      <c r="BH9" s="290"/>
      <c r="BI9" s="290"/>
      <c r="BJ9" s="290"/>
      <c r="BK9" s="290"/>
      <c r="BL9" s="290"/>
      <c r="BM9" s="290"/>
      <c r="BN9" s="290"/>
      <c r="BO9" s="290"/>
      <c r="BP9" s="290"/>
      <c r="BQ9" s="290"/>
      <c r="BR9" s="290"/>
      <c r="BS9" s="290"/>
      <c r="BT9" s="290"/>
      <c r="BU9" s="290"/>
      <c r="BV9" s="290"/>
      <c r="BW9" s="290"/>
      <c r="BX9" s="290"/>
      <c r="BY9" s="290"/>
      <c r="BZ9" s="290"/>
      <c r="CA9" s="290"/>
      <c r="CB9" s="290"/>
      <c r="CC9" s="290"/>
      <c r="CD9" s="290"/>
      <c r="CE9" s="290"/>
    </row>
    <row r="10" spans="1:149" s="3" customFormat="1" ht="19.5" outlineLevel="1" x14ac:dyDescent="0.35">
      <c r="A10" s="321"/>
      <c r="B10" s="289">
        <v>2</v>
      </c>
      <c r="C10" s="322">
        <v>5005</v>
      </c>
      <c r="D10" s="323">
        <v>2</v>
      </c>
      <c r="E10" s="322" t="s">
        <v>8</v>
      </c>
      <c r="F10" s="324"/>
      <c r="G10" s="324">
        <f>HLOOKUP($E$3,$P$3:$CE$269,O10,TRUE)</f>
        <v>781514</v>
      </c>
      <c r="H10" s="325"/>
      <c r="I10" s="325"/>
      <c r="J10" s="325"/>
      <c r="K10" s="325"/>
      <c r="L10" s="325"/>
      <c r="M10" s="325"/>
      <c r="N10" s="325"/>
      <c r="O10" s="288">
        <v>8</v>
      </c>
      <c r="P10" s="288">
        <v>0</v>
      </c>
      <c r="Q10" s="324">
        <v>14582622.859999999</v>
      </c>
      <c r="R10" s="324">
        <v>170503.62</v>
      </c>
      <c r="S10" s="324">
        <v>0</v>
      </c>
      <c r="T10" s="324">
        <v>618461</v>
      </c>
      <c r="U10" s="324">
        <v>671930.77</v>
      </c>
      <c r="V10" s="324">
        <v>0</v>
      </c>
      <c r="W10" s="324">
        <v>123742.7</v>
      </c>
      <c r="X10" s="326">
        <v>68732.2</v>
      </c>
      <c r="Y10" s="324">
        <v>0</v>
      </c>
      <c r="Z10" s="324">
        <v>313672.53000000003</v>
      </c>
      <c r="AA10" s="324">
        <v>0</v>
      </c>
      <c r="AB10" s="324">
        <v>15461.93</v>
      </c>
      <c r="AC10" s="324">
        <v>632353.89</v>
      </c>
      <c r="AD10" s="324">
        <v>505928.68</v>
      </c>
      <c r="AE10" s="324">
        <v>2324939.1</v>
      </c>
      <c r="AF10" s="324">
        <v>270804.26</v>
      </c>
      <c r="AG10" s="324">
        <v>72015.100000000006</v>
      </c>
      <c r="AH10" s="324">
        <v>65578.84</v>
      </c>
      <c r="AI10" s="324">
        <v>275950.07</v>
      </c>
      <c r="AJ10" s="324">
        <v>89642.98</v>
      </c>
      <c r="AK10" s="324">
        <v>1762916.96</v>
      </c>
      <c r="AL10" s="325">
        <v>170325.02</v>
      </c>
      <c r="AM10" s="325">
        <v>2108871.2000000002</v>
      </c>
      <c r="AN10" s="325">
        <v>389815.02</v>
      </c>
      <c r="AO10" s="325">
        <v>0</v>
      </c>
      <c r="AP10" s="325">
        <v>0</v>
      </c>
      <c r="AQ10" s="325">
        <v>0</v>
      </c>
      <c r="AR10" s="325">
        <v>3027425.53</v>
      </c>
      <c r="AS10" s="325">
        <v>0</v>
      </c>
      <c r="AT10" s="325">
        <v>278243.96000000002</v>
      </c>
      <c r="AU10" s="325">
        <v>0</v>
      </c>
      <c r="AV10" s="325">
        <v>216344</v>
      </c>
      <c r="AW10" s="325">
        <v>2238345.0499999998</v>
      </c>
      <c r="AX10" s="325">
        <v>102982.45</v>
      </c>
      <c r="AY10" s="325">
        <v>0</v>
      </c>
      <c r="AZ10" s="325">
        <v>2178397.8199999998</v>
      </c>
      <c r="BA10" s="325"/>
      <c r="BB10" s="325">
        <v>0</v>
      </c>
      <c r="BC10" s="325">
        <v>565720.54</v>
      </c>
      <c r="BD10" s="325">
        <v>883891.94</v>
      </c>
      <c r="BE10" s="325">
        <v>36084.050000000003</v>
      </c>
      <c r="BF10" s="325">
        <v>0</v>
      </c>
      <c r="BG10" s="325">
        <v>224272.94</v>
      </c>
      <c r="BH10" s="325">
        <v>2889328.23</v>
      </c>
      <c r="BI10" s="325">
        <v>0</v>
      </c>
      <c r="BJ10" s="325">
        <v>567485</v>
      </c>
      <c r="BK10" s="325">
        <v>781514</v>
      </c>
      <c r="BL10" s="325">
        <v>109143.24</v>
      </c>
      <c r="BM10" s="325">
        <v>1062515.76</v>
      </c>
      <c r="BN10" s="325">
        <v>513870.62</v>
      </c>
      <c r="BO10" s="325">
        <v>0</v>
      </c>
      <c r="BP10" s="325">
        <v>155577.06</v>
      </c>
      <c r="BQ10" s="325">
        <v>0</v>
      </c>
      <c r="BR10" s="325"/>
      <c r="BS10" s="325">
        <v>448973.65</v>
      </c>
      <c r="BT10" s="325">
        <v>126619.75</v>
      </c>
      <c r="BU10" s="325">
        <v>25122606.920000002</v>
      </c>
      <c r="BV10" s="325">
        <v>1073635</v>
      </c>
      <c r="BW10" s="325">
        <v>0</v>
      </c>
      <c r="BX10" s="325">
        <v>664584</v>
      </c>
      <c r="BY10" s="325">
        <v>298198.77</v>
      </c>
      <c r="BZ10" s="325">
        <v>151447.92000000001</v>
      </c>
      <c r="CA10" s="325">
        <v>34353</v>
      </c>
      <c r="CB10" s="325">
        <v>0</v>
      </c>
      <c r="CC10" s="325">
        <v>330221.48</v>
      </c>
      <c r="CD10" s="325"/>
      <c r="CE10" s="325"/>
      <c r="CF10" s="52"/>
      <c r="CG10" s="52">
        <v>14538841.82</v>
      </c>
      <c r="CH10" s="52">
        <v>125547.46</v>
      </c>
      <c r="CI10" s="3">
        <v>0</v>
      </c>
      <c r="CJ10" s="3">
        <v>567322.68999999994</v>
      </c>
      <c r="CK10" s="3">
        <v>626279.94999999995</v>
      </c>
      <c r="CL10" s="3">
        <v>0</v>
      </c>
      <c r="CM10" s="3">
        <v>69802.19</v>
      </c>
      <c r="CN10" s="3">
        <v>76480.789999999994</v>
      </c>
      <c r="CO10" s="3">
        <v>0</v>
      </c>
      <c r="CP10" s="3">
        <v>277267.52</v>
      </c>
      <c r="CQ10" s="3">
        <v>0</v>
      </c>
      <c r="CR10" s="3">
        <v>23577.89</v>
      </c>
      <c r="CS10" s="3">
        <v>730278.1</v>
      </c>
      <c r="CT10" s="3">
        <v>108694.38</v>
      </c>
      <c r="CU10" s="3">
        <v>2629755.5099999998</v>
      </c>
      <c r="CV10" s="3">
        <v>243916.42</v>
      </c>
      <c r="CW10" s="3">
        <v>67084.52</v>
      </c>
      <c r="CX10" s="3">
        <v>60719.23</v>
      </c>
      <c r="CY10" s="3">
        <v>110235.42</v>
      </c>
      <c r="CZ10" s="3">
        <v>97663.96</v>
      </c>
      <c r="DA10" s="3">
        <v>1901467.72</v>
      </c>
      <c r="DB10" s="3">
        <v>190362.56</v>
      </c>
      <c r="DC10" s="3">
        <v>2088992.83</v>
      </c>
      <c r="DD10" s="3">
        <v>346740.57</v>
      </c>
      <c r="DE10" s="3">
        <v>0</v>
      </c>
      <c r="DF10" s="3">
        <v>0</v>
      </c>
      <c r="DG10" s="3">
        <v>0</v>
      </c>
      <c r="DH10" s="3">
        <v>2998290.54</v>
      </c>
      <c r="DI10" s="3">
        <v>0</v>
      </c>
      <c r="DJ10" s="3">
        <v>305796.84999999998</v>
      </c>
      <c r="DK10" s="3">
        <v>0</v>
      </c>
      <c r="DL10" s="3">
        <v>220713</v>
      </c>
      <c r="DM10" s="3">
        <v>1692683.18</v>
      </c>
      <c r="DN10" s="3">
        <v>130591.52</v>
      </c>
      <c r="DO10" s="3">
        <v>0</v>
      </c>
      <c r="DP10" s="3">
        <v>2068532.03</v>
      </c>
      <c r="DQ10" s="3">
        <v>380945.99</v>
      </c>
      <c r="DR10" s="3">
        <v>0</v>
      </c>
      <c r="DS10" s="3">
        <v>351159.76</v>
      </c>
      <c r="DT10" s="3">
        <v>1155764.48</v>
      </c>
      <c r="DU10" s="3">
        <v>101427.31</v>
      </c>
      <c r="DV10" s="3">
        <v>0</v>
      </c>
      <c r="DW10" s="3">
        <v>142767.74</v>
      </c>
      <c r="DX10" s="3">
        <v>2830610.35</v>
      </c>
      <c r="DY10" s="3">
        <v>0</v>
      </c>
      <c r="DZ10" s="3">
        <v>526066</v>
      </c>
      <c r="EA10" s="3">
        <v>727518.43</v>
      </c>
      <c r="EB10" s="3">
        <v>126977.38</v>
      </c>
      <c r="EC10" s="3">
        <v>1070568.33</v>
      </c>
      <c r="ED10" s="3">
        <v>655091.49</v>
      </c>
      <c r="EE10" s="3">
        <v>0</v>
      </c>
      <c r="EF10" s="3">
        <v>129695.1</v>
      </c>
      <c r="EG10" s="3">
        <v>0</v>
      </c>
      <c r="EH10" s="3">
        <v>310249.15000000002</v>
      </c>
      <c r="EI10" s="3">
        <v>279988.78999999998</v>
      </c>
      <c r="EJ10" s="3">
        <v>52367.83</v>
      </c>
      <c r="EK10" s="3">
        <v>24069937.809999999</v>
      </c>
      <c r="EL10" s="3">
        <v>976137</v>
      </c>
      <c r="EM10" s="3">
        <v>0</v>
      </c>
      <c r="EN10" s="3">
        <v>768070</v>
      </c>
      <c r="EO10" s="3">
        <v>261397.45</v>
      </c>
      <c r="EP10" s="3">
        <v>136624.65</v>
      </c>
      <c r="EQ10" s="3">
        <v>39537</v>
      </c>
      <c r="ER10" s="3">
        <v>0</v>
      </c>
      <c r="ES10" s="3">
        <v>316690.55</v>
      </c>
    </row>
    <row r="11" spans="1:149" ht="19.5" outlineLevel="1" x14ac:dyDescent="0.35">
      <c r="A11" s="321"/>
      <c r="B11" s="289">
        <v>3</v>
      </c>
      <c r="C11" s="327">
        <v>5010</v>
      </c>
      <c r="D11" s="323">
        <v>3</v>
      </c>
      <c r="E11" s="327" t="s">
        <v>9</v>
      </c>
      <c r="F11" s="324"/>
      <c r="G11" s="324">
        <f t="shared" ref="G11:G41" si="1">HLOOKUP($E$3,$P$3:$CE$269,O11,TRUE)</f>
        <v>0</v>
      </c>
      <c r="H11" s="328"/>
      <c r="I11" s="328"/>
      <c r="J11" s="328"/>
      <c r="K11" s="328"/>
      <c r="L11" s="328"/>
      <c r="M11" s="328"/>
      <c r="N11" s="329"/>
      <c r="O11" s="290">
        <v>9</v>
      </c>
      <c r="P11" s="290">
        <v>0</v>
      </c>
      <c r="Q11" s="330">
        <v>9261459.9100000001</v>
      </c>
      <c r="R11" s="330">
        <v>135356.12</v>
      </c>
      <c r="S11" s="330">
        <v>0</v>
      </c>
      <c r="T11" s="330">
        <v>433496</v>
      </c>
      <c r="U11" s="330">
        <v>86657.78</v>
      </c>
      <c r="V11" s="330">
        <v>2284096.7799999998</v>
      </c>
      <c r="W11" s="330">
        <v>281163.44</v>
      </c>
      <c r="X11" s="331">
        <v>12710.21</v>
      </c>
      <c r="Y11" s="330">
        <v>0</v>
      </c>
      <c r="Z11" s="330">
        <v>131865.9</v>
      </c>
      <c r="AA11" s="330">
        <v>0</v>
      </c>
      <c r="AB11" s="330">
        <v>525.02</v>
      </c>
      <c r="AC11" s="330">
        <v>767357.06</v>
      </c>
      <c r="AD11" s="330">
        <v>75271.94</v>
      </c>
      <c r="AE11" s="330">
        <v>198631.33</v>
      </c>
      <c r="AF11" s="330">
        <v>0</v>
      </c>
      <c r="AG11" s="330">
        <v>0</v>
      </c>
      <c r="AH11" s="330">
        <v>25779.57</v>
      </c>
      <c r="AI11" s="330">
        <v>60698.21</v>
      </c>
      <c r="AJ11" s="330">
        <v>0</v>
      </c>
      <c r="AK11" s="330">
        <v>707391.86</v>
      </c>
      <c r="AL11" s="332">
        <v>93079.98</v>
      </c>
      <c r="AM11" s="332">
        <v>349265.02</v>
      </c>
      <c r="AN11" s="332">
        <v>0</v>
      </c>
      <c r="AO11" s="332">
        <v>0</v>
      </c>
      <c r="AP11" s="332">
        <v>10520.25</v>
      </c>
      <c r="AQ11" s="332">
        <v>0</v>
      </c>
      <c r="AR11" s="332">
        <v>11880084.6</v>
      </c>
      <c r="AS11" s="332">
        <v>3155270.75</v>
      </c>
      <c r="AT11" s="332">
        <v>18315.13</v>
      </c>
      <c r="AU11" s="332">
        <v>0</v>
      </c>
      <c r="AV11" s="332">
        <v>494847</v>
      </c>
      <c r="AW11" s="332">
        <v>843652.54</v>
      </c>
      <c r="AX11" s="332">
        <v>25013.7</v>
      </c>
      <c r="AY11" s="332">
        <v>31652.52</v>
      </c>
      <c r="AZ11" s="332">
        <v>1851123.76</v>
      </c>
      <c r="BA11" s="332"/>
      <c r="BB11" s="332">
        <v>138600</v>
      </c>
      <c r="BC11" s="332">
        <v>0</v>
      </c>
      <c r="BD11" s="332">
        <v>13286.75</v>
      </c>
      <c r="BE11" s="332">
        <v>53534.66</v>
      </c>
      <c r="BF11" s="332">
        <v>245357.69</v>
      </c>
      <c r="BG11" s="332">
        <v>10603.99</v>
      </c>
      <c r="BH11" s="332">
        <v>1059289</v>
      </c>
      <c r="BI11" s="332">
        <v>0</v>
      </c>
      <c r="BJ11" s="332">
        <v>302151</v>
      </c>
      <c r="BK11" s="332">
        <v>0</v>
      </c>
      <c r="BL11" s="332">
        <v>14422.89</v>
      </c>
      <c r="BM11" s="332">
        <v>313421.71000000002</v>
      </c>
      <c r="BN11" s="332">
        <v>246071.84</v>
      </c>
      <c r="BO11" s="332">
        <v>0</v>
      </c>
      <c r="BP11" s="332">
        <v>0</v>
      </c>
      <c r="BQ11" s="332">
        <v>0</v>
      </c>
      <c r="BR11" s="332"/>
      <c r="BS11" s="332">
        <v>951183.23</v>
      </c>
      <c r="BT11" s="332">
        <v>367.1</v>
      </c>
      <c r="BU11" s="332">
        <v>8911483.4000000004</v>
      </c>
      <c r="BV11" s="332">
        <v>1030970</v>
      </c>
      <c r="BW11" s="332">
        <v>10319.370000000001</v>
      </c>
      <c r="BX11" s="329">
        <v>987473</v>
      </c>
      <c r="BY11" s="332">
        <v>171492.1</v>
      </c>
      <c r="BZ11" s="332">
        <v>0</v>
      </c>
      <c r="CA11" s="332">
        <v>5220</v>
      </c>
      <c r="CB11" s="332">
        <v>0</v>
      </c>
      <c r="CC11" s="332">
        <v>414661.11</v>
      </c>
      <c r="CD11" s="332"/>
      <c r="CE11" s="332"/>
      <c r="CF11" s="11"/>
      <c r="CG11" s="11">
        <v>11126069.35</v>
      </c>
      <c r="CH11" s="11">
        <v>127236.97</v>
      </c>
      <c r="CI11">
        <v>0</v>
      </c>
      <c r="CJ11">
        <v>414026.18</v>
      </c>
      <c r="CK11">
        <v>100246.43</v>
      </c>
      <c r="CL11">
        <v>1732285.22</v>
      </c>
      <c r="CM11">
        <v>259513.59</v>
      </c>
      <c r="CN11">
        <v>13227.09</v>
      </c>
      <c r="CO11">
        <v>0</v>
      </c>
      <c r="CP11">
        <v>63196.89</v>
      </c>
      <c r="CQ11">
        <v>0</v>
      </c>
      <c r="CR11">
        <v>0</v>
      </c>
      <c r="CS11">
        <v>624939.07999999996</v>
      </c>
      <c r="CT11">
        <v>48134.73</v>
      </c>
      <c r="CU11">
        <v>398549.86</v>
      </c>
      <c r="CV11">
        <v>0</v>
      </c>
      <c r="CW11">
        <v>0</v>
      </c>
      <c r="CX11">
        <v>7994.92</v>
      </c>
      <c r="CY11">
        <v>54942.79</v>
      </c>
      <c r="CZ11">
        <v>0</v>
      </c>
      <c r="DA11">
        <v>721305.87</v>
      </c>
      <c r="DB11">
        <v>87334.28</v>
      </c>
      <c r="DC11">
        <v>331071.52</v>
      </c>
      <c r="DD11">
        <v>0</v>
      </c>
      <c r="DE11">
        <v>0</v>
      </c>
      <c r="DF11">
        <v>11275</v>
      </c>
      <c r="DG11">
        <v>0</v>
      </c>
      <c r="DH11">
        <v>6267376.25</v>
      </c>
      <c r="DI11">
        <v>3079818.01</v>
      </c>
      <c r="DJ11">
        <v>16559.02</v>
      </c>
      <c r="DK11">
        <v>0</v>
      </c>
      <c r="DL11">
        <v>487192</v>
      </c>
      <c r="DM11">
        <v>806500.04</v>
      </c>
      <c r="DN11">
        <v>21729.15</v>
      </c>
      <c r="DO11">
        <v>14496.46</v>
      </c>
      <c r="DP11">
        <v>1771797.49</v>
      </c>
      <c r="DQ11">
        <v>7453.06</v>
      </c>
      <c r="DR11">
        <v>185550</v>
      </c>
      <c r="DS11">
        <v>0</v>
      </c>
      <c r="DT11">
        <v>11452.6</v>
      </c>
      <c r="DU11">
        <v>41093.230000000003</v>
      </c>
      <c r="DV11">
        <v>223752.23</v>
      </c>
      <c r="DW11">
        <v>0</v>
      </c>
      <c r="DX11">
        <v>1037370.19</v>
      </c>
      <c r="DY11">
        <v>0</v>
      </c>
      <c r="DZ11">
        <v>218911</v>
      </c>
      <c r="EA11">
        <v>0</v>
      </c>
      <c r="EB11">
        <v>13988.57</v>
      </c>
      <c r="EC11">
        <v>335058.67</v>
      </c>
      <c r="ED11">
        <v>279809.31</v>
      </c>
      <c r="EE11">
        <v>0</v>
      </c>
      <c r="EF11">
        <v>0</v>
      </c>
      <c r="EG11">
        <v>0</v>
      </c>
      <c r="EH11">
        <v>3818.21</v>
      </c>
      <c r="EI11">
        <v>925949.52</v>
      </c>
      <c r="EJ11">
        <v>50.64</v>
      </c>
      <c r="EK11">
        <v>7710961.96</v>
      </c>
      <c r="EL11">
        <v>826494</v>
      </c>
      <c r="EM11">
        <v>975.8</v>
      </c>
      <c r="EN11">
        <v>769844</v>
      </c>
      <c r="EO11">
        <v>204381.23</v>
      </c>
      <c r="EP11">
        <v>0</v>
      </c>
      <c r="EQ11">
        <v>74</v>
      </c>
      <c r="ER11">
        <v>0</v>
      </c>
      <c r="ES11">
        <v>417441.89</v>
      </c>
    </row>
    <row r="12" spans="1:149" ht="19.5" outlineLevel="1" x14ac:dyDescent="0.35">
      <c r="A12" s="321"/>
      <c r="B12" s="289">
        <v>4</v>
      </c>
      <c r="C12" s="327">
        <v>5012</v>
      </c>
      <c r="D12" s="323">
        <v>4</v>
      </c>
      <c r="E12" s="327" t="s">
        <v>10</v>
      </c>
      <c r="F12" s="324"/>
      <c r="G12" s="324">
        <f t="shared" si="1"/>
        <v>33994</v>
      </c>
      <c r="H12" s="328"/>
      <c r="I12" s="328"/>
      <c r="J12" s="328"/>
      <c r="K12" s="328"/>
      <c r="L12" s="328"/>
      <c r="M12" s="328"/>
      <c r="N12" s="329"/>
      <c r="O12" s="290">
        <v>10</v>
      </c>
      <c r="P12" s="290">
        <v>0</v>
      </c>
      <c r="Q12" s="330">
        <v>1489117.33</v>
      </c>
      <c r="R12" s="330">
        <v>83660.47</v>
      </c>
      <c r="S12" s="330">
        <v>0</v>
      </c>
      <c r="T12" s="330">
        <v>17298</v>
      </c>
      <c r="U12" s="330">
        <v>16024.46</v>
      </c>
      <c r="V12" s="330">
        <v>81708.5</v>
      </c>
      <c r="W12" s="330">
        <v>131040.78</v>
      </c>
      <c r="X12" s="331">
        <v>89529.96</v>
      </c>
      <c r="Y12" s="330">
        <v>0</v>
      </c>
      <c r="Z12" s="330">
        <v>31006.03</v>
      </c>
      <c r="AA12" s="330">
        <v>1187.07</v>
      </c>
      <c r="AB12" s="330">
        <v>0</v>
      </c>
      <c r="AC12" s="330">
        <v>0</v>
      </c>
      <c r="AD12" s="330">
        <v>0</v>
      </c>
      <c r="AE12" s="330">
        <v>0</v>
      </c>
      <c r="AF12" s="330">
        <v>0</v>
      </c>
      <c r="AG12" s="330">
        <v>2711.68</v>
      </c>
      <c r="AH12" s="330">
        <v>0</v>
      </c>
      <c r="AI12" s="330">
        <v>15467.85</v>
      </c>
      <c r="AJ12" s="330">
        <v>60672.62</v>
      </c>
      <c r="AK12" s="330">
        <v>344222.96</v>
      </c>
      <c r="AL12" s="332">
        <v>15039.31</v>
      </c>
      <c r="AM12" s="332">
        <v>22788.47</v>
      </c>
      <c r="AN12" s="332">
        <v>33284.11</v>
      </c>
      <c r="AO12" s="332">
        <v>0</v>
      </c>
      <c r="AP12" s="332">
        <v>0</v>
      </c>
      <c r="AQ12" s="332">
        <v>0</v>
      </c>
      <c r="AR12" s="332">
        <v>2083872.95</v>
      </c>
      <c r="AS12" s="332">
        <v>607001.86</v>
      </c>
      <c r="AT12" s="332">
        <v>62794.2</v>
      </c>
      <c r="AU12" s="332">
        <v>0</v>
      </c>
      <c r="AV12" s="332">
        <v>131637</v>
      </c>
      <c r="AW12" s="332">
        <v>0</v>
      </c>
      <c r="AX12" s="332">
        <v>0</v>
      </c>
      <c r="AY12" s="332">
        <v>0</v>
      </c>
      <c r="AZ12" s="332">
        <v>444400.45</v>
      </c>
      <c r="BA12" s="332"/>
      <c r="BB12" s="332">
        <v>0</v>
      </c>
      <c r="BC12" s="332">
        <v>0</v>
      </c>
      <c r="BD12" s="332">
        <v>99329.41</v>
      </c>
      <c r="BE12" s="332">
        <v>0</v>
      </c>
      <c r="BF12" s="332">
        <v>18257.21</v>
      </c>
      <c r="BG12" s="332">
        <v>5379.79</v>
      </c>
      <c r="BH12" s="332">
        <v>286491.21999999997</v>
      </c>
      <c r="BI12" s="332">
        <v>0</v>
      </c>
      <c r="BJ12" s="332">
        <v>0</v>
      </c>
      <c r="BK12" s="332">
        <v>33994</v>
      </c>
      <c r="BL12" s="332">
        <v>111486.14</v>
      </c>
      <c r="BM12" s="332">
        <v>7475.44</v>
      </c>
      <c r="BN12" s="332">
        <v>644698.13</v>
      </c>
      <c r="BO12" s="332">
        <v>2109.6799999999998</v>
      </c>
      <c r="BP12" s="332">
        <v>11263.44</v>
      </c>
      <c r="BQ12" s="332">
        <v>0</v>
      </c>
      <c r="BR12" s="332"/>
      <c r="BS12" s="332">
        <v>191128</v>
      </c>
      <c r="BT12" s="332">
        <v>0</v>
      </c>
      <c r="BU12" s="332">
        <v>0</v>
      </c>
      <c r="BV12" s="332">
        <v>391107</v>
      </c>
      <c r="BW12" s="332">
        <v>0</v>
      </c>
      <c r="BX12" s="329">
        <v>180770</v>
      </c>
      <c r="BY12" s="332">
        <v>16700</v>
      </c>
      <c r="BZ12" s="332">
        <v>17505.419999999998</v>
      </c>
      <c r="CA12" s="332">
        <v>0</v>
      </c>
      <c r="CB12" s="332">
        <v>0</v>
      </c>
      <c r="CC12" s="332">
        <v>100502.05</v>
      </c>
      <c r="CD12" s="332"/>
      <c r="CE12" s="332"/>
      <c r="CF12" s="11"/>
      <c r="CG12" s="11">
        <v>939300.17</v>
      </c>
      <c r="CH12" s="11">
        <v>65629.440000000002</v>
      </c>
      <c r="CI12">
        <v>0</v>
      </c>
      <c r="CJ12">
        <v>23511.5</v>
      </c>
      <c r="CK12">
        <v>23204.87</v>
      </c>
      <c r="CL12">
        <v>101377.81</v>
      </c>
      <c r="CM12">
        <v>138198.66</v>
      </c>
      <c r="CN12">
        <v>65928.95</v>
      </c>
      <c r="CO12">
        <v>0</v>
      </c>
      <c r="CP12">
        <v>28405.83</v>
      </c>
      <c r="CQ12">
        <v>1220.1400000000001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2791.81</v>
      </c>
      <c r="CX12">
        <v>0</v>
      </c>
      <c r="CY12">
        <v>16682.189999999999</v>
      </c>
      <c r="CZ12">
        <v>90913.17</v>
      </c>
      <c r="DA12">
        <v>336477.94</v>
      </c>
      <c r="DB12">
        <v>20694.38</v>
      </c>
      <c r="DC12">
        <v>23386.52</v>
      </c>
      <c r="DD12">
        <v>70255.56</v>
      </c>
      <c r="DE12">
        <v>0</v>
      </c>
      <c r="DF12">
        <v>0</v>
      </c>
      <c r="DG12">
        <v>0</v>
      </c>
      <c r="DH12">
        <v>2008992.91</v>
      </c>
      <c r="DI12">
        <v>688738.95</v>
      </c>
      <c r="DJ12">
        <v>62840.94</v>
      </c>
      <c r="DK12">
        <v>0</v>
      </c>
      <c r="DL12">
        <v>119956</v>
      </c>
      <c r="DM12">
        <v>0</v>
      </c>
      <c r="DN12">
        <v>0</v>
      </c>
      <c r="DO12">
        <v>0</v>
      </c>
      <c r="DP12">
        <v>397812.93</v>
      </c>
      <c r="DQ12">
        <v>77477.14</v>
      </c>
      <c r="DR12">
        <v>0</v>
      </c>
      <c r="DS12">
        <v>0</v>
      </c>
      <c r="DT12">
        <v>58773.04</v>
      </c>
      <c r="DU12">
        <v>0</v>
      </c>
      <c r="DV12">
        <v>16271.43</v>
      </c>
      <c r="DW12">
        <v>3642.18</v>
      </c>
      <c r="DX12">
        <v>275998.7</v>
      </c>
      <c r="DY12">
        <v>0</v>
      </c>
      <c r="DZ12">
        <v>0</v>
      </c>
      <c r="EA12">
        <v>2423</v>
      </c>
      <c r="EB12">
        <v>127810.62</v>
      </c>
      <c r="EC12">
        <v>12108.64</v>
      </c>
      <c r="ED12">
        <v>715717.69</v>
      </c>
      <c r="EE12">
        <v>2039.33</v>
      </c>
      <c r="EF12">
        <v>11628.23</v>
      </c>
      <c r="EG12">
        <v>0</v>
      </c>
      <c r="EH12">
        <v>0</v>
      </c>
      <c r="EI12">
        <v>348837.55</v>
      </c>
      <c r="EJ12">
        <v>0</v>
      </c>
      <c r="EK12">
        <v>0</v>
      </c>
      <c r="EL12">
        <v>301498</v>
      </c>
      <c r="EM12">
        <v>0</v>
      </c>
      <c r="EN12">
        <v>218465</v>
      </c>
      <c r="EO12">
        <v>11502.79</v>
      </c>
      <c r="EP12">
        <v>18832.580000000002</v>
      </c>
      <c r="EQ12">
        <v>0</v>
      </c>
      <c r="ER12">
        <v>0</v>
      </c>
      <c r="ES12">
        <v>133295.78</v>
      </c>
    </row>
    <row r="13" spans="1:149" ht="19.5" outlineLevel="1" x14ac:dyDescent="0.35">
      <c r="A13" s="321"/>
      <c r="B13" s="289">
        <v>5</v>
      </c>
      <c r="C13" s="327">
        <v>5014</v>
      </c>
      <c r="D13" s="323">
        <v>5</v>
      </c>
      <c r="E13" s="327" t="s">
        <v>11</v>
      </c>
      <c r="F13" s="324"/>
      <c r="G13" s="324">
        <f t="shared" si="1"/>
        <v>0</v>
      </c>
      <c r="H13" s="328"/>
      <c r="I13" s="325"/>
      <c r="J13" s="325"/>
      <c r="K13" s="325"/>
      <c r="L13" s="325"/>
      <c r="M13" s="325"/>
      <c r="N13" s="329"/>
      <c r="O13" s="290">
        <v>11</v>
      </c>
      <c r="P13" s="290">
        <v>0</v>
      </c>
      <c r="Q13" s="330">
        <v>363307.15</v>
      </c>
      <c r="R13" s="330">
        <v>0</v>
      </c>
      <c r="S13" s="330">
        <v>0</v>
      </c>
      <c r="T13" s="330">
        <v>0</v>
      </c>
      <c r="U13" s="330">
        <v>2489.17</v>
      </c>
      <c r="V13" s="330">
        <v>0</v>
      </c>
      <c r="W13" s="330">
        <v>0</v>
      </c>
      <c r="X13" s="331">
        <v>0</v>
      </c>
      <c r="Y13" s="330">
        <v>0</v>
      </c>
      <c r="Z13" s="330">
        <v>0</v>
      </c>
      <c r="AA13" s="330">
        <v>0</v>
      </c>
      <c r="AB13" s="330">
        <v>0</v>
      </c>
      <c r="AC13" s="330">
        <v>0</v>
      </c>
      <c r="AD13" s="330">
        <v>0</v>
      </c>
      <c r="AE13" s="330">
        <v>270171.8</v>
      </c>
      <c r="AF13" s="330">
        <v>0</v>
      </c>
      <c r="AG13" s="330">
        <v>0</v>
      </c>
      <c r="AH13" s="330">
        <v>0</v>
      </c>
      <c r="AI13" s="330">
        <v>2610.94</v>
      </c>
      <c r="AJ13" s="330">
        <v>41273.25</v>
      </c>
      <c r="AK13" s="330">
        <v>0</v>
      </c>
      <c r="AL13" s="332">
        <v>13279.06</v>
      </c>
      <c r="AM13" s="332">
        <v>0</v>
      </c>
      <c r="AN13" s="332">
        <v>0</v>
      </c>
      <c r="AO13" s="332">
        <v>0</v>
      </c>
      <c r="AP13" s="332">
        <v>0</v>
      </c>
      <c r="AQ13" s="332">
        <v>18265.89</v>
      </c>
      <c r="AR13" s="332">
        <v>361215.2</v>
      </c>
      <c r="AS13" s="332">
        <v>384537.44</v>
      </c>
      <c r="AT13" s="332">
        <v>0</v>
      </c>
      <c r="AU13" s="332">
        <v>15970</v>
      </c>
      <c r="AV13" s="332">
        <v>0</v>
      </c>
      <c r="AW13" s="332">
        <v>333989.43</v>
      </c>
      <c r="AX13" s="332">
        <v>0</v>
      </c>
      <c r="AY13" s="332">
        <v>0</v>
      </c>
      <c r="AZ13" s="332">
        <v>0</v>
      </c>
      <c r="BA13" s="332"/>
      <c r="BB13" s="332">
        <v>0</v>
      </c>
      <c r="BC13" s="332">
        <v>0</v>
      </c>
      <c r="BD13" s="332">
        <v>12172.64</v>
      </c>
      <c r="BE13" s="332">
        <v>1948.4</v>
      </c>
      <c r="BF13" s="332">
        <v>0</v>
      </c>
      <c r="BG13" s="332">
        <v>0</v>
      </c>
      <c r="BH13" s="332">
        <v>116408.73</v>
      </c>
      <c r="BI13" s="332">
        <v>0</v>
      </c>
      <c r="BJ13" s="332">
        <v>0</v>
      </c>
      <c r="BK13" s="332">
        <v>0</v>
      </c>
      <c r="BL13" s="332">
        <v>0</v>
      </c>
      <c r="BM13" s="332">
        <v>0</v>
      </c>
      <c r="BN13" s="332">
        <v>32815.31</v>
      </c>
      <c r="BO13" s="332">
        <v>0</v>
      </c>
      <c r="BP13" s="332">
        <v>0</v>
      </c>
      <c r="BQ13" s="332">
        <v>0</v>
      </c>
      <c r="BR13" s="332"/>
      <c r="BS13" s="332">
        <v>0</v>
      </c>
      <c r="BT13" s="332">
        <v>0</v>
      </c>
      <c r="BU13" s="332">
        <v>260643.93</v>
      </c>
      <c r="BV13" s="332">
        <v>103274</v>
      </c>
      <c r="BW13" s="332">
        <v>0</v>
      </c>
      <c r="BX13" s="329">
        <v>161916</v>
      </c>
      <c r="BY13" s="332">
        <v>0</v>
      </c>
      <c r="BZ13" s="332">
        <v>0</v>
      </c>
      <c r="CA13" s="332">
        <v>0</v>
      </c>
      <c r="CB13" s="332">
        <v>0</v>
      </c>
      <c r="CC13" s="332">
        <v>0</v>
      </c>
      <c r="CD13" s="332"/>
      <c r="CE13" s="332"/>
      <c r="CF13" s="11"/>
      <c r="CG13" s="11">
        <v>309175.32</v>
      </c>
      <c r="CH13" s="11">
        <v>0</v>
      </c>
      <c r="CI13">
        <v>0</v>
      </c>
      <c r="CJ13">
        <v>0</v>
      </c>
      <c r="CK13">
        <v>10757.64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5791.61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4103.18</v>
      </c>
      <c r="CZ13">
        <v>20502.03</v>
      </c>
      <c r="DA13">
        <v>0</v>
      </c>
      <c r="DB13">
        <v>716.06</v>
      </c>
      <c r="DC13">
        <v>0</v>
      </c>
      <c r="DD13">
        <v>0</v>
      </c>
      <c r="DE13">
        <v>0</v>
      </c>
      <c r="DF13">
        <v>0</v>
      </c>
      <c r="DG13">
        <v>63669.09</v>
      </c>
      <c r="DH13">
        <v>388519.54</v>
      </c>
      <c r="DI13">
        <v>155710.20000000001</v>
      </c>
      <c r="DJ13">
        <v>0</v>
      </c>
      <c r="DK13">
        <v>7052</v>
      </c>
      <c r="DL13">
        <v>0</v>
      </c>
      <c r="DM13">
        <v>337824.08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8539</v>
      </c>
      <c r="DU13">
        <v>12412.63</v>
      </c>
      <c r="DV13">
        <v>0</v>
      </c>
      <c r="DW13">
        <v>0</v>
      </c>
      <c r="DX13">
        <v>152742.1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33967.5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453547.21</v>
      </c>
      <c r="EL13">
        <v>123020</v>
      </c>
      <c r="EM13">
        <v>0</v>
      </c>
      <c r="EN13">
        <v>412731</v>
      </c>
      <c r="EO13">
        <v>0</v>
      </c>
      <c r="EP13">
        <v>0</v>
      </c>
      <c r="EQ13">
        <v>0</v>
      </c>
      <c r="ER13">
        <v>0</v>
      </c>
      <c r="ES13">
        <v>0</v>
      </c>
    </row>
    <row r="14" spans="1:149" ht="19.5" outlineLevel="1" x14ac:dyDescent="0.35">
      <c r="A14" s="321"/>
      <c r="B14" s="289">
        <v>6</v>
      </c>
      <c r="C14" s="327">
        <v>5015</v>
      </c>
      <c r="D14" s="323">
        <v>6</v>
      </c>
      <c r="E14" s="327" t="s">
        <v>12</v>
      </c>
      <c r="F14" s="324"/>
      <c r="G14" s="324">
        <f t="shared" si="1"/>
        <v>0</v>
      </c>
      <c r="H14" s="328"/>
      <c r="I14" s="325"/>
      <c r="J14" s="325"/>
      <c r="K14" s="325"/>
      <c r="L14" s="325"/>
      <c r="M14" s="325"/>
      <c r="N14" s="329"/>
      <c r="O14" s="290">
        <v>12</v>
      </c>
      <c r="P14" s="290">
        <v>0</v>
      </c>
      <c r="Q14" s="330">
        <v>0</v>
      </c>
      <c r="R14" s="330">
        <v>0</v>
      </c>
      <c r="S14" s="330">
        <v>0</v>
      </c>
      <c r="T14" s="330">
        <v>0</v>
      </c>
      <c r="U14" s="330">
        <v>86632.84</v>
      </c>
      <c r="V14" s="330">
        <v>0</v>
      </c>
      <c r="W14" s="330">
        <v>0</v>
      </c>
      <c r="X14" s="331">
        <v>0</v>
      </c>
      <c r="Y14" s="330">
        <v>0</v>
      </c>
      <c r="Z14" s="330">
        <v>0</v>
      </c>
      <c r="AA14" s="330">
        <v>0</v>
      </c>
      <c r="AB14" s="330">
        <v>0</v>
      </c>
      <c r="AC14" s="330">
        <v>206212.91</v>
      </c>
      <c r="AD14" s="330">
        <v>0</v>
      </c>
      <c r="AE14" s="330">
        <v>1889.06</v>
      </c>
      <c r="AF14" s="330">
        <v>0</v>
      </c>
      <c r="AG14" s="330">
        <v>0</v>
      </c>
      <c r="AH14" s="330">
        <v>0</v>
      </c>
      <c r="AI14" s="330">
        <v>126451.39</v>
      </c>
      <c r="AJ14" s="330">
        <v>12504.63</v>
      </c>
      <c r="AK14" s="330">
        <v>0</v>
      </c>
      <c r="AL14" s="332">
        <v>51367.17</v>
      </c>
      <c r="AM14" s="332">
        <v>0</v>
      </c>
      <c r="AN14" s="332">
        <v>0</v>
      </c>
      <c r="AO14" s="332">
        <v>0</v>
      </c>
      <c r="AP14" s="332">
        <v>0</v>
      </c>
      <c r="AQ14" s="332">
        <v>9427.84</v>
      </c>
      <c r="AR14" s="332">
        <v>102951.5</v>
      </c>
      <c r="AS14" s="332">
        <v>39080.35</v>
      </c>
      <c r="AT14" s="332">
        <v>0</v>
      </c>
      <c r="AU14" s="332">
        <v>560</v>
      </c>
      <c r="AV14" s="332">
        <v>0</v>
      </c>
      <c r="AW14" s="332">
        <v>657137.92000000004</v>
      </c>
      <c r="AX14" s="332">
        <v>0</v>
      </c>
      <c r="AY14" s="332">
        <v>0</v>
      </c>
      <c r="AZ14" s="332">
        <v>0</v>
      </c>
      <c r="BA14" s="332"/>
      <c r="BB14" s="332">
        <v>0</v>
      </c>
      <c r="BC14" s="332">
        <v>0</v>
      </c>
      <c r="BD14" s="332">
        <v>156255.01999999999</v>
      </c>
      <c r="BE14" s="332">
        <v>0</v>
      </c>
      <c r="BF14" s="332">
        <v>0</v>
      </c>
      <c r="BG14" s="332">
        <v>0</v>
      </c>
      <c r="BH14" s="332">
        <v>31402.59</v>
      </c>
      <c r="BI14" s="332">
        <v>0</v>
      </c>
      <c r="BJ14" s="332">
        <v>0</v>
      </c>
      <c r="BK14" s="332">
        <v>0</v>
      </c>
      <c r="BL14" s="332">
        <v>0</v>
      </c>
      <c r="BM14" s="332">
        <v>0</v>
      </c>
      <c r="BN14" s="332">
        <v>8417.2800000000007</v>
      </c>
      <c r="BO14" s="332">
        <v>0</v>
      </c>
      <c r="BP14" s="332">
        <v>0</v>
      </c>
      <c r="BQ14" s="332">
        <v>0</v>
      </c>
      <c r="BR14" s="332"/>
      <c r="BS14" s="332">
        <v>0</v>
      </c>
      <c r="BT14" s="332">
        <v>0</v>
      </c>
      <c r="BU14" s="332">
        <v>39487.089999999997</v>
      </c>
      <c r="BV14" s="332">
        <v>0</v>
      </c>
      <c r="BW14" s="332">
        <v>0</v>
      </c>
      <c r="BX14" s="329">
        <v>104523</v>
      </c>
      <c r="BY14" s="332">
        <v>0</v>
      </c>
      <c r="BZ14" s="332">
        <v>0</v>
      </c>
      <c r="CA14" s="332">
        <v>0</v>
      </c>
      <c r="CB14" s="332">
        <v>0</v>
      </c>
      <c r="CC14" s="332">
        <v>0</v>
      </c>
      <c r="CD14" s="332"/>
      <c r="CE14" s="332"/>
      <c r="CF14" s="11"/>
      <c r="CG14" s="11">
        <v>635.67999999999995</v>
      </c>
      <c r="CH14" s="11">
        <v>0</v>
      </c>
      <c r="CI14">
        <v>0</v>
      </c>
      <c r="CJ14">
        <v>0</v>
      </c>
      <c r="CK14">
        <v>90387.72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163528.93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114239.16</v>
      </c>
      <c r="CZ14">
        <v>8794.58</v>
      </c>
      <c r="DA14">
        <v>0</v>
      </c>
      <c r="DB14">
        <v>72470.38</v>
      </c>
      <c r="DC14">
        <v>0</v>
      </c>
      <c r="DD14">
        <v>0</v>
      </c>
      <c r="DE14">
        <v>0</v>
      </c>
      <c r="DF14">
        <v>0</v>
      </c>
      <c r="DG14">
        <v>7982.77</v>
      </c>
      <c r="DH14">
        <v>110061.78</v>
      </c>
      <c r="DI14">
        <v>32140.13</v>
      </c>
      <c r="DJ14">
        <v>0</v>
      </c>
      <c r="DK14">
        <v>247</v>
      </c>
      <c r="DL14">
        <v>0</v>
      </c>
      <c r="DM14">
        <v>612847.06999999995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118016.13</v>
      </c>
      <c r="DU14">
        <v>0</v>
      </c>
      <c r="DV14">
        <v>0</v>
      </c>
      <c r="DW14">
        <v>0</v>
      </c>
      <c r="DX14">
        <v>30223.98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4455.99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10034.200000000001</v>
      </c>
      <c r="EL14">
        <v>0</v>
      </c>
      <c r="EM14">
        <v>0</v>
      </c>
      <c r="EN14">
        <v>91934</v>
      </c>
      <c r="EO14">
        <v>0</v>
      </c>
      <c r="EP14">
        <v>0</v>
      </c>
      <c r="EQ14">
        <v>0</v>
      </c>
      <c r="ER14">
        <v>0</v>
      </c>
      <c r="ES14">
        <v>0</v>
      </c>
    </row>
    <row r="15" spans="1:149" ht="19.5" outlineLevel="1" x14ac:dyDescent="0.35">
      <c r="A15" s="321"/>
      <c r="B15" s="289">
        <v>7</v>
      </c>
      <c r="C15" s="327">
        <v>5016</v>
      </c>
      <c r="D15" s="323">
        <v>7</v>
      </c>
      <c r="E15" s="327" t="s">
        <v>13</v>
      </c>
      <c r="F15" s="324"/>
      <c r="G15" s="324">
        <f t="shared" si="1"/>
        <v>0</v>
      </c>
      <c r="H15" s="328"/>
      <c r="I15" s="53"/>
      <c r="J15" s="325"/>
      <c r="K15" s="325"/>
      <c r="L15" s="325"/>
      <c r="M15" s="325"/>
      <c r="N15" s="329"/>
      <c r="O15" s="290">
        <v>13</v>
      </c>
      <c r="P15" s="290">
        <v>0</v>
      </c>
      <c r="Q15" s="330">
        <v>3263795.02</v>
      </c>
      <c r="R15" s="330">
        <v>30772.639999999999</v>
      </c>
      <c r="S15" s="330">
        <v>17455.009999999998</v>
      </c>
      <c r="T15" s="330">
        <v>27097</v>
      </c>
      <c r="U15" s="330">
        <v>0</v>
      </c>
      <c r="V15" s="330">
        <v>140412.18</v>
      </c>
      <c r="W15" s="330">
        <v>119543.89</v>
      </c>
      <c r="X15" s="331">
        <v>0</v>
      </c>
      <c r="Y15" s="330">
        <v>2281.09</v>
      </c>
      <c r="Z15" s="330">
        <v>0</v>
      </c>
      <c r="AA15" s="330">
        <v>0</v>
      </c>
      <c r="AB15" s="330">
        <v>8567.44</v>
      </c>
      <c r="AC15" s="330">
        <v>0</v>
      </c>
      <c r="AD15" s="330">
        <v>84042.97</v>
      </c>
      <c r="AE15" s="330">
        <v>0</v>
      </c>
      <c r="AF15" s="330">
        <v>0</v>
      </c>
      <c r="AG15" s="330">
        <v>12683.02</v>
      </c>
      <c r="AH15" s="330">
        <v>0</v>
      </c>
      <c r="AI15" s="330">
        <v>0</v>
      </c>
      <c r="AJ15" s="330">
        <v>0</v>
      </c>
      <c r="AK15" s="330">
        <v>495231.06</v>
      </c>
      <c r="AL15" s="332">
        <v>0</v>
      </c>
      <c r="AM15" s="332">
        <v>0</v>
      </c>
      <c r="AN15" s="332">
        <v>187866.03</v>
      </c>
      <c r="AO15" s="332">
        <v>0</v>
      </c>
      <c r="AP15" s="332">
        <v>0</v>
      </c>
      <c r="AQ15" s="332">
        <v>4747.34</v>
      </c>
      <c r="AR15" s="332">
        <v>3249212.07</v>
      </c>
      <c r="AS15" s="332">
        <v>681829.4</v>
      </c>
      <c r="AT15" s="332">
        <v>5012.1899999999996</v>
      </c>
      <c r="AU15" s="332">
        <v>0</v>
      </c>
      <c r="AV15" s="332">
        <v>76824</v>
      </c>
      <c r="AW15" s="332">
        <v>2699.22</v>
      </c>
      <c r="AX15" s="332">
        <v>38903.83</v>
      </c>
      <c r="AY15" s="332">
        <v>0</v>
      </c>
      <c r="AZ15" s="332">
        <v>69878.94</v>
      </c>
      <c r="BA15" s="332"/>
      <c r="BB15" s="332">
        <v>4901</v>
      </c>
      <c r="BC15" s="332">
        <v>43357.08</v>
      </c>
      <c r="BD15" s="332">
        <v>0</v>
      </c>
      <c r="BE15" s="332">
        <v>0</v>
      </c>
      <c r="BF15" s="332">
        <v>0</v>
      </c>
      <c r="BG15" s="332">
        <v>6818.07</v>
      </c>
      <c r="BH15" s="332">
        <v>88435.28</v>
      </c>
      <c r="BI15" s="332">
        <v>1957.71</v>
      </c>
      <c r="BJ15" s="332">
        <v>18000</v>
      </c>
      <c r="BK15" s="332">
        <v>0</v>
      </c>
      <c r="BL15" s="332">
        <v>22.11</v>
      </c>
      <c r="BM15" s="332">
        <v>246925.4</v>
      </c>
      <c r="BN15" s="332">
        <v>42780.98</v>
      </c>
      <c r="BO15" s="332">
        <v>1543.76</v>
      </c>
      <c r="BP15" s="332">
        <v>6246.2</v>
      </c>
      <c r="BQ15" s="332">
        <v>0</v>
      </c>
      <c r="BR15" s="332"/>
      <c r="BS15" s="332">
        <v>0</v>
      </c>
      <c r="BT15" s="332">
        <v>2377.98</v>
      </c>
      <c r="BU15" s="332">
        <v>2950452.5</v>
      </c>
      <c r="BV15" s="332">
        <v>135085</v>
      </c>
      <c r="BW15" s="332">
        <v>13557.48</v>
      </c>
      <c r="BX15" s="329">
        <v>144789</v>
      </c>
      <c r="BY15" s="332">
        <v>13631.39</v>
      </c>
      <c r="BZ15" s="332">
        <v>4805.09</v>
      </c>
      <c r="CA15" s="332">
        <v>830</v>
      </c>
      <c r="CB15" s="332">
        <v>3205.29</v>
      </c>
      <c r="CC15" s="332">
        <v>0</v>
      </c>
      <c r="CD15" s="332"/>
      <c r="CE15" s="332"/>
      <c r="CF15" s="11"/>
      <c r="CG15" s="11">
        <v>3308599.78</v>
      </c>
      <c r="CH15" s="11">
        <v>33010.85</v>
      </c>
      <c r="CI15">
        <v>5953.46</v>
      </c>
      <c r="CJ15">
        <v>24789</v>
      </c>
      <c r="CK15">
        <v>0</v>
      </c>
      <c r="CL15">
        <v>214360.87</v>
      </c>
      <c r="CM15">
        <v>138983.09</v>
      </c>
      <c r="CN15">
        <v>44.69</v>
      </c>
      <c r="CO15">
        <v>2030.44</v>
      </c>
      <c r="CP15">
        <v>0</v>
      </c>
      <c r="CQ15">
        <v>0</v>
      </c>
      <c r="CR15">
        <v>620.49</v>
      </c>
      <c r="CS15">
        <v>0</v>
      </c>
      <c r="CT15">
        <v>56260.78</v>
      </c>
      <c r="CU15">
        <v>0</v>
      </c>
      <c r="CV15">
        <v>0</v>
      </c>
      <c r="CW15">
        <v>4797.96</v>
      </c>
      <c r="CX15">
        <v>0</v>
      </c>
      <c r="CY15">
        <v>0</v>
      </c>
      <c r="CZ15">
        <v>0</v>
      </c>
      <c r="DA15">
        <v>501401.9</v>
      </c>
      <c r="DB15">
        <v>0</v>
      </c>
      <c r="DC15">
        <v>0</v>
      </c>
      <c r="DD15">
        <v>182821.05</v>
      </c>
      <c r="DE15">
        <v>0</v>
      </c>
      <c r="DF15">
        <v>0</v>
      </c>
      <c r="DG15">
        <v>13449.55</v>
      </c>
      <c r="DH15">
        <v>3493253.04</v>
      </c>
      <c r="DI15">
        <v>311747.15000000002</v>
      </c>
      <c r="DJ15">
        <v>6932.82</v>
      </c>
      <c r="DK15">
        <v>0</v>
      </c>
      <c r="DL15">
        <v>77239</v>
      </c>
      <c r="DM15">
        <v>5773.36</v>
      </c>
      <c r="DN15">
        <v>32126.84</v>
      </c>
      <c r="DO15">
        <v>0</v>
      </c>
      <c r="DP15">
        <v>137454.51999999999</v>
      </c>
      <c r="DQ15">
        <v>0</v>
      </c>
      <c r="DR15">
        <v>9790</v>
      </c>
      <c r="DS15">
        <v>24578.03</v>
      </c>
      <c r="DT15">
        <v>0</v>
      </c>
      <c r="DU15">
        <v>0</v>
      </c>
      <c r="DV15">
        <v>4130.99</v>
      </c>
      <c r="DW15">
        <v>2728.02</v>
      </c>
      <c r="DX15">
        <v>133504.19</v>
      </c>
      <c r="DY15">
        <v>2010.59</v>
      </c>
      <c r="DZ15">
        <v>21456</v>
      </c>
      <c r="EA15">
        <v>0</v>
      </c>
      <c r="EB15">
        <v>0</v>
      </c>
      <c r="EC15">
        <v>202237.42</v>
      </c>
      <c r="ED15">
        <v>51030.23</v>
      </c>
      <c r="EE15">
        <v>13437.46</v>
      </c>
      <c r="EF15">
        <v>5037.99</v>
      </c>
      <c r="EG15">
        <v>0</v>
      </c>
      <c r="EH15">
        <v>0</v>
      </c>
      <c r="EI15">
        <v>0</v>
      </c>
      <c r="EJ15">
        <v>1169</v>
      </c>
      <c r="EK15">
        <v>2624502.62</v>
      </c>
      <c r="EL15">
        <v>147153</v>
      </c>
      <c r="EM15">
        <v>17636.73</v>
      </c>
      <c r="EN15">
        <v>177050</v>
      </c>
      <c r="EO15">
        <v>23897.48</v>
      </c>
      <c r="EP15">
        <v>4126.1099999999997</v>
      </c>
      <c r="EQ15">
        <v>1932</v>
      </c>
      <c r="ER15">
        <v>6076</v>
      </c>
      <c r="ES15">
        <v>0</v>
      </c>
    </row>
    <row r="16" spans="1:149" ht="19.5" outlineLevel="1" x14ac:dyDescent="0.35">
      <c r="A16" s="321"/>
      <c r="B16" s="289">
        <v>8</v>
      </c>
      <c r="C16" s="327">
        <v>5017</v>
      </c>
      <c r="D16" s="323">
        <v>8</v>
      </c>
      <c r="E16" s="327" t="s">
        <v>14</v>
      </c>
      <c r="F16" s="324"/>
      <c r="G16" s="324">
        <f t="shared" si="1"/>
        <v>0</v>
      </c>
      <c r="H16" s="328"/>
      <c r="I16" s="325"/>
      <c r="J16" s="325"/>
      <c r="K16" s="325"/>
      <c r="L16" s="325"/>
      <c r="M16" s="325"/>
      <c r="N16" s="329"/>
      <c r="O16" s="290">
        <v>14</v>
      </c>
      <c r="P16" s="290">
        <v>0</v>
      </c>
      <c r="Q16" s="330">
        <v>426891.08</v>
      </c>
      <c r="R16" s="330">
        <v>28012.57</v>
      </c>
      <c r="S16" s="330">
        <v>0</v>
      </c>
      <c r="T16" s="330">
        <v>11220</v>
      </c>
      <c r="U16" s="330">
        <v>0</v>
      </c>
      <c r="V16" s="330">
        <v>237718.74</v>
      </c>
      <c r="W16" s="330">
        <v>11166.55</v>
      </c>
      <c r="X16" s="331">
        <v>14117.76</v>
      </c>
      <c r="Y16" s="330">
        <v>50</v>
      </c>
      <c r="Z16" s="330">
        <v>0</v>
      </c>
      <c r="AA16" s="330">
        <v>0</v>
      </c>
      <c r="AB16" s="330">
        <v>0</v>
      </c>
      <c r="AC16" s="330">
        <v>0</v>
      </c>
      <c r="AD16" s="330">
        <v>86237.64</v>
      </c>
      <c r="AE16" s="330">
        <v>0</v>
      </c>
      <c r="AF16" s="330">
        <v>0</v>
      </c>
      <c r="AG16" s="330">
        <v>21534.9</v>
      </c>
      <c r="AH16" s="330">
        <v>0</v>
      </c>
      <c r="AI16" s="330">
        <v>0</v>
      </c>
      <c r="AJ16" s="330">
        <v>0</v>
      </c>
      <c r="AK16" s="330">
        <v>158929.53</v>
      </c>
      <c r="AL16" s="332">
        <v>2603.11</v>
      </c>
      <c r="AM16" s="332">
        <v>56161.61</v>
      </c>
      <c r="AN16" s="332">
        <v>21333.81</v>
      </c>
      <c r="AO16" s="332">
        <v>0</v>
      </c>
      <c r="AP16" s="332">
        <v>0</v>
      </c>
      <c r="AQ16" s="332">
        <v>1368.28</v>
      </c>
      <c r="AR16" s="332">
        <v>975314.98</v>
      </c>
      <c r="AS16" s="332">
        <v>98015.62</v>
      </c>
      <c r="AT16" s="332">
        <v>5724.87</v>
      </c>
      <c r="AU16" s="332">
        <v>5420</v>
      </c>
      <c r="AV16" s="332">
        <v>46190</v>
      </c>
      <c r="AW16" s="332">
        <v>10157.81</v>
      </c>
      <c r="AX16" s="332">
        <v>4630</v>
      </c>
      <c r="AY16" s="332">
        <v>0</v>
      </c>
      <c r="AZ16" s="332">
        <v>158809.41</v>
      </c>
      <c r="BA16" s="332"/>
      <c r="BB16" s="332">
        <v>33059</v>
      </c>
      <c r="BC16" s="332">
        <v>15622.64</v>
      </c>
      <c r="BD16" s="332">
        <v>0</v>
      </c>
      <c r="BE16" s="332">
        <v>0</v>
      </c>
      <c r="BF16" s="332">
        <v>0</v>
      </c>
      <c r="BG16" s="332">
        <v>9999.9599999999991</v>
      </c>
      <c r="BH16" s="332">
        <v>4723.7</v>
      </c>
      <c r="BI16" s="332">
        <v>18806.04</v>
      </c>
      <c r="BJ16" s="332">
        <v>217716</v>
      </c>
      <c r="BK16" s="332">
        <v>0</v>
      </c>
      <c r="BL16" s="332">
        <v>9390</v>
      </c>
      <c r="BM16" s="332">
        <v>143155.34</v>
      </c>
      <c r="BN16" s="332">
        <v>1575.43</v>
      </c>
      <c r="BO16" s="332">
        <v>45245.82</v>
      </c>
      <c r="BP16" s="332">
        <v>0</v>
      </c>
      <c r="BQ16" s="332">
        <v>0</v>
      </c>
      <c r="BR16" s="332"/>
      <c r="BS16" s="332">
        <v>214517.52</v>
      </c>
      <c r="BT16" s="332">
        <v>23132.29</v>
      </c>
      <c r="BU16" s="332">
        <v>5721841.9000000004</v>
      </c>
      <c r="BV16" s="332">
        <v>51209</v>
      </c>
      <c r="BW16" s="332">
        <v>5779.91</v>
      </c>
      <c r="BX16" s="329">
        <v>68202</v>
      </c>
      <c r="BY16" s="332">
        <v>116448.13</v>
      </c>
      <c r="BZ16" s="332">
        <v>17819.64</v>
      </c>
      <c r="CA16" s="332">
        <v>3245</v>
      </c>
      <c r="CB16" s="332">
        <v>0</v>
      </c>
      <c r="CC16" s="332">
        <v>92675.49</v>
      </c>
      <c r="CD16" s="332"/>
      <c r="CE16" s="332"/>
      <c r="CF16" s="11"/>
      <c r="CG16" s="11">
        <v>533488.93999999994</v>
      </c>
      <c r="CH16" s="11">
        <v>7797.84</v>
      </c>
      <c r="CI16">
        <v>0</v>
      </c>
      <c r="CJ16">
        <v>3513.77</v>
      </c>
      <c r="CK16">
        <v>0</v>
      </c>
      <c r="CL16">
        <v>278611.52</v>
      </c>
      <c r="CM16">
        <v>36261.18</v>
      </c>
      <c r="CN16">
        <v>18471.8</v>
      </c>
      <c r="CO16">
        <v>50</v>
      </c>
      <c r="CP16">
        <v>0</v>
      </c>
      <c r="CQ16">
        <v>0</v>
      </c>
      <c r="CR16">
        <v>0</v>
      </c>
      <c r="CS16">
        <v>0</v>
      </c>
      <c r="CT16">
        <v>82658.94</v>
      </c>
      <c r="CU16">
        <v>0</v>
      </c>
      <c r="CV16">
        <v>0</v>
      </c>
      <c r="CW16">
        <v>20215.32</v>
      </c>
      <c r="CX16">
        <v>0</v>
      </c>
      <c r="CY16">
        <v>0</v>
      </c>
      <c r="CZ16">
        <v>0</v>
      </c>
      <c r="DA16">
        <v>181258.25</v>
      </c>
      <c r="DB16">
        <v>2549.7800000000002</v>
      </c>
      <c r="DC16">
        <v>63668.28</v>
      </c>
      <c r="DD16">
        <v>34988.720000000001</v>
      </c>
      <c r="DE16">
        <v>0</v>
      </c>
      <c r="DF16">
        <v>0</v>
      </c>
      <c r="DG16">
        <v>3435.21</v>
      </c>
      <c r="DH16">
        <v>1042772.99</v>
      </c>
      <c r="DI16">
        <v>54891.26</v>
      </c>
      <c r="DJ16">
        <v>5866.15</v>
      </c>
      <c r="DK16">
        <v>9990</v>
      </c>
      <c r="DL16">
        <v>37941</v>
      </c>
      <c r="DM16">
        <v>13022.3</v>
      </c>
      <c r="DN16">
        <v>4540</v>
      </c>
      <c r="DO16">
        <v>0</v>
      </c>
      <c r="DP16">
        <v>200463.56</v>
      </c>
      <c r="DQ16">
        <v>8651.0400000000009</v>
      </c>
      <c r="DR16">
        <v>49876</v>
      </c>
      <c r="DS16">
        <v>4966.24</v>
      </c>
      <c r="DT16">
        <v>0</v>
      </c>
      <c r="DU16">
        <v>0</v>
      </c>
      <c r="DV16">
        <v>437.24</v>
      </c>
      <c r="DW16">
        <v>9999.9599999999991</v>
      </c>
      <c r="DX16">
        <v>3710.39</v>
      </c>
      <c r="DY16">
        <v>27560.51</v>
      </c>
      <c r="DZ16">
        <v>242940</v>
      </c>
      <c r="EA16">
        <v>0</v>
      </c>
      <c r="EB16">
        <v>9390</v>
      </c>
      <c r="EC16">
        <v>156302.67000000001</v>
      </c>
      <c r="ED16">
        <v>3016.77</v>
      </c>
      <c r="EE16">
        <v>44958.95</v>
      </c>
      <c r="EF16">
        <v>0</v>
      </c>
      <c r="EG16">
        <v>0</v>
      </c>
      <c r="EH16">
        <v>6749.19</v>
      </c>
      <c r="EI16">
        <v>130412.19</v>
      </c>
      <c r="EJ16">
        <v>17516.54</v>
      </c>
      <c r="EK16">
        <v>5712911.8600000003</v>
      </c>
      <c r="EL16">
        <v>56639</v>
      </c>
      <c r="EM16">
        <v>5520.67</v>
      </c>
      <c r="EN16">
        <v>97999</v>
      </c>
      <c r="EO16">
        <v>122749.51</v>
      </c>
      <c r="EP16">
        <v>17827.599999999999</v>
      </c>
      <c r="EQ16">
        <v>3668</v>
      </c>
      <c r="ER16">
        <v>0</v>
      </c>
      <c r="ES16">
        <v>8067.67</v>
      </c>
    </row>
    <row r="17" spans="1:149" ht="19.5" outlineLevel="1" x14ac:dyDescent="0.35">
      <c r="A17" s="321"/>
      <c r="B17" s="289">
        <v>9</v>
      </c>
      <c r="C17" s="327">
        <v>5020</v>
      </c>
      <c r="D17" s="323">
        <v>9</v>
      </c>
      <c r="E17" s="327" t="s">
        <v>15</v>
      </c>
      <c r="F17" s="324"/>
      <c r="G17" s="324">
        <f t="shared" si="1"/>
        <v>767029</v>
      </c>
      <c r="H17" s="328"/>
      <c r="I17" s="325"/>
      <c r="J17" s="325"/>
      <c r="K17" s="325"/>
      <c r="L17" s="325"/>
      <c r="M17" s="325"/>
      <c r="N17" s="329"/>
      <c r="O17" s="290">
        <v>15</v>
      </c>
      <c r="P17" s="290">
        <v>0</v>
      </c>
      <c r="Q17" s="330">
        <v>1734623.1</v>
      </c>
      <c r="R17" s="330">
        <v>131083.73000000001</v>
      </c>
      <c r="S17" s="330">
        <v>337679.9</v>
      </c>
      <c r="T17" s="330">
        <v>885157</v>
      </c>
      <c r="U17" s="330">
        <v>915.06</v>
      </c>
      <c r="V17" s="330">
        <v>285259.2</v>
      </c>
      <c r="W17" s="330">
        <v>95308.9</v>
      </c>
      <c r="X17" s="331">
        <v>4653.1899999999996</v>
      </c>
      <c r="Y17" s="330">
        <v>164676.78</v>
      </c>
      <c r="Z17" s="330">
        <v>34882.559999999998</v>
      </c>
      <c r="AA17" s="330">
        <v>0</v>
      </c>
      <c r="AB17" s="330">
        <v>21775.03</v>
      </c>
      <c r="AC17" s="330">
        <v>215913.38</v>
      </c>
      <c r="AD17" s="330">
        <v>149391.22</v>
      </c>
      <c r="AE17" s="330">
        <v>1870961.56</v>
      </c>
      <c r="AF17" s="330">
        <v>0</v>
      </c>
      <c r="AG17" s="330">
        <v>63063.89</v>
      </c>
      <c r="AH17" s="330">
        <v>78898.490000000005</v>
      </c>
      <c r="AI17" s="330">
        <v>12563.4</v>
      </c>
      <c r="AJ17" s="330">
        <v>-1967.29</v>
      </c>
      <c r="AK17" s="330">
        <v>115817.73</v>
      </c>
      <c r="AL17" s="332">
        <v>27821.91</v>
      </c>
      <c r="AM17" s="332">
        <v>66404.960000000006</v>
      </c>
      <c r="AN17" s="332">
        <v>492298.89</v>
      </c>
      <c r="AO17" s="332">
        <v>9328.0400000000009</v>
      </c>
      <c r="AP17" s="332">
        <v>1401.5</v>
      </c>
      <c r="AQ17" s="332">
        <v>18020.98</v>
      </c>
      <c r="AR17" s="332">
        <v>9987546.5700000003</v>
      </c>
      <c r="AS17" s="332">
        <v>653425.22</v>
      </c>
      <c r="AT17" s="332">
        <v>53278.16</v>
      </c>
      <c r="AU17" s="332">
        <v>9185</v>
      </c>
      <c r="AV17" s="332">
        <v>173996</v>
      </c>
      <c r="AW17" s="332">
        <v>45334.239999999998</v>
      </c>
      <c r="AX17" s="332">
        <v>199442.97</v>
      </c>
      <c r="AY17" s="332">
        <v>0</v>
      </c>
      <c r="AZ17" s="332">
        <v>167651.57</v>
      </c>
      <c r="BA17" s="332"/>
      <c r="BB17" s="332">
        <v>29654</v>
      </c>
      <c r="BC17" s="332">
        <v>37613.1</v>
      </c>
      <c r="BD17" s="332">
        <v>337499.66</v>
      </c>
      <c r="BE17" s="332">
        <v>143575.87</v>
      </c>
      <c r="BF17" s="332">
        <v>7307.93</v>
      </c>
      <c r="BG17" s="332">
        <v>89844.58</v>
      </c>
      <c r="BH17" s="332">
        <v>522077.02</v>
      </c>
      <c r="BI17" s="332">
        <v>11061.24</v>
      </c>
      <c r="BJ17" s="332">
        <v>0</v>
      </c>
      <c r="BK17" s="332">
        <v>767029</v>
      </c>
      <c r="BL17" s="332">
        <v>3295</v>
      </c>
      <c r="BM17" s="332">
        <v>288712.15999999997</v>
      </c>
      <c r="BN17" s="332">
        <v>677789.71</v>
      </c>
      <c r="BO17" s="332">
        <v>23924.66</v>
      </c>
      <c r="BP17" s="332">
        <v>2929.43</v>
      </c>
      <c r="BQ17" s="332">
        <v>342823.34</v>
      </c>
      <c r="BR17" s="332"/>
      <c r="BS17" s="332">
        <v>108555.06</v>
      </c>
      <c r="BT17" s="332">
        <v>6511.26</v>
      </c>
      <c r="BU17" s="332">
        <v>559171.06999999995</v>
      </c>
      <c r="BV17" s="332">
        <v>877528</v>
      </c>
      <c r="BW17" s="332">
        <v>0</v>
      </c>
      <c r="BX17" s="329">
        <v>890411</v>
      </c>
      <c r="BY17" s="332">
        <v>171905.21</v>
      </c>
      <c r="BZ17" s="332">
        <v>13226.57</v>
      </c>
      <c r="CA17" s="332">
        <v>40088</v>
      </c>
      <c r="CB17" s="332">
        <v>134131.35999999999</v>
      </c>
      <c r="CC17" s="332">
        <v>0</v>
      </c>
      <c r="CD17" s="332"/>
      <c r="CE17" s="332"/>
      <c r="CF17" s="11"/>
      <c r="CG17" s="11">
        <v>3826300.9</v>
      </c>
      <c r="CH17" s="11">
        <v>107741.9</v>
      </c>
      <c r="CI17">
        <v>363877.05</v>
      </c>
      <c r="CJ17">
        <v>785666</v>
      </c>
      <c r="CK17">
        <v>12527.59</v>
      </c>
      <c r="CL17">
        <v>245126.2</v>
      </c>
      <c r="CM17">
        <v>111267.65</v>
      </c>
      <c r="CN17">
        <v>4917.1899999999996</v>
      </c>
      <c r="CO17">
        <v>162956.96</v>
      </c>
      <c r="CP17">
        <v>12362.99</v>
      </c>
      <c r="CQ17">
        <v>0</v>
      </c>
      <c r="CR17">
        <v>14131.39</v>
      </c>
      <c r="CS17">
        <v>216751.98</v>
      </c>
      <c r="CT17">
        <v>66004.17</v>
      </c>
      <c r="CU17">
        <v>1738847.09</v>
      </c>
      <c r="CV17">
        <v>0</v>
      </c>
      <c r="CW17">
        <v>53406.66</v>
      </c>
      <c r="CX17">
        <v>142388.87</v>
      </c>
      <c r="CY17">
        <v>12191.05</v>
      </c>
      <c r="CZ17">
        <v>387.78</v>
      </c>
      <c r="DA17">
        <v>127141.84</v>
      </c>
      <c r="DB17">
        <v>20480.61</v>
      </c>
      <c r="DC17">
        <v>81376.639999999999</v>
      </c>
      <c r="DD17">
        <v>443742.68</v>
      </c>
      <c r="DE17">
        <v>13103.11</v>
      </c>
      <c r="DF17">
        <v>19714.96</v>
      </c>
      <c r="DG17">
        <v>14300.89</v>
      </c>
      <c r="DH17">
        <v>12878616.4</v>
      </c>
      <c r="DI17">
        <v>240249.15</v>
      </c>
      <c r="DJ17">
        <v>197938.17</v>
      </c>
      <c r="DK17">
        <v>13855</v>
      </c>
      <c r="DL17">
        <v>188519</v>
      </c>
      <c r="DM17">
        <v>-13503.13</v>
      </c>
      <c r="DN17">
        <v>242723.51</v>
      </c>
      <c r="DO17">
        <v>0</v>
      </c>
      <c r="DP17">
        <v>87767.679999999993</v>
      </c>
      <c r="DQ17">
        <v>0</v>
      </c>
      <c r="DR17">
        <v>4249</v>
      </c>
      <c r="DS17">
        <v>34209.99</v>
      </c>
      <c r="DT17">
        <v>239264.66</v>
      </c>
      <c r="DU17">
        <v>107003.72</v>
      </c>
      <c r="DV17">
        <v>10040.950000000001</v>
      </c>
      <c r="DW17">
        <v>70827.62</v>
      </c>
      <c r="DX17">
        <v>547326.1</v>
      </c>
      <c r="DY17">
        <v>4146.96</v>
      </c>
      <c r="DZ17">
        <v>0</v>
      </c>
      <c r="EA17">
        <v>667391.15</v>
      </c>
      <c r="EB17">
        <v>0</v>
      </c>
      <c r="EC17">
        <v>265572.21000000002</v>
      </c>
      <c r="ED17">
        <v>625727.12</v>
      </c>
      <c r="EE17">
        <v>9172.26</v>
      </c>
      <c r="EF17">
        <v>4861.5</v>
      </c>
      <c r="EG17">
        <v>410748.11</v>
      </c>
      <c r="EH17">
        <v>47014.67</v>
      </c>
      <c r="EI17">
        <v>73005.2</v>
      </c>
      <c r="EJ17">
        <v>9845</v>
      </c>
      <c r="EK17">
        <v>740680.14</v>
      </c>
      <c r="EL17">
        <v>608133</v>
      </c>
      <c r="EM17">
        <v>0</v>
      </c>
      <c r="EN17">
        <v>1070418</v>
      </c>
      <c r="EO17">
        <v>190092.28</v>
      </c>
      <c r="EP17">
        <v>19339.57</v>
      </c>
      <c r="EQ17">
        <v>36972</v>
      </c>
      <c r="ER17">
        <v>45249</v>
      </c>
      <c r="ES17">
        <v>0</v>
      </c>
    </row>
    <row r="18" spans="1:149" ht="19.5" outlineLevel="1" x14ac:dyDescent="0.35">
      <c r="A18" s="321"/>
      <c r="B18" s="289">
        <v>10</v>
      </c>
      <c r="C18" s="327">
        <v>5025</v>
      </c>
      <c r="D18" s="323">
        <v>10</v>
      </c>
      <c r="E18" s="327" t="s">
        <v>16</v>
      </c>
      <c r="F18" s="324"/>
      <c r="G18" s="324">
        <f t="shared" si="1"/>
        <v>-254796</v>
      </c>
      <c r="H18" s="328"/>
      <c r="I18" s="325"/>
      <c r="J18" s="325"/>
      <c r="K18" s="325"/>
      <c r="L18" s="325"/>
      <c r="M18" s="325"/>
      <c r="N18" s="329"/>
      <c r="O18" s="290">
        <v>16</v>
      </c>
      <c r="P18" s="290">
        <v>0</v>
      </c>
      <c r="Q18" s="330">
        <v>819334.25</v>
      </c>
      <c r="R18" s="330">
        <v>57191.86</v>
      </c>
      <c r="S18" s="330">
        <v>44188.19</v>
      </c>
      <c r="T18" s="330">
        <v>409796</v>
      </c>
      <c r="U18" s="330">
        <v>17687.21</v>
      </c>
      <c r="V18" s="330">
        <v>388705.52</v>
      </c>
      <c r="W18" s="330">
        <v>24423.34</v>
      </c>
      <c r="X18" s="331">
        <v>6672.47</v>
      </c>
      <c r="Y18" s="330">
        <v>-774.7</v>
      </c>
      <c r="Z18" s="330">
        <v>60435.85</v>
      </c>
      <c r="AA18" s="330">
        <v>0</v>
      </c>
      <c r="AB18" s="330">
        <v>-723.21</v>
      </c>
      <c r="AC18" s="330">
        <v>152590.59</v>
      </c>
      <c r="AD18" s="330">
        <v>4241.62</v>
      </c>
      <c r="AE18" s="330">
        <v>166321.4</v>
      </c>
      <c r="AF18" s="330">
        <v>0</v>
      </c>
      <c r="AG18" s="330">
        <v>42520.29</v>
      </c>
      <c r="AH18" s="330">
        <v>29966.93</v>
      </c>
      <c r="AI18" s="330">
        <v>36593.42</v>
      </c>
      <c r="AJ18" s="330">
        <v>2226.4299999999998</v>
      </c>
      <c r="AK18" s="330">
        <v>314399.55</v>
      </c>
      <c r="AL18" s="332">
        <v>5041.18</v>
      </c>
      <c r="AM18" s="332">
        <v>84311.57</v>
      </c>
      <c r="AN18" s="332">
        <v>34540.19</v>
      </c>
      <c r="AO18" s="332">
        <v>61010.78</v>
      </c>
      <c r="AP18" s="332">
        <v>12640.25</v>
      </c>
      <c r="AQ18" s="332">
        <v>938.55</v>
      </c>
      <c r="AR18" s="332">
        <v>552122.84</v>
      </c>
      <c r="AS18" s="332">
        <v>82325.27</v>
      </c>
      <c r="AT18" s="332">
        <v>11799.98</v>
      </c>
      <c r="AU18" s="332">
        <v>13795</v>
      </c>
      <c r="AV18" s="332">
        <v>36944</v>
      </c>
      <c r="AW18" s="332">
        <v>131146.16</v>
      </c>
      <c r="AX18" s="332">
        <v>76593.39</v>
      </c>
      <c r="AY18" s="332">
        <v>11644.82</v>
      </c>
      <c r="AZ18" s="332">
        <v>320163.84999999998</v>
      </c>
      <c r="BA18" s="332"/>
      <c r="BB18" s="332">
        <v>0</v>
      </c>
      <c r="BC18" s="332">
        <v>3502.21</v>
      </c>
      <c r="BD18" s="332">
        <v>84196.93</v>
      </c>
      <c r="BE18" s="332">
        <v>74881.990000000005</v>
      </c>
      <c r="BF18" s="332">
        <v>1524.73</v>
      </c>
      <c r="BG18" s="332">
        <v>1386.78</v>
      </c>
      <c r="BH18" s="332">
        <v>82499.42</v>
      </c>
      <c r="BI18" s="332">
        <v>6029.43</v>
      </c>
      <c r="BJ18" s="332">
        <v>0</v>
      </c>
      <c r="BK18" s="332">
        <v>-254796</v>
      </c>
      <c r="BL18" s="332">
        <v>2183.3200000000002</v>
      </c>
      <c r="BM18" s="332">
        <v>295986.95</v>
      </c>
      <c r="BN18" s="332">
        <v>223107.32</v>
      </c>
      <c r="BO18" s="332">
        <v>26822.18</v>
      </c>
      <c r="BP18" s="332">
        <v>0</v>
      </c>
      <c r="BQ18" s="332">
        <v>79023.13</v>
      </c>
      <c r="BR18" s="332"/>
      <c r="BS18" s="332">
        <v>611291.6</v>
      </c>
      <c r="BT18" s="332">
        <v>8553.84</v>
      </c>
      <c r="BU18" s="332">
        <v>2442860.4500000002</v>
      </c>
      <c r="BV18" s="332">
        <v>387414</v>
      </c>
      <c r="BW18" s="332">
        <v>0</v>
      </c>
      <c r="BX18" s="329">
        <v>237634</v>
      </c>
      <c r="BY18" s="332">
        <v>60499.68</v>
      </c>
      <c r="BZ18" s="332">
        <v>9514.16</v>
      </c>
      <c r="CA18" s="332">
        <v>6548</v>
      </c>
      <c r="CB18" s="332">
        <v>0</v>
      </c>
      <c r="CC18" s="332">
        <v>23643.61</v>
      </c>
      <c r="CD18" s="332"/>
      <c r="CE18" s="332"/>
      <c r="CF18" s="11"/>
      <c r="CG18" s="11">
        <v>914458.56</v>
      </c>
      <c r="CH18" s="11">
        <v>49490.32</v>
      </c>
      <c r="CI18">
        <v>44649.47</v>
      </c>
      <c r="CJ18">
        <v>393036.12</v>
      </c>
      <c r="CK18">
        <v>57211.05</v>
      </c>
      <c r="CL18">
        <v>431178.16</v>
      </c>
      <c r="CM18">
        <v>14144.58</v>
      </c>
      <c r="CN18">
        <v>5060.7700000000004</v>
      </c>
      <c r="CO18">
        <v>63380.92</v>
      </c>
      <c r="CP18">
        <v>73841.440000000002</v>
      </c>
      <c r="CQ18">
        <v>0</v>
      </c>
      <c r="CR18">
        <v>723.21</v>
      </c>
      <c r="CS18">
        <v>200700.81</v>
      </c>
      <c r="CT18">
        <v>7104.01</v>
      </c>
      <c r="CU18">
        <v>427510.49</v>
      </c>
      <c r="CV18">
        <v>0</v>
      </c>
      <c r="CW18">
        <v>45664.27</v>
      </c>
      <c r="CX18">
        <v>45935.45</v>
      </c>
      <c r="CY18">
        <v>25430.11</v>
      </c>
      <c r="CZ18">
        <v>1714.2</v>
      </c>
      <c r="DA18">
        <v>405250.92</v>
      </c>
      <c r="DB18">
        <v>3173.6</v>
      </c>
      <c r="DC18">
        <v>66358.09</v>
      </c>
      <c r="DD18">
        <v>96875.07</v>
      </c>
      <c r="DE18">
        <v>51460.93</v>
      </c>
      <c r="DF18">
        <v>0</v>
      </c>
      <c r="DG18">
        <v>1032.55</v>
      </c>
      <c r="DH18">
        <v>497213.76</v>
      </c>
      <c r="DI18">
        <v>66445.960000000006</v>
      </c>
      <c r="DJ18">
        <v>17103.72</v>
      </c>
      <c r="DK18">
        <v>2513</v>
      </c>
      <c r="DL18">
        <v>83388</v>
      </c>
      <c r="DM18">
        <v>111908.97</v>
      </c>
      <c r="DN18">
        <v>24821.88</v>
      </c>
      <c r="DO18">
        <v>26034.98</v>
      </c>
      <c r="DP18">
        <v>295355.49</v>
      </c>
      <c r="DQ18">
        <v>0</v>
      </c>
      <c r="DR18">
        <v>0</v>
      </c>
      <c r="DS18">
        <v>42688.91</v>
      </c>
      <c r="DT18">
        <v>5441.89</v>
      </c>
      <c r="DU18">
        <v>78590.100000000006</v>
      </c>
      <c r="DV18">
        <v>1142.08</v>
      </c>
      <c r="DW18">
        <v>1372.86</v>
      </c>
      <c r="DX18">
        <v>65248.37</v>
      </c>
      <c r="DY18">
        <v>8051.91</v>
      </c>
      <c r="DZ18">
        <v>0</v>
      </c>
      <c r="EA18">
        <v>-270127.65000000002</v>
      </c>
      <c r="EB18">
        <v>5936.18</v>
      </c>
      <c r="EC18">
        <v>204386.06</v>
      </c>
      <c r="ED18">
        <v>230653.92</v>
      </c>
      <c r="EE18">
        <v>19899.21</v>
      </c>
      <c r="EF18">
        <v>0</v>
      </c>
      <c r="EG18">
        <v>68162.960000000006</v>
      </c>
      <c r="EH18">
        <v>9945.0400000000009</v>
      </c>
      <c r="EI18">
        <v>461679.99</v>
      </c>
      <c r="EJ18">
        <v>8155.16</v>
      </c>
      <c r="EK18">
        <v>1441347.21</v>
      </c>
      <c r="EL18">
        <v>271815</v>
      </c>
      <c r="EM18">
        <v>0</v>
      </c>
      <c r="EN18">
        <v>297276</v>
      </c>
      <c r="EO18">
        <v>65102.58</v>
      </c>
      <c r="EP18">
        <v>23570.35</v>
      </c>
      <c r="EQ18">
        <v>6007</v>
      </c>
      <c r="ER18">
        <v>0</v>
      </c>
      <c r="ES18">
        <v>31768.29</v>
      </c>
    </row>
    <row r="19" spans="1:149" ht="19.5" outlineLevel="1" x14ac:dyDescent="0.35">
      <c r="A19" s="321"/>
      <c r="B19" s="289">
        <v>11</v>
      </c>
      <c r="C19" s="327">
        <v>5035</v>
      </c>
      <c r="D19" s="323">
        <v>11</v>
      </c>
      <c r="E19" s="327" t="s">
        <v>17</v>
      </c>
      <c r="F19" s="324"/>
      <c r="G19" s="324">
        <f t="shared" si="1"/>
        <v>0</v>
      </c>
      <c r="H19" s="328"/>
      <c r="I19" s="325"/>
      <c r="J19" s="325"/>
      <c r="K19" s="325"/>
      <c r="L19" s="325"/>
      <c r="M19" s="325"/>
      <c r="N19" s="329"/>
      <c r="O19" s="290">
        <v>17</v>
      </c>
      <c r="P19" s="290">
        <v>0</v>
      </c>
      <c r="Q19" s="330">
        <v>124292.68</v>
      </c>
      <c r="R19" s="330">
        <v>3519.91</v>
      </c>
      <c r="S19" s="330">
        <v>0</v>
      </c>
      <c r="T19" s="330">
        <v>0</v>
      </c>
      <c r="U19" s="330">
        <v>0</v>
      </c>
      <c r="V19" s="330">
        <v>-48906.559999999998</v>
      </c>
      <c r="W19" s="330">
        <v>50123.12</v>
      </c>
      <c r="X19" s="331">
        <v>195.96</v>
      </c>
      <c r="Y19" s="330">
        <v>0</v>
      </c>
      <c r="Z19" s="330">
        <v>214.72</v>
      </c>
      <c r="AA19" s="330">
        <v>7666.61</v>
      </c>
      <c r="AB19" s="330">
        <v>8882.14</v>
      </c>
      <c r="AC19" s="330">
        <v>53095.94</v>
      </c>
      <c r="AD19" s="330">
        <v>351.07</v>
      </c>
      <c r="AE19" s="330">
        <v>62092.480000000003</v>
      </c>
      <c r="AF19" s="330">
        <v>0</v>
      </c>
      <c r="AG19" s="330">
        <v>18844.66</v>
      </c>
      <c r="AH19" s="330">
        <v>22082.37</v>
      </c>
      <c r="AI19" s="330">
        <v>13742.56</v>
      </c>
      <c r="AJ19" s="330">
        <v>0</v>
      </c>
      <c r="AK19" s="330">
        <v>127723.56</v>
      </c>
      <c r="AL19" s="332">
        <v>8835.8799999999992</v>
      </c>
      <c r="AM19" s="332">
        <v>0</v>
      </c>
      <c r="AN19" s="332">
        <v>31655.11</v>
      </c>
      <c r="AO19" s="332">
        <v>0</v>
      </c>
      <c r="AP19" s="332">
        <v>432.5</v>
      </c>
      <c r="AQ19" s="332">
        <v>6107.66</v>
      </c>
      <c r="AR19" s="332">
        <v>0</v>
      </c>
      <c r="AS19" s="332">
        <v>146461.13</v>
      </c>
      <c r="AT19" s="332">
        <v>3172.63</v>
      </c>
      <c r="AU19" s="332">
        <v>2829</v>
      </c>
      <c r="AV19" s="332">
        <v>2598</v>
      </c>
      <c r="AW19" s="332">
        <v>0</v>
      </c>
      <c r="AX19" s="332">
        <v>0</v>
      </c>
      <c r="AY19" s="332">
        <v>0</v>
      </c>
      <c r="AZ19" s="332">
        <v>12006.87</v>
      </c>
      <c r="BA19" s="332"/>
      <c r="BB19" s="332">
        <v>0</v>
      </c>
      <c r="BC19" s="332">
        <v>3064.19</v>
      </c>
      <c r="BD19" s="332">
        <v>0</v>
      </c>
      <c r="BE19" s="332">
        <v>0</v>
      </c>
      <c r="BF19" s="332">
        <v>0</v>
      </c>
      <c r="BG19" s="332">
        <v>17025</v>
      </c>
      <c r="BH19" s="332">
        <v>14656.63</v>
      </c>
      <c r="BI19" s="332">
        <v>135.97</v>
      </c>
      <c r="BJ19" s="332">
        <v>0</v>
      </c>
      <c r="BK19" s="332">
        <v>0</v>
      </c>
      <c r="BL19" s="332">
        <v>0</v>
      </c>
      <c r="BM19" s="332">
        <v>5136.54</v>
      </c>
      <c r="BN19" s="332">
        <v>3820.91</v>
      </c>
      <c r="BO19" s="332">
        <v>24284.400000000001</v>
      </c>
      <c r="BP19" s="332">
        <v>18589.830000000002</v>
      </c>
      <c r="BQ19" s="332">
        <v>25564.38</v>
      </c>
      <c r="BR19" s="332"/>
      <c r="BS19" s="332">
        <v>244099.03</v>
      </c>
      <c r="BT19" s="332">
        <v>6552.2</v>
      </c>
      <c r="BU19" s="332">
        <v>0</v>
      </c>
      <c r="BV19" s="332">
        <v>178995</v>
      </c>
      <c r="BW19" s="332">
        <v>0</v>
      </c>
      <c r="BX19" s="329">
        <v>2698</v>
      </c>
      <c r="BY19" s="332">
        <v>0</v>
      </c>
      <c r="BZ19" s="332">
        <v>4925.83</v>
      </c>
      <c r="CA19" s="332">
        <v>0</v>
      </c>
      <c r="CB19" s="332">
        <v>84266.72</v>
      </c>
      <c r="CC19" s="332">
        <v>4529.8599999999997</v>
      </c>
      <c r="CD19" s="332"/>
      <c r="CE19" s="332"/>
      <c r="CF19" s="11"/>
      <c r="CG19" s="11">
        <v>158855.91</v>
      </c>
      <c r="CH19" s="11">
        <v>1705.92</v>
      </c>
      <c r="CI19">
        <v>0</v>
      </c>
      <c r="CJ19">
        <v>295</v>
      </c>
      <c r="CK19">
        <v>0</v>
      </c>
      <c r="CL19">
        <v>9209.34</v>
      </c>
      <c r="CM19">
        <v>39392.46</v>
      </c>
      <c r="CN19">
        <v>440.92</v>
      </c>
      <c r="CO19">
        <v>0</v>
      </c>
      <c r="CP19">
        <v>12172.33</v>
      </c>
      <c r="CQ19">
        <v>4563.8599999999997</v>
      </c>
      <c r="CR19">
        <v>2591.3000000000002</v>
      </c>
      <c r="CS19">
        <v>28603.38</v>
      </c>
      <c r="CT19">
        <v>500</v>
      </c>
      <c r="CU19">
        <v>62049.22</v>
      </c>
      <c r="CV19">
        <v>0</v>
      </c>
      <c r="CW19">
        <v>10546.09</v>
      </c>
      <c r="CX19">
        <v>0</v>
      </c>
      <c r="CY19">
        <v>8799.93</v>
      </c>
      <c r="CZ19">
        <v>0</v>
      </c>
      <c r="DA19">
        <v>104177.93</v>
      </c>
      <c r="DB19">
        <v>2873.66</v>
      </c>
      <c r="DC19">
        <v>0</v>
      </c>
      <c r="DD19">
        <v>49705.52</v>
      </c>
      <c r="DE19">
        <v>7319.71</v>
      </c>
      <c r="DF19">
        <v>0</v>
      </c>
      <c r="DG19">
        <v>5432.54</v>
      </c>
      <c r="DH19">
        <v>0</v>
      </c>
      <c r="DI19">
        <v>134332.87</v>
      </c>
      <c r="DJ19">
        <v>1416.61</v>
      </c>
      <c r="DK19">
        <v>2367</v>
      </c>
      <c r="DL19">
        <v>2889</v>
      </c>
      <c r="DM19">
        <v>0</v>
      </c>
      <c r="DN19">
        <v>0</v>
      </c>
      <c r="DO19">
        <v>0</v>
      </c>
      <c r="DP19">
        <v>3577.57</v>
      </c>
      <c r="DQ19">
        <v>0</v>
      </c>
      <c r="DR19">
        <v>0</v>
      </c>
      <c r="DS19">
        <v>446.81</v>
      </c>
      <c r="DT19">
        <v>0</v>
      </c>
      <c r="DU19">
        <v>0</v>
      </c>
      <c r="DV19">
        <v>380.26</v>
      </c>
      <c r="DW19">
        <v>12450</v>
      </c>
      <c r="DX19">
        <v>24992.16</v>
      </c>
      <c r="DY19">
        <v>998.68</v>
      </c>
      <c r="DZ19">
        <v>0</v>
      </c>
      <c r="EA19">
        <v>0</v>
      </c>
      <c r="EB19">
        <v>0</v>
      </c>
      <c r="EC19">
        <v>9789.85</v>
      </c>
      <c r="ED19">
        <v>397.57</v>
      </c>
      <c r="EE19">
        <v>12558.27</v>
      </c>
      <c r="EF19">
        <v>2167.23</v>
      </c>
      <c r="EG19">
        <v>0</v>
      </c>
      <c r="EH19">
        <v>194.27</v>
      </c>
      <c r="EI19">
        <v>240772.18</v>
      </c>
      <c r="EJ19">
        <v>4367.29</v>
      </c>
      <c r="EK19">
        <v>0</v>
      </c>
      <c r="EL19">
        <v>56493</v>
      </c>
      <c r="EM19">
        <v>0</v>
      </c>
      <c r="EN19">
        <v>1980</v>
      </c>
      <c r="EO19">
        <v>0</v>
      </c>
      <c r="EP19">
        <v>4502.7299999999996</v>
      </c>
      <c r="EQ19">
        <v>0</v>
      </c>
      <c r="ER19">
        <v>10820</v>
      </c>
      <c r="ES19">
        <v>9469.2900000000009</v>
      </c>
    </row>
    <row r="20" spans="1:149" ht="19.5" outlineLevel="1" x14ac:dyDescent="0.35">
      <c r="A20" s="321"/>
      <c r="B20" s="289">
        <v>12</v>
      </c>
      <c r="C20" s="327">
        <v>5040</v>
      </c>
      <c r="D20" s="323">
        <v>12</v>
      </c>
      <c r="E20" s="327" t="s">
        <v>18</v>
      </c>
      <c r="F20" s="324"/>
      <c r="G20" s="324">
        <f t="shared" si="1"/>
        <v>27126</v>
      </c>
      <c r="H20" s="328"/>
      <c r="I20" s="325"/>
      <c r="J20" s="325"/>
      <c r="K20" s="325"/>
      <c r="L20" s="325"/>
      <c r="M20" s="325"/>
      <c r="N20" s="329"/>
      <c r="O20" s="290">
        <v>18</v>
      </c>
      <c r="P20" s="290">
        <v>0</v>
      </c>
      <c r="Q20" s="330">
        <v>902001.33</v>
      </c>
      <c r="R20" s="330">
        <v>10075.18</v>
      </c>
      <c r="S20" s="330">
        <v>0</v>
      </c>
      <c r="T20" s="330">
        <v>523524</v>
      </c>
      <c r="U20" s="330">
        <v>406.38</v>
      </c>
      <c r="V20" s="330">
        <v>13716.73</v>
      </c>
      <c r="W20" s="330">
        <v>140058.54</v>
      </c>
      <c r="X20" s="331">
        <v>0</v>
      </c>
      <c r="Y20" s="330">
        <v>0</v>
      </c>
      <c r="Z20" s="330">
        <v>8677.64</v>
      </c>
      <c r="AA20" s="330">
        <v>0</v>
      </c>
      <c r="AB20" s="330">
        <v>155928.51999999999</v>
      </c>
      <c r="AC20" s="330">
        <v>61999.14</v>
      </c>
      <c r="AD20" s="330">
        <v>218939.11</v>
      </c>
      <c r="AE20" s="330">
        <v>986133.41</v>
      </c>
      <c r="AF20" s="330">
        <v>0</v>
      </c>
      <c r="AG20" s="330">
        <v>41263.32</v>
      </c>
      <c r="AH20" s="330">
        <v>43237.14</v>
      </c>
      <c r="AI20" s="330">
        <v>6323.44</v>
      </c>
      <c r="AJ20" s="330">
        <v>10488.19</v>
      </c>
      <c r="AK20" s="330">
        <v>11053.5</v>
      </c>
      <c r="AL20" s="332">
        <v>5958.43</v>
      </c>
      <c r="AM20" s="332">
        <v>248263.84</v>
      </c>
      <c r="AN20" s="332">
        <v>29338.23</v>
      </c>
      <c r="AO20" s="332">
        <v>0</v>
      </c>
      <c r="AP20" s="332">
        <v>0</v>
      </c>
      <c r="AQ20" s="332">
        <v>2598.7399999999998</v>
      </c>
      <c r="AR20" s="332">
        <v>1963103.44</v>
      </c>
      <c r="AS20" s="332">
        <v>664602.04</v>
      </c>
      <c r="AT20" s="332">
        <v>10191.83</v>
      </c>
      <c r="AU20" s="332">
        <v>22626</v>
      </c>
      <c r="AV20" s="332">
        <v>36985</v>
      </c>
      <c r="AW20" s="332">
        <v>412367.37</v>
      </c>
      <c r="AX20" s="332">
        <v>45724.09</v>
      </c>
      <c r="AY20" s="332">
        <v>0</v>
      </c>
      <c r="AZ20" s="332">
        <v>116057.67</v>
      </c>
      <c r="BA20" s="332"/>
      <c r="BB20" s="332">
        <v>344</v>
      </c>
      <c r="BC20" s="332">
        <v>347514.99</v>
      </c>
      <c r="BD20" s="332">
        <v>119802.25</v>
      </c>
      <c r="BE20" s="332">
        <v>1708.9</v>
      </c>
      <c r="BF20" s="332">
        <v>178072.31</v>
      </c>
      <c r="BG20" s="332">
        <v>0</v>
      </c>
      <c r="BH20" s="332">
        <v>64515.44</v>
      </c>
      <c r="BI20" s="332">
        <v>3984.21</v>
      </c>
      <c r="BJ20" s="332">
        <v>0</v>
      </c>
      <c r="BK20" s="332">
        <v>27126</v>
      </c>
      <c r="BL20" s="332">
        <v>0</v>
      </c>
      <c r="BM20" s="332">
        <v>91918.23</v>
      </c>
      <c r="BN20" s="332">
        <v>209103.31</v>
      </c>
      <c r="BO20" s="332">
        <v>1144.71</v>
      </c>
      <c r="BP20" s="332">
        <v>0</v>
      </c>
      <c r="BQ20" s="332">
        <v>0</v>
      </c>
      <c r="BR20" s="332"/>
      <c r="BS20" s="332">
        <v>47686.69</v>
      </c>
      <c r="BT20" s="332">
        <v>1994.23</v>
      </c>
      <c r="BU20" s="332">
        <v>633762.93000000005</v>
      </c>
      <c r="BV20" s="332">
        <v>590802</v>
      </c>
      <c r="BW20" s="332">
        <v>0</v>
      </c>
      <c r="BX20" s="329">
        <v>74020</v>
      </c>
      <c r="BY20" s="332">
        <v>210688.94</v>
      </c>
      <c r="BZ20" s="332">
        <v>659.18</v>
      </c>
      <c r="CA20" s="332">
        <v>0</v>
      </c>
      <c r="CB20" s="332">
        <v>173276.33</v>
      </c>
      <c r="CC20" s="332">
        <v>0</v>
      </c>
      <c r="CD20" s="332"/>
      <c r="CE20" s="332"/>
      <c r="CF20" s="11"/>
      <c r="CG20" s="11">
        <v>872931.9</v>
      </c>
      <c r="CH20" s="11">
        <v>4251.5600000000004</v>
      </c>
      <c r="CI20">
        <v>0</v>
      </c>
      <c r="CJ20">
        <v>392833.26</v>
      </c>
      <c r="CK20">
        <v>115271.53</v>
      </c>
      <c r="CL20">
        <v>15382.92</v>
      </c>
      <c r="CM20">
        <v>77048.63</v>
      </c>
      <c r="CN20">
        <v>96.62</v>
      </c>
      <c r="CO20">
        <v>0</v>
      </c>
      <c r="CP20">
        <v>6461.47</v>
      </c>
      <c r="CQ20">
        <v>0</v>
      </c>
      <c r="CR20">
        <v>206784.92</v>
      </c>
      <c r="CS20">
        <v>52194.1</v>
      </c>
      <c r="CT20">
        <v>202634.34</v>
      </c>
      <c r="CU20">
        <v>732496.07</v>
      </c>
      <c r="CV20">
        <v>0</v>
      </c>
      <c r="CW20">
        <v>29426.57</v>
      </c>
      <c r="CX20">
        <v>55111.54</v>
      </c>
      <c r="CY20">
        <v>7474.92</v>
      </c>
      <c r="CZ20">
        <v>10684.97</v>
      </c>
      <c r="DA20">
        <v>19008.98</v>
      </c>
      <c r="DB20">
        <v>4181.01</v>
      </c>
      <c r="DC20">
        <v>272390.68</v>
      </c>
      <c r="DD20">
        <v>44643.24</v>
      </c>
      <c r="DE20">
        <v>6743.73</v>
      </c>
      <c r="DF20">
        <v>0</v>
      </c>
      <c r="DG20">
        <v>3570.18</v>
      </c>
      <c r="DH20">
        <v>0</v>
      </c>
      <c r="DI20">
        <v>671955.19</v>
      </c>
      <c r="DJ20">
        <v>15503.6</v>
      </c>
      <c r="DK20">
        <v>30159</v>
      </c>
      <c r="DL20">
        <v>38016</v>
      </c>
      <c r="DM20">
        <v>440129.74</v>
      </c>
      <c r="DN20">
        <v>38094.44</v>
      </c>
      <c r="DO20">
        <v>0</v>
      </c>
      <c r="DP20">
        <v>30727.61</v>
      </c>
      <c r="DQ20">
        <v>0</v>
      </c>
      <c r="DR20">
        <v>302</v>
      </c>
      <c r="DS20">
        <v>329717.34000000003</v>
      </c>
      <c r="DT20">
        <v>120416.18</v>
      </c>
      <c r="DU20">
        <v>2294.29</v>
      </c>
      <c r="DV20">
        <v>239124</v>
      </c>
      <c r="DW20">
        <v>4.13</v>
      </c>
      <c r="DX20">
        <v>78142.36</v>
      </c>
      <c r="DY20">
        <v>1286.76</v>
      </c>
      <c r="DZ20">
        <v>0</v>
      </c>
      <c r="EA20">
        <v>8820.41</v>
      </c>
      <c r="EB20">
        <v>0</v>
      </c>
      <c r="EC20">
        <v>88994.74</v>
      </c>
      <c r="ED20">
        <v>149414.94</v>
      </c>
      <c r="EE20">
        <v>236.6</v>
      </c>
      <c r="EF20">
        <v>0</v>
      </c>
      <c r="EG20">
        <v>0</v>
      </c>
      <c r="EH20">
        <v>82886.009999999995</v>
      </c>
      <c r="EI20">
        <v>2912.74</v>
      </c>
      <c r="EJ20">
        <v>2870</v>
      </c>
      <c r="EK20">
        <v>529753.29</v>
      </c>
      <c r="EL20">
        <v>605396</v>
      </c>
      <c r="EM20">
        <v>0</v>
      </c>
      <c r="EN20">
        <v>56585</v>
      </c>
      <c r="EO20">
        <v>206863.97</v>
      </c>
      <c r="EP20">
        <v>376.57</v>
      </c>
      <c r="EQ20">
        <v>0</v>
      </c>
      <c r="ER20">
        <v>188407</v>
      </c>
      <c r="ES20">
        <v>0</v>
      </c>
    </row>
    <row r="21" spans="1:149" ht="19.5" outlineLevel="1" x14ac:dyDescent="0.35">
      <c r="A21" s="321"/>
      <c r="B21" s="289">
        <v>13</v>
      </c>
      <c r="C21" s="327">
        <v>5045</v>
      </c>
      <c r="D21" s="323">
        <v>13</v>
      </c>
      <c r="E21" s="327" t="s">
        <v>19</v>
      </c>
      <c r="F21" s="324"/>
      <c r="G21" s="324">
        <f t="shared" si="1"/>
        <v>17012</v>
      </c>
      <c r="H21" s="328"/>
      <c r="I21" s="53"/>
      <c r="J21" s="325"/>
      <c r="K21" s="325"/>
      <c r="L21" s="325"/>
      <c r="M21" s="325"/>
      <c r="N21" s="329"/>
      <c r="O21" s="290">
        <v>19</v>
      </c>
      <c r="P21" s="290">
        <v>0</v>
      </c>
      <c r="Q21" s="330">
        <v>1275467.3700000001</v>
      </c>
      <c r="R21" s="330">
        <v>0</v>
      </c>
      <c r="S21" s="330">
        <v>0</v>
      </c>
      <c r="T21" s="330">
        <v>142542</v>
      </c>
      <c r="U21" s="330">
        <v>110779.93</v>
      </c>
      <c r="V21" s="330">
        <v>281624.12</v>
      </c>
      <c r="W21" s="330">
        <v>108514.3</v>
      </c>
      <c r="X21" s="331">
        <v>337.5</v>
      </c>
      <c r="Y21" s="330">
        <v>0</v>
      </c>
      <c r="Z21" s="330">
        <v>1982.4</v>
      </c>
      <c r="AA21" s="330">
        <v>0</v>
      </c>
      <c r="AB21" s="330">
        <v>0</v>
      </c>
      <c r="AC21" s="330">
        <v>120057.14</v>
      </c>
      <c r="AD21" s="330">
        <v>343336.06</v>
      </c>
      <c r="AE21" s="330">
        <v>276621.18</v>
      </c>
      <c r="AF21" s="330">
        <v>0</v>
      </c>
      <c r="AG21" s="330">
        <v>23821.82</v>
      </c>
      <c r="AH21" s="330">
        <v>22276.31</v>
      </c>
      <c r="AI21" s="330">
        <v>324.13</v>
      </c>
      <c r="AJ21" s="330">
        <v>674.92</v>
      </c>
      <c r="AK21" s="330">
        <v>7842.89</v>
      </c>
      <c r="AL21" s="332">
        <v>54226.92</v>
      </c>
      <c r="AM21" s="332">
        <v>6303.13</v>
      </c>
      <c r="AN21" s="332">
        <v>18403.099999999999</v>
      </c>
      <c r="AO21" s="332">
        <v>239.95</v>
      </c>
      <c r="AP21" s="332">
        <v>0</v>
      </c>
      <c r="AQ21" s="332">
        <v>0</v>
      </c>
      <c r="AR21" s="332">
        <v>184040.95</v>
      </c>
      <c r="AS21" s="332">
        <v>3524822.94</v>
      </c>
      <c r="AT21" s="332">
        <v>65315.7</v>
      </c>
      <c r="AU21" s="332">
        <v>16191</v>
      </c>
      <c r="AV21" s="332">
        <v>38109</v>
      </c>
      <c r="AW21" s="332">
        <v>416567.47</v>
      </c>
      <c r="AX21" s="332">
        <v>25537.55</v>
      </c>
      <c r="AY21" s="332">
        <v>0</v>
      </c>
      <c r="AZ21" s="332">
        <v>135575.54</v>
      </c>
      <c r="BA21" s="332"/>
      <c r="BB21" s="332">
        <v>373030</v>
      </c>
      <c r="BC21" s="332">
        <v>815.65</v>
      </c>
      <c r="BD21" s="332">
        <v>360803.91</v>
      </c>
      <c r="BE21" s="332">
        <v>6817.58</v>
      </c>
      <c r="BF21" s="332">
        <v>19585.62</v>
      </c>
      <c r="BG21" s="332">
        <v>0</v>
      </c>
      <c r="BH21" s="332">
        <v>9991.3799999999992</v>
      </c>
      <c r="BI21" s="332">
        <v>-1976.81</v>
      </c>
      <c r="BJ21" s="332">
        <v>0</v>
      </c>
      <c r="BK21" s="332">
        <v>17012</v>
      </c>
      <c r="BL21" s="332">
        <v>0</v>
      </c>
      <c r="BM21" s="332">
        <v>24337.27</v>
      </c>
      <c r="BN21" s="332">
        <v>35111.879999999997</v>
      </c>
      <c r="BO21" s="332">
        <v>159.5</v>
      </c>
      <c r="BP21" s="332">
        <v>0</v>
      </c>
      <c r="BQ21" s="332">
        <v>10044.870000000001</v>
      </c>
      <c r="BR21" s="332"/>
      <c r="BS21" s="332">
        <v>33926.39</v>
      </c>
      <c r="BT21" s="332">
        <v>1587.39</v>
      </c>
      <c r="BU21" s="332">
        <v>2701800.73</v>
      </c>
      <c r="BV21" s="332">
        <v>571167</v>
      </c>
      <c r="BW21" s="332">
        <v>0</v>
      </c>
      <c r="BX21" s="329">
        <v>30008</v>
      </c>
      <c r="BY21" s="332">
        <v>548.21</v>
      </c>
      <c r="BZ21" s="332">
        <v>3400.44</v>
      </c>
      <c r="CA21" s="332">
        <v>0</v>
      </c>
      <c r="CB21" s="332">
        <v>0</v>
      </c>
      <c r="CC21" s="332">
        <v>656776.93999999994</v>
      </c>
      <c r="CD21" s="332"/>
      <c r="CE21" s="332"/>
      <c r="CF21" s="11"/>
      <c r="CG21" s="11">
        <v>1349252.5</v>
      </c>
      <c r="CH21" s="11">
        <v>0</v>
      </c>
      <c r="CI21">
        <v>0</v>
      </c>
      <c r="CJ21">
        <v>70912.289999999994</v>
      </c>
      <c r="CK21">
        <v>0</v>
      </c>
      <c r="CL21">
        <v>421209.41</v>
      </c>
      <c r="CM21">
        <v>104181.04</v>
      </c>
      <c r="CN21">
        <v>0</v>
      </c>
      <c r="CO21">
        <v>0</v>
      </c>
      <c r="CP21">
        <v>755.24</v>
      </c>
      <c r="CQ21">
        <v>0</v>
      </c>
      <c r="CR21">
        <v>0</v>
      </c>
      <c r="CS21">
        <v>120512.63</v>
      </c>
      <c r="CT21">
        <v>158660.76999999999</v>
      </c>
      <c r="CU21">
        <v>310288.46000000002</v>
      </c>
      <c r="CV21">
        <v>0</v>
      </c>
      <c r="CW21">
        <v>9695.43</v>
      </c>
      <c r="CX21">
        <v>16206.53</v>
      </c>
      <c r="CY21">
        <v>212.97</v>
      </c>
      <c r="CZ21">
        <v>1941.5</v>
      </c>
      <c r="DA21">
        <v>11664.87</v>
      </c>
      <c r="DB21">
        <v>65336.43</v>
      </c>
      <c r="DC21">
        <v>9274.5</v>
      </c>
      <c r="DD21">
        <v>29461.34</v>
      </c>
      <c r="DE21">
        <v>38.97</v>
      </c>
      <c r="DF21">
        <v>0</v>
      </c>
      <c r="DG21">
        <v>0</v>
      </c>
      <c r="DH21">
        <v>0</v>
      </c>
      <c r="DI21">
        <v>2807145.26</v>
      </c>
      <c r="DJ21">
        <v>57094.96</v>
      </c>
      <c r="DK21">
        <v>7500</v>
      </c>
      <c r="DL21">
        <v>32033</v>
      </c>
      <c r="DM21">
        <v>346299.63</v>
      </c>
      <c r="DN21">
        <v>2653.63</v>
      </c>
      <c r="DO21">
        <v>0</v>
      </c>
      <c r="DP21">
        <v>56161.4</v>
      </c>
      <c r="DQ21">
        <v>0</v>
      </c>
      <c r="DR21">
        <v>374445</v>
      </c>
      <c r="DS21">
        <v>48084.83</v>
      </c>
      <c r="DT21">
        <v>386096.12</v>
      </c>
      <c r="DU21">
        <v>9911.6200000000008</v>
      </c>
      <c r="DV21">
        <v>33357.01</v>
      </c>
      <c r="DW21">
        <v>0</v>
      </c>
      <c r="DX21">
        <v>14040.7</v>
      </c>
      <c r="DY21">
        <v>1376.07</v>
      </c>
      <c r="DZ21">
        <v>0</v>
      </c>
      <c r="EA21">
        <v>1101.3</v>
      </c>
      <c r="EB21">
        <v>0</v>
      </c>
      <c r="EC21">
        <v>31081.5</v>
      </c>
      <c r="ED21">
        <v>21744.639999999999</v>
      </c>
      <c r="EE21">
        <v>49</v>
      </c>
      <c r="EF21">
        <v>0</v>
      </c>
      <c r="EG21">
        <v>0</v>
      </c>
      <c r="EH21">
        <v>29099.98</v>
      </c>
      <c r="EI21">
        <v>2818.92</v>
      </c>
      <c r="EJ21">
        <v>4810.2</v>
      </c>
      <c r="EK21">
        <v>2470332.0699999998</v>
      </c>
      <c r="EL21">
        <v>604387</v>
      </c>
      <c r="EM21">
        <v>0</v>
      </c>
      <c r="EN21">
        <v>21362</v>
      </c>
      <c r="EO21">
        <v>406.71</v>
      </c>
      <c r="EP21">
        <v>5292.79</v>
      </c>
      <c r="EQ21">
        <v>0</v>
      </c>
      <c r="ER21">
        <v>0</v>
      </c>
      <c r="ES21">
        <v>797602.65</v>
      </c>
    </row>
    <row r="22" spans="1:149" ht="19.5" outlineLevel="1" x14ac:dyDescent="0.35">
      <c r="A22" s="321"/>
      <c r="B22" s="289">
        <v>14</v>
      </c>
      <c r="C22" s="327">
        <v>5055</v>
      </c>
      <c r="D22" s="323">
        <v>14</v>
      </c>
      <c r="E22" s="327" t="s">
        <v>20</v>
      </c>
      <c r="F22" s="324"/>
      <c r="G22" s="324">
        <f t="shared" si="1"/>
        <v>0</v>
      </c>
      <c r="H22" s="328"/>
      <c r="I22" s="325"/>
      <c r="J22" s="325"/>
      <c r="K22" s="325"/>
      <c r="L22" s="325"/>
      <c r="M22" s="325"/>
      <c r="N22" s="329"/>
      <c r="O22" s="290">
        <v>20</v>
      </c>
      <c r="P22" s="290">
        <v>0</v>
      </c>
      <c r="Q22" s="330">
        <v>131272.98000000001</v>
      </c>
      <c r="R22" s="330">
        <v>0</v>
      </c>
      <c r="S22" s="330">
        <v>0</v>
      </c>
      <c r="T22" s="330">
        <v>0</v>
      </c>
      <c r="U22" s="330">
        <v>0</v>
      </c>
      <c r="V22" s="330">
        <v>19254.490000000002</v>
      </c>
      <c r="W22" s="330">
        <v>6995.66</v>
      </c>
      <c r="X22" s="331">
        <v>12791.81</v>
      </c>
      <c r="Y22" s="330">
        <v>0</v>
      </c>
      <c r="Z22" s="330">
        <v>591.04999999999995</v>
      </c>
      <c r="AA22" s="330">
        <v>1309.18</v>
      </c>
      <c r="AB22" s="330">
        <v>16252.02</v>
      </c>
      <c r="AC22" s="330">
        <v>50872.41</v>
      </c>
      <c r="AD22" s="330">
        <v>4.5599999999999996</v>
      </c>
      <c r="AE22" s="330">
        <v>239238.08</v>
      </c>
      <c r="AF22" s="330">
        <v>0</v>
      </c>
      <c r="AG22" s="330">
        <v>11494.98</v>
      </c>
      <c r="AH22" s="330">
        <v>50157.67</v>
      </c>
      <c r="AI22" s="330">
        <v>16977.89</v>
      </c>
      <c r="AJ22" s="330">
        <v>0</v>
      </c>
      <c r="AK22" s="330">
        <v>127112.2</v>
      </c>
      <c r="AL22" s="332">
        <v>0</v>
      </c>
      <c r="AM22" s="332">
        <v>0</v>
      </c>
      <c r="AN22" s="332">
        <v>0</v>
      </c>
      <c r="AO22" s="332">
        <v>967.32</v>
      </c>
      <c r="AP22" s="332">
        <v>0</v>
      </c>
      <c r="AQ22" s="332">
        <v>983.9</v>
      </c>
      <c r="AR22" s="332">
        <v>0</v>
      </c>
      <c r="AS22" s="332">
        <v>56946.32</v>
      </c>
      <c r="AT22" s="332">
        <v>0</v>
      </c>
      <c r="AU22" s="332">
        <v>3350</v>
      </c>
      <c r="AV22" s="332">
        <v>262</v>
      </c>
      <c r="AW22" s="332">
        <v>0</v>
      </c>
      <c r="AX22" s="332">
        <v>0</v>
      </c>
      <c r="AY22" s="332">
        <v>0</v>
      </c>
      <c r="AZ22" s="332">
        <v>246581.68</v>
      </c>
      <c r="BA22" s="332"/>
      <c r="BB22" s="332">
        <v>0</v>
      </c>
      <c r="BC22" s="332">
        <v>2528.75</v>
      </c>
      <c r="BD22" s="332">
        <v>0</v>
      </c>
      <c r="BE22" s="332">
        <v>0</v>
      </c>
      <c r="BF22" s="332">
        <v>0</v>
      </c>
      <c r="BG22" s="332">
        <v>5626.83</v>
      </c>
      <c r="BH22" s="332">
        <v>96757.5</v>
      </c>
      <c r="BI22" s="332">
        <v>4430.33</v>
      </c>
      <c r="BJ22" s="332">
        <v>0</v>
      </c>
      <c r="BK22" s="332">
        <v>0</v>
      </c>
      <c r="BL22" s="332">
        <v>0</v>
      </c>
      <c r="BM22" s="332">
        <v>2166.87</v>
      </c>
      <c r="BN22" s="332">
        <v>8044.46</v>
      </c>
      <c r="BO22" s="332">
        <v>0</v>
      </c>
      <c r="BP22" s="332">
        <v>0</v>
      </c>
      <c r="BQ22" s="332">
        <v>0</v>
      </c>
      <c r="BR22" s="332"/>
      <c r="BS22" s="332">
        <v>126959.67</v>
      </c>
      <c r="BT22" s="332">
        <v>728.14</v>
      </c>
      <c r="BU22" s="332">
        <v>28677.99</v>
      </c>
      <c r="BV22" s="332">
        <v>222150</v>
      </c>
      <c r="BW22" s="332">
        <v>0</v>
      </c>
      <c r="BX22" s="329">
        <v>14255</v>
      </c>
      <c r="BY22" s="332">
        <v>494.42</v>
      </c>
      <c r="BZ22" s="332">
        <v>1704.28</v>
      </c>
      <c r="CA22" s="332">
        <v>0</v>
      </c>
      <c r="CB22" s="332">
        <v>18294</v>
      </c>
      <c r="CC22" s="332">
        <v>10560.9</v>
      </c>
      <c r="CD22" s="332"/>
      <c r="CE22" s="332"/>
      <c r="CF22" s="11"/>
      <c r="CG22" s="11">
        <v>230916.72</v>
      </c>
      <c r="CH22" s="11">
        <v>0</v>
      </c>
      <c r="CI22">
        <v>0</v>
      </c>
      <c r="CJ22">
        <v>20.47</v>
      </c>
      <c r="CK22">
        <v>0</v>
      </c>
      <c r="CL22">
        <v>9622.44</v>
      </c>
      <c r="CM22">
        <v>1398.76</v>
      </c>
      <c r="CN22">
        <v>525.77</v>
      </c>
      <c r="CO22">
        <v>0</v>
      </c>
      <c r="CP22">
        <v>1008.16</v>
      </c>
      <c r="CQ22">
        <v>0</v>
      </c>
      <c r="CR22">
        <v>10981.54</v>
      </c>
      <c r="CS22">
        <v>60501.38</v>
      </c>
      <c r="CT22">
        <v>3199.06</v>
      </c>
      <c r="CU22">
        <v>242432.47</v>
      </c>
      <c r="CV22">
        <v>0</v>
      </c>
      <c r="CW22">
        <v>2187.69</v>
      </c>
      <c r="CX22">
        <v>27812.3</v>
      </c>
      <c r="CY22">
        <v>9603.32</v>
      </c>
      <c r="CZ22">
        <v>0</v>
      </c>
      <c r="DA22">
        <v>76126.45</v>
      </c>
      <c r="DB22">
        <v>909.36</v>
      </c>
      <c r="DC22">
        <v>0</v>
      </c>
      <c r="DD22">
        <v>0</v>
      </c>
      <c r="DE22">
        <v>7017.2</v>
      </c>
      <c r="DF22">
        <v>0</v>
      </c>
      <c r="DG22">
        <v>1127.56</v>
      </c>
      <c r="DH22">
        <v>0</v>
      </c>
      <c r="DI22">
        <v>112173.47</v>
      </c>
      <c r="DJ22">
        <v>0</v>
      </c>
      <c r="DK22">
        <v>3526</v>
      </c>
      <c r="DL22">
        <v>2510</v>
      </c>
      <c r="DM22">
        <v>0</v>
      </c>
      <c r="DN22">
        <v>0</v>
      </c>
      <c r="DO22">
        <v>0</v>
      </c>
      <c r="DP22">
        <v>316079.52</v>
      </c>
      <c r="DQ22">
        <v>0</v>
      </c>
      <c r="DR22">
        <v>3277</v>
      </c>
      <c r="DS22">
        <v>478.61</v>
      </c>
      <c r="DT22">
        <v>0</v>
      </c>
      <c r="DU22">
        <v>0</v>
      </c>
      <c r="DV22">
        <v>0</v>
      </c>
      <c r="DW22">
        <v>1282.68</v>
      </c>
      <c r="DX22">
        <v>132563.15</v>
      </c>
      <c r="DY22">
        <v>553.27</v>
      </c>
      <c r="DZ22">
        <v>0</v>
      </c>
      <c r="EA22">
        <v>0</v>
      </c>
      <c r="EB22">
        <v>0</v>
      </c>
      <c r="EC22">
        <v>5776.66</v>
      </c>
      <c r="ED22">
        <v>11598.74</v>
      </c>
      <c r="EE22">
        <v>0</v>
      </c>
      <c r="EF22">
        <v>0</v>
      </c>
      <c r="EG22">
        <v>0</v>
      </c>
      <c r="EH22">
        <v>3854.87</v>
      </c>
      <c r="EI22">
        <v>128748.65</v>
      </c>
      <c r="EJ22">
        <v>9885.11</v>
      </c>
      <c r="EK22">
        <v>1027.17</v>
      </c>
      <c r="EL22">
        <v>173020</v>
      </c>
      <c r="EM22">
        <v>0</v>
      </c>
      <c r="EN22">
        <v>1084</v>
      </c>
      <c r="EO22">
        <v>618.30999999999995</v>
      </c>
      <c r="EP22">
        <v>1990.09</v>
      </c>
      <c r="EQ22">
        <v>0</v>
      </c>
      <c r="ER22">
        <v>0</v>
      </c>
      <c r="ES22">
        <v>12881.33</v>
      </c>
    </row>
    <row r="23" spans="1:149" ht="19.5" outlineLevel="1" x14ac:dyDescent="0.35">
      <c r="A23" s="321"/>
      <c r="B23" s="289">
        <v>15</v>
      </c>
      <c r="C23" s="327">
        <v>5065</v>
      </c>
      <c r="D23" s="323">
        <v>15</v>
      </c>
      <c r="E23" s="327" t="s">
        <v>21</v>
      </c>
      <c r="F23" s="324"/>
      <c r="G23" s="324">
        <f t="shared" si="1"/>
        <v>477413</v>
      </c>
      <c r="H23" s="328"/>
      <c r="I23" s="325"/>
      <c r="J23" s="325"/>
      <c r="K23" s="325"/>
      <c r="L23" s="325"/>
      <c r="M23" s="325"/>
      <c r="N23" s="329"/>
      <c r="O23" s="290">
        <v>21</v>
      </c>
      <c r="P23" s="290">
        <v>0</v>
      </c>
      <c r="Q23" s="330">
        <v>6193117.0599999996</v>
      </c>
      <c r="R23" s="330">
        <v>294963.31</v>
      </c>
      <c r="S23" s="330">
        <v>16654.46</v>
      </c>
      <c r="T23" s="330">
        <v>520355</v>
      </c>
      <c r="U23" s="330">
        <v>176568.19</v>
      </c>
      <c r="V23" s="330">
        <v>113301.06</v>
      </c>
      <c r="W23" s="330">
        <v>306813.24</v>
      </c>
      <c r="X23" s="331">
        <v>87195.82</v>
      </c>
      <c r="Y23" s="330">
        <v>392.43</v>
      </c>
      <c r="Z23" s="330">
        <v>257.77999999999997</v>
      </c>
      <c r="AA23" s="330">
        <v>0</v>
      </c>
      <c r="AB23" s="330">
        <v>16892.439999999999</v>
      </c>
      <c r="AC23" s="330">
        <v>1007550.91</v>
      </c>
      <c r="AD23" s="330">
        <v>89373.26</v>
      </c>
      <c r="AE23" s="330">
        <v>565196.07999999996</v>
      </c>
      <c r="AF23" s="330">
        <v>0</v>
      </c>
      <c r="AG23" s="330">
        <v>6104.5</v>
      </c>
      <c r="AH23" s="330">
        <v>271853.82</v>
      </c>
      <c r="AI23" s="330">
        <v>322898.88</v>
      </c>
      <c r="AJ23" s="330">
        <v>15814.63</v>
      </c>
      <c r="AK23" s="330">
        <v>732333.58</v>
      </c>
      <c r="AL23" s="332">
        <v>220992.21</v>
      </c>
      <c r="AM23" s="332">
        <v>273175.3</v>
      </c>
      <c r="AN23" s="332">
        <v>79710.03</v>
      </c>
      <c r="AO23" s="332">
        <v>1934.18</v>
      </c>
      <c r="AP23" s="332">
        <v>0</v>
      </c>
      <c r="AQ23" s="332">
        <v>6935.56</v>
      </c>
      <c r="AR23" s="332">
        <v>13707503.75</v>
      </c>
      <c r="AS23" s="332">
        <v>633384.61</v>
      </c>
      <c r="AT23" s="332">
        <v>261179.14</v>
      </c>
      <c r="AU23" s="332">
        <v>3996</v>
      </c>
      <c r="AV23" s="332">
        <v>499055</v>
      </c>
      <c r="AW23" s="332">
        <v>650689.18999999994</v>
      </c>
      <c r="AX23" s="332">
        <v>0</v>
      </c>
      <c r="AY23" s="332">
        <v>105894.39999999999</v>
      </c>
      <c r="AZ23" s="332">
        <v>1575611.41</v>
      </c>
      <c r="BA23" s="332"/>
      <c r="BB23" s="332">
        <v>372381</v>
      </c>
      <c r="BC23" s="332">
        <v>147483.59</v>
      </c>
      <c r="BD23" s="332">
        <v>487590.62</v>
      </c>
      <c r="BE23" s="332">
        <v>39670.22</v>
      </c>
      <c r="BF23" s="332">
        <v>220826.28</v>
      </c>
      <c r="BG23" s="332">
        <v>43453.2</v>
      </c>
      <c r="BH23" s="332">
        <v>579802.65</v>
      </c>
      <c r="BI23" s="332">
        <v>70548.52</v>
      </c>
      <c r="BJ23" s="332">
        <v>0</v>
      </c>
      <c r="BK23" s="332">
        <v>477413</v>
      </c>
      <c r="BL23" s="332">
        <v>113460.8</v>
      </c>
      <c r="BM23" s="332">
        <v>43340.91</v>
      </c>
      <c r="BN23" s="332">
        <v>303711.58</v>
      </c>
      <c r="BO23" s="332">
        <v>5264.7</v>
      </c>
      <c r="BP23" s="332">
        <v>8662.74</v>
      </c>
      <c r="BQ23" s="332">
        <v>67781.45</v>
      </c>
      <c r="BR23" s="332"/>
      <c r="BS23" s="332">
        <v>168999.81</v>
      </c>
      <c r="BT23" s="332">
        <v>53468.07</v>
      </c>
      <c r="BU23" s="332">
        <v>844092.84</v>
      </c>
      <c r="BV23" s="332">
        <v>279398</v>
      </c>
      <c r="BW23" s="332">
        <v>0</v>
      </c>
      <c r="BX23" s="329">
        <v>319323</v>
      </c>
      <c r="BY23" s="332">
        <v>136500.04999999999</v>
      </c>
      <c r="BZ23" s="332">
        <v>50779.17</v>
      </c>
      <c r="CA23" s="332">
        <v>24575</v>
      </c>
      <c r="CB23" s="332">
        <v>69876.06</v>
      </c>
      <c r="CC23" s="332">
        <v>284005.63</v>
      </c>
      <c r="CD23" s="332"/>
      <c r="CE23" s="332"/>
      <c r="CF23" s="11"/>
      <c r="CG23" s="11">
        <v>7322884.21</v>
      </c>
      <c r="CH23" s="11">
        <v>345813.97</v>
      </c>
      <c r="CI23">
        <v>16788.38</v>
      </c>
      <c r="CJ23">
        <v>470216.39</v>
      </c>
      <c r="CK23">
        <v>279306.90000000002</v>
      </c>
      <c r="CL23">
        <v>167000.57999999999</v>
      </c>
      <c r="CM23">
        <v>348418.38</v>
      </c>
      <c r="CN23">
        <v>81009.119999999995</v>
      </c>
      <c r="CO23">
        <v>7009.77</v>
      </c>
      <c r="CP23">
        <v>3400.36</v>
      </c>
      <c r="CQ23">
        <v>1555</v>
      </c>
      <c r="CR23">
        <v>16060</v>
      </c>
      <c r="CS23">
        <v>946841.09</v>
      </c>
      <c r="CT23">
        <v>62214.27</v>
      </c>
      <c r="CU23">
        <v>651910.63</v>
      </c>
      <c r="CV23">
        <v>0</v>
      </c>
      <c r="CW23">
        <v>2160.25</v>
      </c>
      <c r="CX23">
        <v>241167.04</v>
      </c>
      <c r="CY23">
        <v>343672.27</v>
      </c>
      <c r="CZ23">
        <v>16103.19</v>
      </c>
      <c r="DA23">
        <v>789018.2</v>
      </c>
      <c r="DB23">
        <v>193222.9</v>
      </c>
      <c r="DC23">
        <v>252912.12</v>
      </c>
      <c r="DD23">
        <v>123536.25</v>
      </c>
      <c r="DE23">
        <v>3849.28</v>
      </c>
      <c r="DF23">
        <v>0</v>
      </c>
      <c r="DG23">
        <v>10601.59</v>
      </c>
      <c r="DH23">
        <v>12654814.16</v>
      </c>
      <c r="DI23">
        <v>572913.30000000005</v>
      </c>
      <c r="DJ23">
        <v>255621.38</v>
      </c>
      <c r="DK23">
        <v>0</v>
      </c>
      <c r="DL23">
        <v>339886</v>
      </c>
      <c r="DM23">
        <v>739497.94</v>
      </c>
      <c r="DN23">
        <v>0</v>
      </c>
      <c r="DO23">
        <v>94941.55</v>
      </c>
      <c r="DP23">
        <v>1001977.55</v>
      </c>
      <c r="DQ23">
        <v>105196.08</v>
      </c>
      <c r="DR23">
        <v>334074</v>
      </c>
      <c r="DS23">
        <v>133678.98000000001</v>
      </c>
      <c r="DT23">
        <v>441267.79</v>
      </c>
      <c r="DU23">
        <v>25495.21</v>
      </c>
      <c r="DV23">
        <v>299280.65999999997</v>
      </c>
      <c r="DW23">
        <v>22491.9</v>
      </c>
      <c r="DX23">
        <v>583524.35</v>
      </c>
      <c r="DY23">
        <v>66979.429999999993</v>
      </c>
      <c r="DZ23">
        <v>0</v>
      </c>
      <c r="EA23">
        <v>308908.26</v>
      </c>
      <c r="EB23">
        <v>110725.75</v>
      </c>
      <c r="EC23">
        <v>97065.62</v>
      </c>
      <c r="ED23">
        <v>340181.32</v>
      </c>
      <c r="EE23">
        <v>12186.17</v>
      </c>
      <c r="EF23">
        <v>3329.39</v>
      </c>
      <c r="EG23">
        <v>2139.29</v>
      </c>
      <c r="EH23">
        <v>1382.12</v>
      </c>
      <c r="EI23">
        <v>136232.38</v>
      </c>
      <c r="EJ23">
        <v>78123.460000000006</v>
      </c>
      <c r="EK23">
        <v>617716.30000000005</v>
      </c>
      <c r="EL23">
        <v>283789</v>
      </c>
      <c r="EM23">
        <v>0</v>
      </c>
      <c r="EN23">
        <v>327397</v>
      </c>
      <c r="EO23">
        <v>284306.51</v>
      </c>
      <c r="EP23">
        <v>74081.350000000006</v>
      </c>
      <c r="EQ23">
        <v>18969</v>
      </c>
      <c r="ER23">
        <v>107078</v>
      </c>
      <c r="ES23">
        <v>511935.99</v>
      </c>
    </row>
    <row r="24" spans="1:149" ht="19.5" outlineLevel="1" x14ac:dyDescent="0.35">
      <c r="A24" s="321"/>
      <c r="B24" s="289">
        <v>16</v>
      </c>
      <c r="C24" s="327">
        <v>5070</v>
      </c>
      <c r="D24" s="323">
        <v>16</v>
      </c>
      <c r="E24" s="327" t="s">
        <v>22</v>
      </c>
      <c r="F24" s="324"/>
      <c r="G24" s="324">
        <f t="shared" si="1"/>
        <v>0</v>
      </c>
      <c r="H24" s="328"/>
      <c r="I24" s="328"/>
      <c r="J24" s="328"/>
      <c r="K24" s="328"/>
      <c r="L24" s="328"/>
      <c r="M24" s="328"/>
      <c r="N24" s="329"/>
      <c r="O24" s="290">
        <v>22</v>
      </c>
      <c r="P24" s="290">
        <v>0</v>
      </c>
      <c r="Q24" s="330">
        <v>6042127.7000000002</v>
      </c>
      <c r="R24" s="330">
        <v>115732.58</v>
      </c>
      <c r="S24" s="330">
        <v>0</v>
      </c>
      <c r="T24" s="330">
        <v>352265</v>
      </c>
      <c r="U24" s="330">
        <v>0</v>
      </c>
      <c r="V24" s="330">
        <v>210907.21</v>
      </c>
      <c r="W24" s="330">
        <v>5475.81</v>
      </c>
      <c r="X24" s="331">
        <v>0</v>
      </c>
      <c r="Y24" s="330">
        <v>0</v>
      </c>
      <c r="Z24" s="330">
        <v>0</v>
      </c>
      <c r="AA24" s="330">
        <v>0</v>
      </c>
      <c r="AB24" s="330">
        <v>0</v>
      </c>
      <c r="AC24" s="330">
        <v>0</v>
      </c>
      <c r="AD24" s="330">
        <v>7925.48</v>
      </c>
      <c r="AE24" s="330">
        <v>106726.15</v>
      </c>
      <c r="AF24" s="330">
        <v>0</v>
      </c>
      <c r="AG24" s="330">
        <v>34674.39</v>
      </c>
      <c r="AH24" s="330">
        <v>301252.71999999997</v>
      </c>
      <c r="AI24" s="330">
        <v>217496.06</v>
      </c>
      <c r="AJ24" s="330">
        <v>51547.77</v>
      </c>
      <c r="AK24" s="330">
        <v>676211.97</v>
      </c>
      <c r="AL24" s="332">
        <v>42320.13</v>
      </c>
      <c r="AM24" s="332">
        <v>0</v>
      </c>
      <c r="AN24" s="332">
        <v>0</v>
      </c>
      <c r="AO24" s="332">
        <v>23357.119999999999</v>
      </c>
      <c r="AP24" s="332">
        <v>0</v>
      </c>
      <c r="AQ24" s="332">
        <v>0</v>
      </c>
      <c r="AR24" s="332">
        <v>21903502.489999998</v>
      </c>
      <c r="AS24" s="332">
        <v>260714.07</v>
      </c>
      <c r="AT24" s="332">
        <v>45327.63</v>
      </c>
      <c r="AU24" s="332">
        <v>15189</v>
      </c>
      <c r="AV24" s="332">
        <v>194151</v>
      </c>
      <c r="AW24" s="332">
        <v>12917.8</v>
      </c>
      <c r="AX24" s="332">
        <v>80388.7</v>
      </c>
      <c r="AY24" s="332">
        <v>0</v>
      </c>
      <c r="AZ24" s="332">
        <v>0</v>
      </c>
      <c r="BA24" s="332"/>
      <c r="BB24" s="332">
        <v>336471</v>
      </c>
      <c r="BC24" s="332">
        <v>162564.71</v>
      </c>
      <c r="BD24" s="332">
        <v>156013.81</v>
      </c>
      <c r="BE24" s="332">
        <v>18380.62</v>
      </c>
      <c r="BF24" s="332">
        <v>0</v>
      </c>
      <c r="BG24" s="332">
        <v>185167.26</v>
      </c>
      <c r="BH24" s="332">
        <v>1342801.33</v>
      </c>
      <c r="BI24" s="332">
        <v>19765.14</v>
      </c>
      <c r="BJ24" s="332">
        <v>0</v>
      </c>
      <c r="BK24" s="332">
        <v>0</v>
      </c>
      <c r="BL24" s="332">
        <v>76365.13</v>
      </c>
      <c r="BM24" s="332">
        <v>0</v>
      </c>
      <c r="BN24" s="332">
        <v>132854.07</v>
      </c>
      <c r="BO24" s="332">
        <v>28836.03</v>
      </c>
      <c r="BP24" s="332">
        <v>34310.660000000003</v>
      </c>
      <c r="BQ24" s="332">
        <v>0</v>
      </c>
      <c r="BR24" s="332"/>
      <c r="BS24" s="332">
        <v>6736.45</v>
      </c>
      <c r="BT24" s="332">
        <v>31042.25</v>
      </c>
      <c r="BU24" s="332">
        <v>884921.32</v>
      </c>
      <c r="BV24" s="332">
        <v>655146</v>
      </c>
      <c r="BW24" s="332">
        <v>20789.849999999999</v>
      </c>
      <c r="BX24" s="329">
        <v>0</v>
      </c>
      <c r="BY24" s="332">
        <v>0</v>
      </c>
      <c r="BZ24" s="332">
        <v>43353.19</v>
      </c>
      <c r="CA24" s="332">
        <v>0</v>
      </c>
      <c r="CB24" s="332">
        <v>0</v>
      </c>
      <c r="CC24" s="332">
        <v>0</v>
      </c>
      <c r="CD24" s="332"/>
      <c r="CE24" s="332"/>
      <c r="CF24" s="11"/>
      <c r="CG24" s="11">
        <v>4123170.69</v>
      </c>
      <c r="CH24" s="11">
        <v>105597.96</v>
      </c>
      <c r="CI24">
        <v>0</v>
      </c>
      <c r="CJ24">
        <v>322263</v>
      </c>
      <c r="CK24">
        <v>0</v>
      </c>
      <c r="CL24">
        <v>268541.67</v>
      </c>
      <c r="CM24">
        <v>1173.8900000000001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1987.06</v>
      </c>
      <c r="CT24">
        <v>2289.33</v>
      </c>
      <c r="CU24">
        <v>13868.53</v>
      </c>
      <c r="CV24">
        <v>0</v>
      </c>
      <c r="CW24">
        <v>26419.759999999998</v>
      </c>
      <c r="CX24">
        <v>368541.35</v>
      </c>
      <c r="CY24">
        <v>179092.48000000001</v>
      </c>
      <c r="CZ24">
        <v>53641.64</v>
      </c>
      <c r="DA24">
        <v>548478.77</v>
      </c>
      <c r="DB24">
        <v>38100.31</v>
      </c>
      <c r="DC24">
        <v>0</v>
      </c>
      <c r="DD24">
        <v>0</v>
      </c>
      <c r="DE24">
        <v>25613.91</v>
      </c>
      <c r="DF24">
        <v>0</v>
      </c>
      <c r="DG24">
        <v>0</v>
      </c>
      <c r="DH24">
        <v>22150281.760000002</v>
      </c>
      <c r="DI24">
        <v>262578.75</v>
      </c>
      <c r="DJ24">
        <v>46197.64</v>
      </c>
      <c r="DK24">
        <v>6048</v>
      </c>
      <c r="DL24">
        <v>185927</v>
      </c>
      <c r="DM24">
        <v>5979.06</v>
      </c>
      <c r="DN24">
        <v>66327.350000000006</v>
      </c>
      <c r="DO24">
        <v>0</v>
      </c>
      <c r="DP24">
        <v>0</v>
      </c>
      <c r="DQ24">
        <v>35798.660000000003</v>
      </c>
      <c r="DR24">
        <v>318796</v>
      </c>
      <c r="DS24">
        <v>91516.1</v>
      </c>
      <c r="DT24">
        <v>100855.26</v>
      </c>
      <c r="DU24">
        <v>32998.39</v>
      </c>
      <c r="DV24">
        <v>0</v>
      </c>
      <c r="DW24">
        <v>151422.81</v>
      </c>
      <c r="DX24">
        <v>1045245.95</v>
      </c>
      <c r="DY24">
        <v>10784.98</v>
      </c>
      <c r="DZ24">
        <v>0</v>
      </c>
      <c r="EA24">
        <v>0</v>
      </c>
      <c r="EB24">
        <v>89329.72</v>
      </c>
      <c r="EC24">
        <v>0</v>
      </c>
      <c r="ED24">
        <v>161792.65</v>
      </c>
      <c r="EE24">
        <v>23729.85</v>
      </c>
      <c r="EF24">
        <v>30095.87</v>
      </c>
      <c r="EG24">
        <v>0</v>
      </c>
      <c r="EH24">
        <v>6661.22</v>
      </c>
      <c r="EI24">
        <v>4498.29</v>
      </c>
      <c r="EJ24">
        <v>4914</v>
      </c>
      <c r="EK24">
        <v>1345681.86</v>
      </c>
      <c r="EL24">
        <v>98200</v>
      </c>
      <c r="EM24">
        <v>62352.77</v>
      </c>
      <c r="EN24">
        <v>0</v>
      </c>
      <c r="EO24">
        <v>0</v>
      </c>
      <c r="EP24">
        <v>52690.59</v>
      </c>
      <c r="EQ24">
        <v>0</v>
      </c>
      <c r="ER24">
        <v>0</v>
      </c>
      <c r="ES24">
        <v>0</v>
      </c>
    </row>
    <row r="25" spans="1:149" ht="19.5" outlineLevel="1" x14ac:dyDescent="0.35">
      <c r="A25" s="321"/>
      <c r="B25" s="289">
        <v>17</v>
      </c>
      <c r="C25" s="327">
        <v>5075</v>
      </c>
      <c r="D25" s="323">
        <v>17</v>
      </c>
      <c r="E25" s="327" t="s">
        <v>23</v>
      </c>
      <c r="F25" s="324"/>
      <c r="G25" s="324">
        <f t="shared" si="1"/>
        <v>0</v>
      </c>
      <c r="H25" s="328"/>
      <c r="I25" s="328"/>
      <c r="J25" s="328"/>
      <c r="K25" s="328"/>
      <c r="L25" s="328"/>
      <c r="M25" s="328"/>
      <c r="N25" s="329"/>
      <c r="O25" s="290">
        <v>23</v>
      </c>
      <c r="P25" s="290">
        <v>0</v>
      </c>
      <c r="Q25" s="330">
        <v>645799.72</v>
      </c>
      <c r="R25" s="330">
        <v>18096.509999999998</v>
      </c>
      <c r="S25" s="330">
        <v>0</v>
      </c>
      <c r="T25" s="330">
        <v>0</v>
      </c>
      <c r="U25" s="330">
        <v>0</v>
      </c>
      <c r="V25" s="330">
        <v>73984.91</v>
      </c>
      <c r="W25" s="330">
        <v>2433.73</v>
      </c>
      <c r="X25" s="331">
        <v>0</v>
      </c>
      <c r="Y25" s="330">
        <v>0</v>
      </c>
      <c r="Z25" s="330">
        <v>0</v>
      </c>
      <c r="AA25" s="330">
        <v>19664.439999999999</v>
      </c>
      <c r="AB25" s="330">
        <v>0</v>
      </c>
      <c r="AC25" s="330">
        <v>2585.13</v>
      </c>
      <c r="AD25" s="330">
        <v>2612.21</v>
      </c>
      <c r="AE25" s="330">
        <v>10528.45</v>
      </c>
      <c r="AF25" s="330">
        <v>0</v>
      </c>
      <c r="AG25" s="330">
        <v>1323.25</v>
      </c>
      <c r="AH25" s="330">
        <v>0</v>
      </c>
      <c r="AI25" s="330">
        <v>5688.98</v>
      </c>
      <c r="AJ25" s="330">
        <v>5088.82</v>
      </c>
      <c r="AK25" s="330">
        <v>0</v>
      </c>
      <c r="AL25" s="332">
        <v>9345.32</v>
      </c>
      <c r="AM25" s="332">
        <v>0</v>
      </c>
      <c r="AN25" s="332">
        <v>0</v>
      </c>
      <c r="AO25" s="332">
        <v>580.25</v>
      </c>
      <c r="AP25" s="332">
        <v>0</v>
      </c>
      <c r="AQ25" s="332">
        <v>0</v>
      </c>
      <c r="AR25" s="332">
        <v>3698922.74</v>
      </c>
      <c r="AS25" s="332">
        <v>15035.76</v>
      </c>
      <c r="AT25" s="332">
        <v>64377.38</v>
      </c>
      <c r="AU25" s="332">
        <v>12255</v>
      </c>
      <c r="AV25" s="332">
        <v>30016</v>
      </c>
      <c r="AW25" s="332">
        <v>16807.23</v>
      </c>
      <c r="AX25" s="332">
        <v>0</v>
      </c>
      <c r="AY25" s="332">
        <v>0</v>
      </c>
      <c r="AZ25" s="332">
        <v>0</v>
      </c>
      <c r="BA25" s="332"/>
      <c r="BB25" s="332">
        <v>46271</v>
      </c>
      <c r="BC25" s="332">
        <v>0</v>
      </c>
      <c r="BD25" s="332">
        <v>0</v>
      </c>
      <c r="BE25" s="332">
        <v>84698.18</v>
      </c>
      <c r="BF25" s="332">
        <v>0</v>
      </c>
      <c r="BG25" s="332">
        <v>61822.33</v>
      </c>
      <c r="BH25" s="332">
        <v>227242.38</v>
      </c>
      <c r="BI25" s="332">
        <v>93424.59</v>
      </c>
      <c r="BJ25" s="332">
        <v>0</v>
      </c>
      <c r="BK25" s="332">
        <v>0</v>
      </c>
      <c r="BL25" s="332">
        <v>0</v>
      </c>
      <c r="BM25" s="332">
        <v>0</v>
      </c>
      <c r="BN25" s="332">
        <v>29703.16</v>
      </c>
      <c r="BO25" s="332">
        <v>6147.75</v>
      </c>
      <c r="BP25" s="332">
        <v>857.72</v>
      </c>
      <c r="BQ25" s="332">
        <v>0</v>
      </c>
      <c r="BR25" s="332"/>
      <c r="BS25" s="332">
        <v>19405.68</v>
      </c>
      <c r="BT25" s="332">
        <v>10732.06</v>
      </c>
      <c r="BU25" s="332">
        <v>620652.32999999996</v>
      </c>
      <c r="BV25" s="332">
        <v>5300</v>
      </c>
      <c r="BW25" s="332">
        <v>40.380000000000003</v>
      </c>
      <c r="BX25" s="329">
        <v>0</v>
      </c>
      <c r="BY25" s="332">
        <v>0</v>
      </c>
      <c r="BZ25" s="332">
        <v>14066.74</v>
      </c>
      <c r="CA25" s="332">
        <v>0</v>
      </c>
      <c r="CB25" s="332">
        <v>0</v>
      </c>
      <c r="CC25" s="332">
        <v>245216.14</v>
      </c>
      <c r="CD25" s="332"/>
      <c r="CE25" s="332"/>
      <c r="CF25" s="11"/>
      <c r="CG25" s="11">
        <v>2490102.21</v>
      </c>
      <c r="CH25" s="11">
        <v>17458.400000000001</v>
      </c>
      <c r="CI25">
        <v>0</v>
      </c>
      <c r="CJ25">
        <v>0</v>
      </c>
      <c r="CK25">
        <v>0</v>
      </c>
      <c r="CL25">
        <v>82943.63</v>
      </c>
      <c r="CM25">
        <v>12923</v>
      </c>
      <c r="CN25">
        <v>0</v>
      </c>
      <c r="CO25">
        <v>0</v>
      </c>
      <c r="CP25">
        <v>0</v>
      </c>
      <c r="CQ25">
        <v>19444.62</v>
      </c>
      <c r="CR25">
        <v>0</v>
      </c>
      <c r="CS25">
        <v>790.7</v>
      </c>
      <c r="CT25">
        <v>2266.8200000000002</v>
      </c>
      <c r="CU25">
        <v>4247.68</v>
      </c>
      <c r="CV25">
        <v>0</v>
      </c>
      <c r="CW25">
        <v>1589.49</v>
      </c>
      <c r="CX25">
        <v>3415</v>
      </c>
      <c r="CY25">
        <v>7572.33</v>
      </c>
      <c r="CZ25">
        <v>5924.93</v>
      </c>
      <c r="DA25">
        <v>0</v>
      </c>
      <c r="DB25">
        <v>10807.2</v>
      </c>
      <c r="DC25">
        <v>0</v>
      </c>
      <c r="DD25">
        <v>0</v>
      </c>
      <c r="DE25">
        <v>168.6</v>
      </c>
      <c r="DF25">
        <v>0</v>
      </c>
      <c r="DG25">
        <v>0</v>
      </c>
      <c r="DH25">
        <v>3401610.94</v>
      </c>
      <c r="DI25">
        <v>16034.21</v>
      </c>
      <c r="DJ25">
        <v>71707.33</v>
      </c>
      <c r="DK25">
        <v>5351</v>
      </c>
      <c r="DL25">
        <v>15801</v>
      </c>
      <c r="DM25">
        <v>9700.1299999999992</v>
      </c>
      <c r="DN25">
        <v>0</v>
      </c>
      <c r="DO25">
        <v>0</v>
      </c>
      <c r="DP25">
        <v>0</v>
      </c>
      <c r="DQ25">
        <v>354.92</v>
      </c>
      <c r="DR25">
        <v>-16602</v>
      </c>
      <c r="DS25">
        <v>10620.53</v>
      </c>
      <c r="DT25">
        <v>0</v>
      </c>
      <c r="DU25">
        <v>100373.28</v>
      </c>
      <c r="DV25">
        <v>0</v>
      </c>
      <c r="DW25">
        <v>65746.91</v>
      </c>
      <c r="DX25">
        <v>162796.10999999999</v>
      </c>
      <c r="DY25">
        <v>107863.2</v>
      </c>
      <c r="DZ25">
        <v>0</v>
      </c>
      <c r="EA25">
        <v>0</v>
      </c>
      <c r="EB25">
        <v>0</v>
      </c>
      <c r="EC25">
        <v>0</v>
      </c>
      <c r="ED25">
        <v>46642.76</v>
      </c>
      <c r="EE25">
        <v>5105.84</v>
      </c>
      <c r="EF25">
        <v>0</v>
      </c>
      <c r="EG25">
        <v>0</v>
      </c>
      <c r="EH25">
        <v>687.66</v>
      </c>
      <c r="EI25">
        <v>15128.85</v>
      </c>
      <c r="EJ25">
        <v>35971.07</v>
      </c>
      <c r="EK25">
        <v>797487.04</v>
      </c>
      <c r="EL25">
        <v>2876</v>
      </c>
      <c r="EM25">
        <v>299.16000000000003</v>
      </c>
      <c r="EN25">
        <v>0</v>
      </c>
      <c r="EO25">
        <v>0</v>
      </c>
      <c r="EP25">
        <v>14782.03</v>
      </c>
      <c r="EQ25">
        <v>0</v>
      </c>
      <c r="ER25">
        <v>0</v>
      </c>
      <c r="ES25">
        <v>362286.76</v>
      </c>
    </row>
    <row r="26" spans="1:149" ht="19.5" outlineLevel="1" x14ac:dyDescent="0.35">
      <c r="A26" s="321"/>
      <c r="B26" s="289">
        <v>18</v>
      </c>
      <c r="C26" s="327">
        <v>5085</v>
      </c>
      <c r="D26" s="323">
        <v>18</v>
      </c>
      <c r="E26" s="327" t="s">
        <v>24</v>
      </c>
      <c r="F26" s="324"/>
      <c r="G26" s="324">
        <f t="shared" si="1"/>
        <v>220906</v>
      </c>
      <c r="H26" s="328"/>
      <c r="I26" s="328"/>
      <c r="J26" s="328"/>
      <c r="K26" s="328"/>
      <c r="L26" s="328"/>
      <c r="M26" s="328"/>
      <c r="N26" s="329"/>
      <c r="O26" s="290">
        <v>24</v>
      </c>
      <c r="P26" s="290">
        <v>0</v>
      </c>
      <c r="Q26" s="330">
        <v>8419474.1500000004</v>
      </c>
      <c r="R26" s="330">
        <v>314897.65000000002</v>
      </c>
      <c r="S26" s="330">
        <v>3709.66</v>
      </c>
      <c r="T26" s="330">
        <v>458443</v>
      </c>
      <c r="U26" s="330">
        <v>254491.81</v>
      </c>
      <c r="V26" s="330">
        <v>0</v>
      </c>
      <c r="W26" s="330">
        <v>368513.63</v>
      </c>
      <c r="X26" s="331">
        <v>55299.51</v>
      </c>
      <c r="Y26" s="330">
        <v>373.98</v>
      </c>
      <c r="Z26" s="330">
        <v>124099.88</v>
      </c>
      <c r="AA26" s="330">
        <v>8275.4699999999993</v>
      </c>
      <c r="AB26" s="330">
        <v>0</v>
      </c>
      <c r="AC26" s="330">
        <v>0</v>
      </c>
      <c r="AD26" s="330">
        <v>84201.07</v>
      </c>
      <c r="AE26" s="330">
        <v>20453.09</v>
      </c>
      <c r="AF26" s="330">
        <v>152950.39999999999</v>
      </c>
      <c r="AG26" s="330">
        <v>7308.58</v>
      </c>
      <c r="AH26" s="330">
        <v>167282.56</v>
      </c>
      <c r="AI26" s="330">
        <v>6325.86</v>
      </c>
      <c r="AJ26" s="330">
        <v>120769</v>
      </c>
      <c r="AK26" s="330">
        <v>351597.48</v>
      </c>
      <c r="AL26" s="332">
        <v>124181.6</v>
      </c>
      <c r="AM26" s="332">
        <v>1659153.34</v>
      </c>
      <c r="AN26" s="332">
        <v>0</v>
      </c>
      <c r="AO26" s="332">
        <v>54324.29</v>
      </c>
      <c r="AP26" s="332">
        <v>0</v>
      </c>
      <c r="AQ26" s="332">
        <v>0</v>
      </c>
      <c r="AR26" s="332">
        <v>18998812.149999999</v>
      </c>
      <c r="AS26" s="332">
        <v>9873763.4600000009</v>
      </c>
      <c r="AT26" s="332">
        <v>519630.49</v>
      </c>
      <c r="AU26" s="332">
        <v>14167</v>
      </c>
      <c r="AV26" s="332">
        <v>328998</v>
      </c>
      <c r="AW26" s="332">
        <v>8333.33</v>
      </c>
      <c r="AX26" s="332">
        <v>47433.52</v>
      </c>
      <c r="AY26" s="332">
        <v>156763.24</v>
      </c>
      <c r="AZ26" s="332">
        <v>2858941.57</v>
      </c>
      <c r="BA26" s="332"/>
      <c r="BB26" s="332">
        <v>1036479</v>
      </c>
      <c r="BC26" s="332">
        <v>768440.16</v>
      </c>
      <c r="BD26" s="332">
        <v>1747444.49</v>
      </c>
      <c r="BE26" s="332">
        <v>155259.73000000001</v>
      </c>
      <c r="BF26" s="332">
        <v>-80946.63</v>
      </c>
      <c r="BG26" s="332">
        <v>208884.83</v>
      </c>
      <c r="BH26" s="332">
        <v>185901.59</v>
      </c>
      <c r="BI26" s="332">
        <v>150369.38</v>
      </c>
      <c r="BJ26" s="332">
        <v>0</v>
      </c>
      <c r="BK26" s="332">
        <v>220906</v>
      </c>
      <c r="BL26" s="332">
        <v>43898.52</v>
      </c>
      <c r="BM26" s="332">
        <v>192010.7</v>
      </c>
      <c r="BN26" s="332">
        <v>414328</v>
      </c>
      <c r="BO26" s="332">
        <v>111328.02</v>
      </c>
      <c r="BP26" s="332">
        <v>87680</v>
      </c>
      <c r="BQ26" s="332">
        <v>38984.019999999997</v>
      </c>
      <c r="BR26" s="332"/>
      <c r="BS26" s="332">
        <v>0</v>
      </c>
      <c r="BT26" s="332">
        <v>438597.7</v>
      </c>
      <c r="BU26" s="332">
        <v>5999046.8700000001</v>
      </c>
      <c r="BV26" s="332">
        <v>552346</v>
      </c>
      <c r="BW26" s="332">
        <v>0</v>
      </c>
      <c r="BX26" s="329">
        <v>1923570</v>
      </c>
      <c r="BY26" s="332">
        <v>88062.7</v>
      </c>
      <c r="BZ26" s="332">
        <v>60203.12</v>
      </c>
      <c r="CA26" s="332">
        <v>5613</v>
      </c>
      <c r="CB26" s="332">
        <v>15065.55</v>
      </c>
      <c r="CC26" s="332">
        <v>831952.52</v>
      </c>
      <c r="CD26" s="332"/>
      <c r="CE26" s="332"/>
      <c r="CF26" s="11"/>
      <c r="CG26" s="11">
        <v>9708107.3499999996</v>
      </c>
      <c r="CH26" s="11">
        <v>303967.52</v>
      </c>
      <c r="CI26">
        <v>8274.34</v>
      </c>
      <c r="CJ26">
        <v>452517.56</v>
      </c>
      <c r="CK26">
        <v>162030.32</v>
      </c>
      <c r="CL26">
        <v>0</v>
      </c>
      <c r="CM26">
        <v>384643.62</v>
      </c>
      <c r="CN26">
        <v>77625.17</v>
      </c>
      <c r="CO26">
        <v>0</v>
      </c>
      <c r="CP26">
        <v>234374.1</v>
      </c>
      <c r="CQ26">
        <v>7472.9</v>
      </c>
      <c r="CR26">
        <v>0</v>
      </c>
      <c r="CS26">
        <v>0</v>
      </c>
      <c r="CT26">
        <v>0</v>
      </c>
      <c r="CU26">
        <v>57902.86</v>
      </c>
      <c r="CV26">
        <v>161242.73000000001</v>
      </c>
      <c r="CW26">
        <v>10079.84</v>
      </c>
      <c r="CX26">
        <v>61592.95</v>
      </c>
      <c r="CY26">
        <v>6646.19</v>
      </c>
      <c r="CZ26">
        <v>142871.59</v>
      </c>
      <c r="DA26">
        <v>897740.87</v>
      </c>
      <c r="DB26">
        <v>57141.99</v>
      </c>
      <c r="DC26">
        <v>1684589.33</v>
      </c>
      <c r="DD26">
        <v>0</v>
      </c>
      <c r="DE26">
        <v>51681.62</v>
      </c>
      <c r="DF26">
        <v>0</v>
      </c>
      <c r="DG26">
        <v>0</v>
      </c>
      <c r="DH26">
        <v>14078239.52</v>
      </c>
      <c r="DI26">
        <v>8792984.5600000005</v>
      </c>
      <c r="DJ26">
        <v>517966.1</v>
      </c>
      <c r="DK26">
        <v>38591</v>
      </c>
      <c r="DL26">
        <v>58248</v>
      </c>
      <c r="DM26">
        <v>0</v>
      </c>
      <c r="DN26">
        <v>11122.94</v>
      </c>
      <c r="DO26">
        <v>141487.65</v>
      </c>
      <c r="DP26">
        <v>3051784.61</v>
      </c>
      <c r="DQ26">
        <v>208356.68</v>
      </c>
      <c r="DR26">
        <v>975817</v>
      </c>
      <c r="DS26">
        <v>431089.68</v>
      </c>
      <c r="DT26">
        <v>2086266.99</v>
      </c>
      <c r="DU26">
        <v>145614.44</v>
      </c>
      <c r="DV26">
        <v>-130561.45</v>
      </c>
      <c r="DW26">
        <v>232421.94</v>
      </c>
      <c r="DX26">
        <v>328391.84999999998</v>
      </c>
      <c r="DY26">
        <v>203955.21</v>
      </c>
      <c r="DZ26">
        <v>0</v>
      </c>
      <c r="EA26">
        <v>265310.40999999997</v>
      </c>
      <c r="EB26">
        <v>81354.83</v>
      </c>
      <c r="EC26">
        <v>145597.74</v>
      </c>
      <c r="ED26">
        <v>424568.29</v>
      </c>
      <c r="EE26">
        <v>95811.21</v>
      </c>
      <c r="EF26">
        <v>124520.02</v>
      </c>
      <c r="EG26">
        <v>38652.559999999998</v>
      </c>
      <c r="EH26">
        <v>283553.15999999997</v>
      </c>
      <c r="EI26">
        <v>0</v>
      </c>
      <c r="EJ26">
        <v>336825.23</v>
      </c>
      <c r="EK26">
        <v>6414401.3499999996</v>
      </c>
      <c r="EL26">
        <v>492410</v>
      </c>
      <c r="EM26">
        <v>0</v>
      </c>
      <c r="EN26">
        <v>1868057</v>
      </c>
      <c r="EO26">
        <v>96678.399999999994</v>
      </c>
      <c r="EP26">
        <v>69898.149999999994</v>
      </c>
      <c r="EQ26">
        <v>6419</v>
      </c>
      <c r="ER26">
        <v>0</v>
      </c>
      <c r="ES26">
        <v>961634.33</v>
      </c>
    </row>
    <row r="27" spans="1:149" ht="19.5" outlineLevel="1" x14ac:dyDescent="0.35">
      <c r="A27" s="321"/>
      <c r="B27" s="289">
        <v>19</v>
      </c>
      <c r="C27" s="327">
        <v>5090</v>
      </c>
      <c r="D27" s="323">
        <v>19</v>
      </c>
      <c r="E27" s="327" t="s">
        <v>25</v>
      </c>
      <c r="F27" s="324"/>
      <c r="G27" s="324">
        <f t="shared" si="1"/>
        <v>0</v>
      </c>
      <c r="H27" s="328"/>
      <c r="I27" s="328"/>
      <c r="J27" s="328"/>
      <c r="K27" s="328"/>
      <c r="L27" s="328"/>
      <c r="M27" s="328"/>
      <c r="N27" s="329"/>
      <c r="O27" s="290">
        <v>25</v>
      </c>
      <c r="P27" s="290">
        <v>0</v>
      </c>
      <c r="Q27" s="330">
        <v>0</v>
      </c>
      <c r="R27" s="330">
        <v>0</v>
      </c>
      <c r="S27" s="330">
        <v>0</v>
      </c>
      <c r="T27" s="330">
        <v>0</v>
      </c>
      <c r="U27" s="330">
        <v>0</v>
      </c>
      <c r="V27" s="330">
        <v>0</v>
      </c>
      <c r="W27" s="330">
        <v>0</v>
      </c>
      <c r="X27" s="331">
        <v>0</v>
      </c>
      <c r="Y27" s="330">
        <v>0</v>
      </c>
      <c r="Z27" s="330">
        <v>0</v>
      </c>
      <c r="AA27" s="330">
        <v>0</v>
      </c>
      <c r="AB27" s="330">
        <v>0</v>
      </c>
      <c r="AC27" s="330">
        <v>0</v>
      </c>
      <c r="AD27" s="330">
        <v>0</v>
      </c>
      <c r="AE27" s="330">
        <v>0</v>
      </c>
      <c r="AF27" s="330">
        <v>0</v>
      </c>
      <c r="AG27" s="330">
        <v>0</v>
      </c>
      <c r="AH27" s="330">
        <v>0</v>
      </c>
      <c r="AI27" s="330">
        <v>0</v>
      </c>
      <c r="AJ27" s="330">
        <v>0</v>
      </c>
      <c r="AK27" s="330">
        <v>0</v>
      </c>
      <c r="AL27" s="332">
        <v>0</v>
      </c>
      <c r="AM27" s="332">
        <v>0</v>
      </c>
      <c r="AN27" s="332">
        <v>0</v>
      </c>
      <c r="AO27" s="332">
        <v>0</v>
      </c>
      <c r="AP27" s="332">
        <v>0</v>
      </c>
      <c r="AQ27" s="332">
        <v>0</v>
      </c>
      <c r="AR27" s="332">
        <v>0</v>
      </c>
      <c r="AS27" s="332">
        <v>0</v>
      </c>
      <c r="AT27" s="332">
        <v>0</v>
      </c>
      <c r="AU27" s="332">
        <v>0</v>
      </c>
      <c r="AV27" s="332">
        <v>0</v>
      </c>
      <c r="AW27" s="332">
        <v>13026.19</v>
      </c>
      <c r="AX27" s="332">
        <v>0</v>
      </c>
      <c r="AY27" s="332">
        <v>0</v>
      </c>
      <c r="AZ27" s="332">
        <v>0</v>
      </c>
      <c r="BA27" s="332"/>
      <c r="BB27" s="332">
        <v>0</v>
      </c>
      <c r="BC27" s="332">
        <v>0</v>
      </c>
      <c r="BD27" s="332">
        <v>0</v>
      </c>
      <c r="BE27" s="332">
        <v>0</v>
      </c>
      <c r="BF27" s="332">
        <v>0</v>
      </c>
      <c r="BG27" s="332">
        <v>0</v>
      </c>
      <c r="BH27" s="332">
        <v>0</v>
      </c>
      <c r="BI27" s="332">
        <v>0</v>
      </c>
      <c r="BJ27" s="332">
        <v>0</v>
      </c>
      <c r="BK27" s="332">
        <v>0</v>
      </c>
      <c r="BL27" s="332">
        <v>0</v>
      </c>
      <c r="BM27" s="332">
        <v>0</v>
      </c>
      <c r="BN27" s="332">
        <v>63.2</v>
      </c>
      <c r="BO27" s="332">
        <v>0</v>
      </c>
      <c r="BP27" s="332">
        <v>0</v>
      </c>
      <c r="BQ27" s="332">
        <v>0</v>
      </c>
      <c r="BR27" s="332"/>
      <c r="BS27" s="332">
        <v>0</v>
      </c>
      <c r="BT27" s="332">
        <v>0</v>
      </c>
      <c r="BU27" s="332">
        <v>0</v>
      </c>
      <c r="BV27" s="332">
        <v>0</v>
      </c>
      <c r="BW27" s="332">
        <v>0</v>
      </c>
      <c r="BX27" s="329">
        <v>0</v>
      </c>
      <c r="BY27" s="332">
        <v>0</v>
      </c>
      <c r="BZ27" s="332">
        <v>0</v>
      </c>
      <c r="CA27" s="332">
        <v>0</v>
      </c>
      <c r="CB27" s="332">
        <v>0</v>
      </c>
      <c r="CC27" s="332">
        <v>0</v>
      </c>
      <c r="CD27" s="332"/>
      <c r="CE27" s="332"/>
      <c r="CF27" s="11"/>
      <c r="CG27" s="11">
        <v>0</v>
      </c>
      <c r="CH27" s="11">
        <v>5675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13895.41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53.1</v>
      </c>
      <c r="EE27">
        <v>0</v>
      </c>
      <c r="EF27">
        <v>28764</v>
      </c>
      <c r="EG27">
        <v>0</v>
      </c>
      <c r="EH27">
        <v>952.99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</row>
    <row r="28" spans="1:149" ht="19.5" outlineLevel="1" x14ac:dyDescent="0.35">
      <c r="A28" s="321"/>
      <c r="B28" s="289">
        <v>20</v>
      </c>
      <c r="C28" s="327">
        <v>5095</v>
      </c>
      <c r="D28" s="323">
        <v>20</v>
      </c>
      <c r="E28" s="327" t="s">
        <v>26</v>
      </c>
      <c r="F28" s="324"/>
      <c r="G28" s="324">
        <f t="shared" si="1"/>
        <v>0</v>
      </c>
      <c r="H28" s="328"/>
      <c r="I28" s="328"/>
      <c r="J28" s="328"/>
      <c r="K28" s="328"/>
      <c r="L28" s="328"/>
      <c r="M28" s="328"/>
      <c r="N28" s="329"/>
      <c r="O28" s="290">
        <v>26</v>
      </c>
      <c r="P28" s="290">
        <v>0</v>
      </c>
      <c r="Q28" s="330">
        <v>36175.32</v>
      </c>
      <c r="R28" s="330">
        <v>49094.7</v>
      </c>
      <c r="S28" s="330">
        <v>0</v>
      </c>
      <c r="T28" s="330">
        <v>19111</v>
      </c>
      <c r="U28" s="330">
        <v>0</v>
      </c>
      <c r="V28" s="330">
        <v>0</v>
      </c>
      <c r="W28" s="330">
        <v>35897.440000000002</v>
      </c>
      <c r="X28" s="331">
        <v>0</v>
      </c>
      <c r="Y28" s="330">
        <v>2495.85</v>
      </c>
      <c r="Z28" s="330">
        <v>0</v>
      </c>
      <c r="AA28" s="330">
        <v>0</v>
      </c>
      <c r="AB28" s="330">
        <v>29676.22</v>
      </c>
      <c r="AC28" s="330">
        <v>50496.47</v>
      </c>
      <c r="AD28" s="330">
        <v>9659.64</v>
      </c>
      <c r="AE28" s="330">
        <v>0</v>
      </c>
      <c r="AF28" s="330">
        <v>0</v>
      </c>
      <c r="AG28" s="330">
        <v>14657.83</v>
      </c>
      <c r="AH28" s="330">
        <v>0</v>
      </c>
      <c r="AI28" s="330">
        <v>4564.0600000000004</v>
      </c>
      <c r="AJ28" s="330">
        <v>0</v>
      </c>
      <c r="AK28" s="330">
        <v>93507.47</v>
      </c>
      <c r="AL28" s="332">
        <v>32379.64</v>
      </c>
      <c r="AM28" s="332">
        <v>9449.76</v>
      </c>
      <c r="AN28" s="332">
        <v>0</v>
      </c>
      <c r="AO28" s="332">
        <v>9383.0400000000009</v>
      </c>
      <c r="AP28" s="332">
        <v>4165.29</v>
      </c>
      <c r="AQ28" s="332">
        <v>1482.42</v>
      </c>
      <c r="AR28" s="332">
        <v>0</v>
      </c>
      <c r="AS28" s="332">
        <v>0</v>
      </c>
      <c r="AT28" s="332">
        <v>11919.82</v>
      </c>
      <c r="AU28" s="332">
        <v>0</v>
      </c>
      <c r="AV28" s="332">
        <v>59934</v>
      </c>
      <c r="AW28" s="332">
        <v>20776</v>
      </c>
      <c r="AX28" s="332">
        <v>0</v>
      </c>
      <c r="AY28" s="332">
        <v>47694.16</v>
      </c>
      <c r="AZ28" s="332">
        <v>77340.95</v>
      </c>
      <c r="BA28" s="332"/>
      <c r="BB28" s="332">
        <v>0</v>
      </c>
      <c r="BC28" s="332">
        <v>31312.560000000001</v>
      </c>
      <c r="BD28" s="332">
        <v>0</v>
      </c>
      <c r="BE28" s="332">
        <v>17784.18</v>
      </c>
      <c r="BF28" s="332">
        <v>34539.589999999997</v>
      </c>
      <c r="BG28" s="332">
        <v>13106.28</v>
      </c>
      <c r="BH28" s="332">
        <v>26403.96</v>
      </c>
      <c r="BI28" s="332">
        <v>0</v>
      </c>
      <c r="BJ28" s="332">
        <v>0</v>
      </c>
      <c r="BK28" s="332">
        <v>0</v>
      </c>
      <c r="BL28" s="332">
        <v>0</v>
      </c>
      <c r="BM28" s="332">
        <v>0</v>
      </c>
      <c r="BN28" s="332">
        <v>1427.76</v>
      </c>
      <c r="BO28" s="332">
        <v>9987.33</v>
      </c>
      <c r="BP28" s="332">
        <v>28764</v>
      </c>
      <c r="BQ28" s="332">
        <v>1859.59</v>
      </c>
      <c r="BR28" s="332"/>
      <c r="BS28" s="332">
        <v>0</v>
      </c>
      <c r="BT28" s="332">
        <v>10906.06</v>
      </c>
      <c r="BU28" s="332">
        <v>0</v>
      </c>
      <c r="BV28" s="332">
        <v>2792</v>
      </c>
      <c r="BW28" s="332">
        <v>0</v>
      </c>
      <c r="BX28" s="329">
        <v>0</v>
      </c>
      <c r="BY28" s="332">
        <v>25991.8</v>
      </c>
      <c r="BZ28" s="332">
        <v>0</v>
      </c>
      <c r="CA28" s="332">
        <v>0</v>
      </c>
      <c r="CB28" s="332">
        <v>23917.64</v>
      </c>
      <c r="CC28" s="332">
        <v>9223.93</v>
      </c>
      <c r="CD28" s="332"/>
      <c r="CE28" s="332"/>
      <c r="CF28" s="11"/>
      <c r="CG28" s="11">
        <v>118578.17</v>
      </c>
      <c r="CH28" s="11">
        <v>51043.41</v>
      </c>
      <c r="CI28">
        <v>0</v>
      </c>
      <c r="CJ28">
        <v>14407.11</v>
      </c>
      <c r="CK28">
        <v>0</v>
      </c>
      <c r="CL28">
        <v>0</v>
      </c>
      <c r="CM28">
        <v>35742.44</v>
      </c>
      <c r="CN28">
        <v>5420.73</v>
      </c>
      <c r="CO28">
        <v>2480.9699999999998</v>
      </c>
      <c r="CP28">
        <v>0</v>
      </c>
      <c r="CQ28">
        <v>0</v>
      </c>
      <c r="CR28">
        <v>9113.1</v>
      </c>
      <c r="CS28">
        <v>51572.53</v>
      </c>
      <c r="CT28">
        <v>0</v>
      </c>
      <c r="CU28">
        <v>0</v>
      </c>
      <c r="CV28">
        <v>0</v>
      </c>
      <c r="CW28">
        <v>14556</v>
      </c>
      <c r="CX28">
        <v>0</v>
      </c>
      <c r="CY28">
        <v>14261.64</v>
      </c>
      <c r="CZ28">
        <v>0</v>
      </c>
      <c r="DA28">
        <v>87726.9</v>
      </c>
      <c r="DB28">
        <v>30269.279999999999</v>
      </c>
      <c r="DC28">
        <v>8983.2000000000007</v>
      </c>
      <c r="DD28">
        <v>0</v>
      </c>
      <c r="DE28">
        <v>9314.8799999999992</v>
      </c>
      <c r="DF28">
        <v>4492.2299999999996</v>
      </c>
      <c r="DG28">
        <v>1467.54</v>
      </c>
      <c r="DH28">
        <v>0</v>
      </c>
      <c r="DI28">
        <v>0</v>
      </c>
      <c r="DJ28">
        <v>13426.48</v>
      </c>
      <c r="DK28">
        <v>0</v>
      </c>
      <c r="DL28">
        <v>28984</v>
      </c>
      <c r="DM28">
        <v>21228</v>
      </c>
      <c r="DN28">
        <v>0</v>
      </c>
      <c r="DO28">
        <v>45782.04</v>
      </c>
      <c r="DP28">
        <v>75487.990000000005</v>
      </c>
      <c r="DQ28">
        <v>0</v>
      </c>
      <c r="DR28">
        <v>0</v>
      </c>
      <c r="DS28">
        <v>24596</v>
      </c>
      <c r="DT28">
        <v>0</v>
      </c>
      <c r="DU28">
        <v>16653.12</v>
      </c>
      <c r="DV28">
        <v>36823.599999999999</v>
      </c>
      <c r="DW28">
        <v>13106.28</v>
      </c>
      <c r="DX28">
        <v>26403.96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2104.4699999999998</v>
      </c>
      <c r="EE28">
        <v>9375.15</v>
      </c>
      <c r="EF28">
        <v>0</v>
      </c>
      <c r="EG28">
        <v>0</v>
      </c>
      <c r="EH28">
        <v>4437.18</v>
      </c>
      <c r="EI28">
        <v>0</v>
      </c>
      <c r="EJ28">
        <v>5065.38</v>
      </c>
      <c r="EK28">
        <v>0</v>
      </c>
      <c r="EL28">
        <v>109754</v>
      </c>
      <c r="EM28">
        <v>0</v>
      </c>
      <c r="EN28">
        <v>0</v>
      </c>
      <c r="EO28">
        <v>24817.82</v>
      </c>
      <c r="EP28">
        <v>0</v>
      </c>
      <c r="EQ28">
        <v>0</v>
      </c>
      <c r="ER28">
        <v>23170</v>
      </c>
      <c r="ES28">
        <v>7064.72</v>
      </c>
    </row>
    <row r="29" spans="1:149" ht="19.5" outlineLevel="1" x14ac:dyDescent="0.35">
      <c r="A29" s="321"/>
      <c r="B29" s="289">
        <v>21</v>
      </c>
      <c r="C29" s="327">
        <v>5096</v>
      </c>
      <c r="D29" s="323">
        <v>21</v>
      </c>
      <c r="E29" s="327" t="s">
        <v>27</v>
      </c>
      <c r="F29" s="324"/>
      <c r="G29" s="324">
        <f t="shared" si="1"/>
        <v>0</v>
      </c>
      <c r="H29" s="328"/>
      <c r="I29" s="328"/>
      <c r="J29" s="328"/>
      <c r="K29" s="328"/>
      <c r="L29" s="328"/>
      <c r="M29" s="328"/>
      <c r="N29" s="329"/>
      <c r="O29" s="290">
        <v>27</v>
      </c>
      <c r="P29" s="290">
        <v>0</v>
      </c>
      <c r="Q29" s="330">
        <v>313140.5</v>
      </c>
      <c r="R29" s="330">
        <v>5694.81</v>
      </c>
      <c r="S29" s="330">
        <v>50</v>
      </c>
      <c r="T29" s="330">
        <v>0</v>
      </c>
      <c r="U29" s="330">
        <v>560</v>
      </c>
      <c r="V29" s="330">
        <v>0</v>
      </c>
      <c r="W29" s="330">
        <v>0</v>
      </c>
      <c r="X29" s="331">
        <v>0</v>
      </c>
      <c r="Y29" s="330">
        <v>0</v>
      </c>
      <c r="Z29" s="330">
        <v>173254.48</v>
      </c>
      <c r="AA29" s="330">
        <v>0</v>
      </c>
      <c r="AB29" s="330">
        <v>0</v>
      </c>
      <c r="AC29" s="330">
        <v>0</v>
      </c>
      <c r="AD29" s="330">
        <v>0</v>
      </c>
      <c r="AE29" s="330">
        <v>0</v>
      </c>
      <c r="AF29" s="330">
        <v>891</v>
      </c>
      <c r="AG29" s="330">
        <v>0</v>
      </c>
      <c r="AH29" s="330">
        <v>78932.19</v>
      </c>
      <c r="AI29" s="330">
        <v>0</v>
      </c>
      <c r="AJ29" s="330">
        <v>0</v>
      </c>
      <c r="AK29" s="330">
        <v>0</v>
      </c>
      <c r="AL29" s="332">
        <v>0</v>
      </c>
      <c r="AM29" s="332">
        <v>0</v>
      </c>
      <c r="AN29" s="332">
        <v>0</v>
      </c>
      <c r="AO29" s="332">
        <v>4100</v>
      </c>
      <c r="AP29" s="332">
        <v>0</v>
      </c>
      <c r="AQ29" s="332">
        <v>0</v>
      </c>
      <c r="AR29" s="332">
        <v>0</v>
      </c>
      <c r="AS29" s="332">
        <v>0</v>
      </c>
      <c r="AT29" s="332">
        <v>0</v>
      </c>
      <c r="AU29" s="332">
        <v>0</v>
      </c>
      <c r="AV29" s="332">
        <v>0</v>
      </c>
      <c r="AW29" s="332">
        <v>0</v>
      </c>
      <c r="AX29" s="332">
        <v>0</v>
      </c>
      <c r="AY29" s="332">
        <v>0</v>
      </c>
      <c r="AZ29" s="332">
        <v>0</v>
      </c>
      <c r="BA29" s="332"/>
      <c r="BB29" s="332">
        <v>0</v>
      </c>
      <c r="BC29" s="332">
        <v>0</v>
      </c>
      <c r="BD29" s="332">
        <v>0</v>
      </c>
      <c r="BE29" s="332">
        <v>0</v>
      </c>
      <c r="BF29" s="332">
        <v>0</v>
      </c>
      <c r="BG29" s="332">
        <v>0</v>
      </c>
      <c r="BH29" s="332">
        <v>0</v>
      </c>
      <c r="BI29" s="332">
        <v>9925.6</v>
      </c>
      <c r="BJ29" s="332">
        <v>0</v>
      </c>
      <c r="BK29" s="332">
        <v>0</v>
      </c>
      <c r="BL29" s="332">
        <v>0</v>
      </c>
      <c r="BM29" s="332">
        <v>0</v>
      </c>
      <c r="BN29" s="332">
        <v>100438.35</v>
      </c>
      <c r="BO29" s="332">
        <v>33979.620000000003</v>
      </c>
      <c r="BP29" s="332">
        <v>0</v>
      </c>
      <c r="BQ29" s="332">
        <v>0</v>
      </c>
      <c r="BR29" s="332"/>
      <c r="BS29" s="332">
        <v>0</v>
      </c>
      <c r="BT29" s="332">
        <v>0</v>
      </c>
      <c r="BU29" s="332">
        <v>0</v>
      </c>
      <c r="BV29" s="332">
        <v>0</v>
      </c>
      <c r="BW29" s="332">
        <v>0</v>
      </c>
      <c r="BX29" s="329">
        <v>0</v>
      </c>
      <c r="BY29" s="332">
        <v>0</v>
      </c>
      <c r="BZ29" s="332">
        <v>0</v>
      </c>
      <c r="CA29" s="332">
        <v>0</v>
      </c>
      <c r="CB29" s="332">
        <v>0</v>
      </c>
      <c r="CC29" s="332">
        <v>0</v>
      </c>
      <c r="CD29" s="332"/>
      <c r="CE29" s="332"/>
      <c r="CF29" s="11"/>
      <c r="CG29" s="11">
        <v>392904.63</v>
      </c>
      <c r="CH29" s="11">
        <v>9697.2199999999993</v>
      </c>
      <c r="CI29">
        <v>50</v>
      </c>
      <c r="CJ29">
        <v>0</v>
      </c>
      <c r="CK29">
        <v>560</v>
      </c>
      <c r="CL29">
        <v>0</v>
      </c>
      <c r="CM29">
        <v>0</v>
      </c>
      <c r="CN29">
        <v>0</v>
      </c>
      <c r="CO29">
        <v>0</v>
      </c>
      <c r="CP29">
        <v>172800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810</v>
      </c>
      <c r="CW29">
        <v>0</v>
      </c>
      <c r="CX29">
        <v>78886.11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4100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10857.92</v>
      </c>
      <c r="DZ29">
        <v>0</v>
      </c>
      <c r="EA29">
        <v>0</v>
      </c>
      <c r="EB29">
        <v>0</v>
      </c>
      <c r="EC29">
        <v>0</v>
      </c>
      <c r="ED29">
        <v>108079.35</v>
      </c>
      <c r="EE29">
        <v>34086.82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</row>
    <row r="30" spans="1:149" ht="19.5" x14ac:dyDescent="0.35">
      <c r="A30" s="321"/>
      <c r="B30" s="289">
        <v>22</v>
      </c>
      <c r="C30" s="333"/>
      <c r="D30" s="323"/>
      <c r="E30" s="334" t="s">
        <v>28</v>
      </c>
      <c r="F30" s="335"/>
      <c r="G30" s="324">
        <f t="shared" si="1"/>
        <v>2070198</v>
      </c>
      <c r="H30" s="328"/>
      <c r="I30" s="336"/>
      <c r="J30" s="336"/>
      <c r="K30" s="336"/>
      <c r="L30" s="336"/>
      <c r="M30" s="336"/>
      <c r="N30" s="329"/>
      <c r="O30" s="290">
        <v>28</v>
      </c>
      <c r="P30" s="290">
        <v>0</v>
      </c>
      <c r="Q30" s="330">
        <v>56024019.509999998</v>
      </c>
      <c r="R30" s="330">
        <v>1448655.6600000004</v>
      </c>
      <c r="S30" s="330">
        <v>419737.22000000003</v>
      </c>
      <c r="T30" s="330">
        <v>4418765</v>
      </c>
      <c r="U30" s="330">
        <v>1425143.6</v>
      </c>
      <c r="V30" s="330">
        <v>4081782.8800000008</v>
      </c>
      <c r="W30" s="330">
        <v>1811215.0699999998</v>
      </c>
      <c r="X30" s="331">
        <v>352236.39</v>
      </c>
      <c r="Y30" s="330">
        <v>169495.43</v>
      </c>
      <c r="Z30" s="330">
        <v>880940.82000000018</v>
      </c>
      <c r="AA30" s="330">
        <v>38102.769999999997</v>
      </c>
      <c r="AB30" s="330">
        <v>273237.55</v>
      </c>
      <c r="AC30" s="330">
        <v>3321084.9700000007</v>
      </c>
      <c r="AD30" s="330">
        <v>1661516.53</v>
      </c>
      <c r="AE30" s="330">
        <v>7099903.1700000009</v>
      </c>
      <c r="AF30" s="330">
        <v>424645.66000000003</v>
      </c>
      <c r="AG30" s="330">
        <v>374022.21000000008</v>
      </c>
      <c r="AH30" s="330">
        <v>1157298.6099999999</v>
      </c>
      <c r="AI30" s="330">
        <v>1124677.1400000001</v>
      </c>
      <c r="AJ30" s="330">
        <v>408735.95</v>
      </c>
      <c r="AK30" s="330">
        <v>6026292.2999999998</v>
      </c>
      <c r="AL30" s="332">
        <v>876796.86999999988</v>
      </c>
      <c r="AM30" s="332">
        <v>4884148.1999999993</v>
      </c>
      <c r="AN30" s="332">
        <v>1318244.5200000003</v>
      </c>
      <c r="AO30" s="332">
        <v>165224.97</v>
      </c>
      <c r="AP30" s="332">
        <v>29159.79</v>
      </c>
      <c r="AQ30" s="332">
        <v>70877.16</v>
      </c>
      <c r="AR30" s="332">
        <v>92675631.75999999</v>
      </c>
      <c r="AS30" s="332">
        <v>20877216.240000002</v>
      </c>
      <c r="AT30" s="332">
        <v>1416283.11</v>
      </c>
      <c r="AU30" s="332">
        <v>135533</v>
      </c>
      <c r="AV30" s="332">
        <v>2366890</v>
      </c>
      <c r="AW30" s="332">
        <v>5813946.9500000011</v>
      </c>
      <c r="AX30" s="332">
        <v>646650.19999999995</v>
      </c>
      <c r="AY30" s="332">
        <v>353649.14</v>
      </c>
      <c r="AZ30" s="332">
        <v>10212541.49</v>
      </c>
      <c r="BA30" s="332"/>
      <c r="BB30" s="332">
        <v>2371190</v>
      </c>
      <c r="BC30" s="332">
        <v>2129540.17</v>
      </c>
      <c r="BD30" s="332">
        <v>4458287.43</v>
      </c>
      <c r="BE30" s="332">
        <v>634344.38000000012</v>
      </c>
      <c r="BF30" s="332">
        <v>644524.73</v>
      </c>
      <c r="BG30" s="332">
        <v>883391.84000000008</v>
      </c>
      <c r="BH30" s="332">
        <v>7628728.0500000017</v>
      </c>
      <c r="BI30" s="332">
        <v>388461.35</v>
      </c>
      <c r="BJ30" s="332">
        <v>1105352</v>
      </c>
      <c r="BK30" s="332">
        <v>2070198</v>
      </c>
      <c r="BL30" s="332">
        <v>483667.15</v>
      </c>
      <c r="BM30" s="332">
        <v>2717103.2800000003</v>
      </c>
      <c r="BN30" s="332">
        <v>3629733.3</v>
      </c>
      <c r="BO30" s="332">
        <v>320778.16000000003</v>
      </c>
      <c r="BP30" s="332">
        <v>354881.08</v>
      </c>
      <c r="BQ30" s="332">
        <v>566080.78</v>
      </c>
      <c r="BR30" s="332"/>
      <c r="BS30" s="332">
        <v>3173462.7800000003</v>
      </c>
      <c r="BT30" s="332">
        <v>723170.32000000007</v>
      </c>
      <c r="BU30" s="332">
        <v>57721502.270000003</v>
      </c>
      <c r="BV30" s="332">
        <v>7108318</v>
      </c>
      <c r="BW30" s="332">
        <v>50486.99</v>
      </c>
      <c r="BX30" s="329">
        <v>5804176</v>
      </c>
      <c r="BY30" s="332">
        <v>1311161.3999999999</v>
      </c>
      <c r="BZ30" s="332">
        <v>393410.75</v>
      </c>
      <c r="CA30" s="332">
        <v>120472</v>
      </c>
      <c r="CB30" s="332">
        <v>522032.94999999995</v>
      </c>
      <c r="CC30" s="332">
        <v>3003969.66</v>
      </c>
      <c r="CD30" s="337"/>
      <c r="CE30" s="337"/>
      <c r="CF30" s="13"/>
      <c r="CG30" s="13">
        <v>62264574.81000001</v>
      </c>
      <c r="CH30" s="13">
        <v>1361665.7399999998</v>
      </c>
      <c r="CI30">
        <v>439592.7</v>
      </c>
      <c r="CJ30">
        <v>3935330.34</v>
      </c>
      <c r="CK30">
        <v>1477784</v>
      </c>
      <c r="CL30">
        <v>3976849.77</v>
      </c>
      <c r="CM30">
        <v>1773093.1599999997</v>
      </c>
      <c r="CN30">
        <v>349249.60999999993</v>
      </c>
      <c r="CO30">
        <v>237909.06</v>
      </c>
      <c r="CP30">
        <v>886046.33</v>
      </c>
      <c r="CQ30">
        <v>34256.519999999997</v>
      </c>
      <c r="CR30">
        <v>284583.83999999997</v>
      </c>
      <c r="CS30">
        <v>3204993.38</v>
      </c>
      <c r="CT30">
        <v>800621.6</v>
      </c>
      <c r="CU30">
        <v>7269858.8700000001</v>
      </c>
      <c r="CV30">
        <v>405969.15</v>
      </c>
      <c r="CW30">
        <v>300621.66000000003</v>
      </c>
      <c r="CX30">
        <v>1109771.29</v>
      </c>
      <c r="CY30">
        <v>915159.94999999984</v>
      </c>
      <c r="CZ30">
        <v>451143.54000000004</v>
      </c>
      <c r="DA30">
        <v>6708247.4100000011</v>
      </c>
      <c r="DB30">
        <v>800623.7899999998</v>
      </c>
      <c r="DC30">
        <v>4883003.71</v>
      </c>
      <c r="DD30">
        <v>1422770</v>
      </c>
      <c r="DE30">
        <v>180411.94</v>
      </c>
      <c r="DF30">
        <v>35482.19</v>
      </c>
      <c r="DG30">
        <v>126069.46999999999</v>
      </c>
      <c r="DH30">
        <v>81970043.590000004</v>
      </c>
      <c r="DI30">
        <v>17999858.420000002</v>
      </c>
      <c r="DJ30">
        <v>1591971.77</v>
      </c>
      <c r="DK30">
        <v>127199</v>
      </c>
      <c r="DL30">
        <v>1919242</v>
      </c>
      <c r="DM30">
        <v>5143785.7799999993</v>
      </c>
      <c r="DN30">
        <v>574731.26</v>
      </c>
      <c r="DO30">
        <v>322742.68</v>
      </c>
      <c r="DP30">
        <v>9494979.9500000011</v>
      </c>
      <c r="DQ30">
        <v>824233.57000000007</v>
      </c>
      <c r="DR30">
        <v>2239574</v>
      </c>
      <c r="DS30">
        <v>1527831.81</v>
      </c>
      <c r="DT30">
        <v>4732154.1399999997</v>
      </c>
      <c r="DU30">
        <v>673867.34</v>
      </c>
      <c r="DV30">
        <v>734178.99999999988</v>
      </c>
      <c r="DW30">
        <v>730265.03</v>
      </c>
      <c r="DX30">
        <v>7472834.9600000009</v>
      </c>
      <c r="DY30">
        <v>446425.48999999993</v>
      </c>
      <c r="DZ30">
        <v>1009373</v>
      </c>
      <c r="EA30">
        <v>1711345.31</v>
      </c>
      <c r="EB30">
        <v>565513.04999999993</v>
      </c>
      <c r="EC30">
        <v>2624540.1100000003</v>
      </c>
      <c r="ED30">
        <v>3866047.85</v>
      </c>
      <c r="EE30">
        <v>282646.12</v>
      </c>
      <c r="EF30">
        <v>340099.33</v>
      </c>
      <c r="EG30">
        <v>519702.92</v>
      </c>
      <c r="EH30">
        <v>791485.72</v>
      </c>
      <c r="EI30">
        <v>2750985.2500000005</v>
      </c>
      <c r="EJ30">
        <v>571935.91</v>
      </c>
      <c r="EK30">
        <v>54940322.089999996</v>
      </c>
      <c r="EL30">
        <v>5737214</v>
      </c>
      <c r="EM30">
        <v>86785.13</v>
      </c>
      <c r="EN30">
        <v>6180252</v>
      </c>
      <c r="EO30">
        <v>1492815.04</v>
      </c>
      <c r="EP30">
        <v>443935.16000000003</v>
      </c>
      <c r="EQ30">
        <v>113578</v>
      </c>
      <c r="ER30">
        <v>380800</v>
      </c>
      <c r="ES30">
        <v>3570139.2500000005</v>
      </c>
    </row>
    <row r="31" spans="1:149" ht="19.5" outlineLevel="1" x14ac:dyDescent="0.35">
      <c r="A31" s="321"/>
      <c r="B31" s="289">
        <v>23</v>
      </c>
      <c r="C31" s="327">
        <v>5105</v>
      </c>
      <c r="D31" s="323">
        <v>22</v>
      </c>
      <c r="E31" s="327" t="s">
        <v>30</v>
      </c>
      <c r="F31" s="324"/>
      <c r="G31" s="324">
        <f t="shared" si="1"/>
        <v>201</v>
      </c>
      <c r="H31" s="328"/>
      <c r="I31" s="328"/>
      <c r="J31" s="328"/>
      <c r="K31" s="328"/>
      <c r="L31" s="328"/>
      <c r="M31" s="328"/>
      <c r="N31" s="329"/>
      <c r="O31" s="290">
        <v>29</v>
      </c>
      <c r="P31" s="290">
        <v>0</v>
      </c>
      <c r="Q31" s="330">
        <v>94207.679999999993</v>
      </c>
      <c r="R31" s="330">
        <v>111435.81</v>
      </c>
      <c r="S31" s="330">
        <v>0</v>
      </c>
      <c r="T31" s="330">
        <v>0</v>
      </c>
      <c r="U31" s="330">
        <v>245948.31</v>
      </c>
      <c r="V31" s="330">
        <v>0</v>
      </c>
      <c r="W31" s="330">
        <v>19832.57</v>
      </c>
      <c r="X31" s="331">
        <v>20899.29</v>
      </c>
      <c r="Y31" s="330">
        <v>0</v>
      </c>
      <c r="Z31" s="330">
        <v>171266.04</v>
      </c>
      <c r="AA31" s="330">
        <v>0</v>
      </c>
      <c r="AB31" s="330">
        <v>0</v>
      </c>
      <c r="AC31" s="330">
        <v>0</v>
      </c>
      <c r="AD31" s="330">
        <v>940056.21</v>
      </c>
      <c r="AE31" s="330">
        <v>0</v>
      </c>
      <c r="AF31" s="330">
        <v>0</v>
      </c>
      <c r="AG31" s="330">
        <v>71465.34</v>
      </c>
      <c r="AH31" s="330">
        <v>19308.189999999999</v>
      </c>
      <c r="AI31" s="330">
        <v>0</v>
      </c>
      <c r="AJ31" s="330">
        <v>75373.259999999995</v>
      </c>
      <c r="AK31" s="330">
        <v>0</v>
      </c>
      <c r="AL31" s="332">
        <v>267618.86</v>
      </c>
      <c r="AM31" s="332">
        <v>0</v>
      </c>
      <c r="AN31" s="332">
        <v>0</v>
      </c>
      <c r="AO31" s="332">
        <v>17412.88</v>
      </c>
      <c r="AP31" s="332">
        <v>0</v>
      </c>
      <c r="AQ31" s="332">
        <v>1000</v>
      </c>
      <c r="AR31" s="332">
        <v>11384493.99</v>
      </c>
      <c r="AS31" s="332">
        <v>0</v>
      </c>
      <c r="AT31" s="332">
        <v>0</v>
      </c>
      <c r="AU31" s="332">
        <v>210114</v>
      </c>
      <c r="AV31" s="332">
        <v>108639</v>
      </c>
      <c r="AW31" s="332">
        <v>0</v>
      </c>
      <c r="AX31" s="332">
        <v>0</v>
      </c>
      <c r="AY31" s="332">
        <v>372277.87</v>
      </c>
      <c r="AZ31" s="332">
        <v>1923391.34</v>
      </c>
      <c r="BA31" s="332"/>
      <c r="BB31" s="332">
        <v>0</v>
      </c>
      <c r="BC31" s="332">
        <v>265473.21000000002</v>
      </c>
      <c r="BD31" s="332">
        <v>472897.35</v>
      </c>
      <c r="BE31" s="332">
        <v>22826.84</v>
      </c>
      <c r="BF31" s="332">
        <v>0</v>
      </c>
      <c r="BG31" s="332">
        <v>9208.61</v>
      </c>
      <c r="BH31" s="332">
        <v>261071.29</v>
      </c>
      <c r="BI31" s="332">
        <v>86600.27</v>
      </c>
      <c r="BJ31" s="332">
        <v>0</v>
      </c>
      <c r="BK31" s="332">
        <v>201</v>
      </c>
      <c r="BL31" s="332">
        <v>2400</v>
      </c>
      <c r="BM31" s="332">
        <v>0</v>
      </c>
      <c r="BN31" s="332">
        <v>0</v>
      </c>
      <c r="BO31" s="332">
        <v>0</v>
      </c>
      <c r="BP31" s="332">
        <v>0</v>
      </c>
      <c r="BQ31" s="332">
        <v>0</v>
      </c>
      <c r="BR31" s="332"/>
      <c r="BS31" s="332">
        <v>1446235.4</v>
      </c>
      <c r="BT31" s="332">
        <v>791.57</v>
      </c>
      <c r="BU31" s="332">
        <v>18384919.800000001</v>
      </c>
      <c r="BV31" s="332">
        <v>554883</v>
      </c>
      <c r="BW31" s="332">
        <v>1238.2</v>
      </c>
      <c r="BX31" s="329">
        <v>482730</v>
      </c>
      <c r="BY31" s="332">
        <v>86532.55</v>
      </c>
      <c r="BZ31" s="332">
        <v>93561.31</v>
      </c>
      <c r="CA31" s="332">
        <v>0</v>
      </c>
      <c r="CB31" s="332">
        <v>1470</v>
      </c>
      <c r="CC31" s="332">
        <v>166684.6</v>
      </c>
      <c r="CD31" s="332"/>
      <c r="CE31" s="332"/>
      <c r="CF31" s="11"/>
      <c r="CG31" s="11">
        <v>255473.14</v>
      </c>
      <c r="CH31" s="11">
        <v>80796.77</v>
      </c>
      <c r="CI31">
        <v>0</v>
      </c>
      <c r="CJ31">
        <v>0</v>
      </c>
      <c r="CK31">
        <v>194368.13</v>
      </c>
      <c r="CL31">
        <v>0</v>
      </c>
      <c r="CM31">
        <v>18509.71</v>
      </c>
      <c r="CN31">
        <v>19060.080000000002</v>
      </c>
      <c r="CO31">
        <v>0</v>
      </c>
      <c r="CP31">
        <v>174452.92</v>
      </c>
      <c r="CQ31">
        <v>0</v>
      </c>
      <c r="CR31">
        <v>0</v>
      </c>
      <c r="CS31">
        <v>0</v>
      </c>
      <c r="CT31">
        <v>614714.51</v>
      </c>
      <c r="CU31">
        <v>0</v>
      </c>
      <c r="CV31">
        <v>0</v>
      </c>
      <c r="CW31">
        <v>71095.679999999993</v>
      </c>
      <c r="CX31">
        <v>34298.83</v>
      </c>
      <c r="CY31">
        <v>0</v>
      </c>
      <c r="CZ31">
        <v>77585.31</v>
      </c>
      <c r="DA31">
        <v>0</v>
      </c>
      <c r="DB31">
        <v>228276.83</v>
      </c>
      <c r="DC31">
        <v>0</v>
      </c>
      <c r="DD31">
        <v>0</v>
      </c>
      <c r="DE31">
        <v>14731.37</v>
      </c>
      <c r="DF31">
        <v>0</v>
      </c>
      <c r="DG31">
        <v>1000</v>
      </c>
      <c r="DH31">
        <v>11121208.880000001</v>
      </c>
      <c r="DI31">
        <v>0</v>
      </c>
      <c r="DJ31">
        <v>512</v>
      </c>
      <c r="DK31">
        <v>180235</v>
      </c>
      <c r="DL31">
        <v>41520</v>
      </c>
      <c r="DM31">
        <v>0</v>
      </c>
      <c r="DN31">
        <v>0</v>
      </c>
      <c r="DO31">
        <v>316969.84000000003</v>
      </c>
      <c r="DP31">
        <v>1848454.87</v>
      </c>
      <c r="DQ31">
        <v>0</v>
      </c>
      <c r="DR31">
        <v>0</v>
      </c>
      <c r="DS31">
        <v>143328.69</v>
      </c>
      <c r="DT31">
        <v>440959.63</v>
      </c>
      <c r="DU31">
        <v>33982.65</v>
      </c>
      <c r="DV31">
        <v>0</v>
      </c>
      <c r="DW31">
        <v>8438.4699999999993</v>
      </c>
      <c r="DX31">
        <v>288932.95</v>
      </c>
      <c r="DY31">
        <v>159959.03</v>
      </c>
      <c r="DZ31">
        <v>0</v>
      </c>
      <c r="EA31">
        <v>11357.49</v>
      </c>
      <c r="EB31">
        <v>2200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42952.62</v>
      </c>
      <c r="EI31">
        <v>1409015.41</v>
      </c>
      <c r="EJ31">
        <v>2418.5500000000002</v>
      </c>
      <c r="EK31">
        <v>13822661.300000001</v>
      </c>
      <c r="EL31">
        <v>564956</v>
      </c>
      <c r="EM31">
        <v>1781.18</v>
      </c>
      <c r="EN31">
        <v>503842</v>
      </c>
      <c r="EO31">
        <v>113145.88</v>
      </c>
      <c r="EP31">
        <v>83394</v>
      </c>
      <c r="EQ31">
        <v>0</v>
      </c>
      <c r="ER31">
        <v>0</v>
      </c>
      <c r="ES31">
        <v>193857.43</v>
      </c>
    </row>
    <row r="32" spans="1:149" ht="19.5" outlineLevel="1" x14ac:dyDescent="0.35">
      <c r="A32" s="321"/>
      <c r="B32" s="289">
        <v>24</v>
      </c>
      <c r="C32" s="327">
        <v>5110</v>
      </c>
      <c r="D32" s="323">
        <v>23</v>
      </c>
      <c r="E32" s="327" t="s">
        <v>31</v>
      </c>
      <c r="F32" s="324"/>
      <c r="G32" s="324">
        <f t="shared" si="1"/>
        <v>300</v>
      </c>
      <c r="H32" s="328"/>
      <c r="I32" s="328"/>
      <c r="J32" s="328"/>
      <c r="K32" s="328"/>
      <c r="L32" s="328"/>
      <c r="M32" s="328"/>
      <c r="N32" s="329"/>
      <c r="O32" s="290">
        <v>30</v>
      </c>
      <c r="P32" s="290">
        <v>0</v>
      </c>
      <c r="Q32" s="330">
        <v>141259.48000000001</v>
      </c>
      <c r="R32" s="330">
        <v>335.24</v>
      </c>
      <c r="S32" s="330">
        <v>0</v>
      </c>
      <c r="T32" s="330">
        <v>0</v>
      </c>
      <c r="U32" s="330">
        <v>28366.54</v>
      </c>
      <c r="V32" s="330">
        <v>520630.08</v>
      </c>
      <c r="W32" s="330">
        <v>66720.240000000005</v>
      </c>
      <c r="X32" s="331">
        <v>0</v>
      </c>
      <c r="Y32" s="330">
        <v>0</v>
      </c>
      <c r="Z32" s="330">
        <v>35735.660000000003</v>
      </c>
      <c r="AA32" s="330">
        <v>8100.97</v>
      </c>
      <c r="AB32" s="330">
        <v>0</v>
      </c>
      <c r="AC32" s="330">
        <v>0</v>
      </c>
      <c r="AD32" s="330">
        <v>52.58</v>
      </c>
      <c r="AE32" s="330">
        <v>0</v>
      </c>
      <c r="AF32" s="330">
        <v>141096.53</v>
      </c>
      <c r="AG32" s="330">
        <v>7368.14</v>
      </c>
      <c r="AH32" s="330">
        <v>0</v>
      </c>
      <c r="AI32" s="330">
        <v>8169.85</v>
      </c>
      <c r="AJ32" s="330">
        <v>1805</v>
      </c>
      <c r="AK32" s="330">
        <v>66952.98</v>
      </c>
      <c r="AL32" s="332">
        <v>0</v>
      </c>
      <c r="AM32" s="332">
        <v>0</v>
      </c>
      <c r="AN32" s="332">
        <v>0</v>
      </c>
      <c r="AO32" s="332">
        <v>0</v>
      </c>
      <c r="AP32" s="332">
        <v>0</v>
      </c>
      <c r="AQ32" s="332">
        <v>0</v>
      </c>
      <c r="AR32" s="332">
        <v>780464.32</v>
      </c>
      <c r="AS32" s="332">
        <v>0</v>
      </c>
      <c r="AT32" s="332">
        <v>0</v>
      </c>
      <c r="AU32" s="332">
        <v>0</v>
      </c>
      <c r="AV32" s="332">
        <v>77445</v>
      </c>
      <c r="AW32" s="332">
        <v>224683.81</v>
      </c>
      <c r="AX32" s="332">
        <v>0</v>
      </c>
      <c r="AY32" s="332">
        <v>0</v>
      </c>
      <c r="AZ32" s="332">
        <v>63217.61</v>
      </c>
      <c r="BA32" s="332"/>
      <c r="BB32" s="332">
        <v>0</v>
      </c>
      <c r="BC32" s="332">
        <v>0</v>
      </c>
      <c r="BD32" s="332">
        <v>0</v>
      </c>
      <c r="BE32" s="332">
        <v>0</v>
      </c>
      <c r="BF32" s="332">
        <v>34657.980000000003</v>
      </c>
      <c r="BG32" s="332">
        <v>63.82</v>
      </c>
      <c r="BH32" s="332">
        <v>20968.48</v>
      </c>
      <c r="BI32" s="332">
        <v>0</v>
      </c>
      <c r="BJ32" s="332">
        <v>0</v>
      </c>
      <c r="BK32" s="332">
        <v>300</v>
      </c>
      <c r="BL32" s="332">
        <v>26171.77</v>
      </c>
      <c r="BM32" s="332">
        <v>13139.81</v>
      </c>
      <c r="BN32" s="332">
        <v>132757.28</v>
      </c>
      <c r="BO32" s="332">
        <v>45.26</v>
      </c>
      <c r="BP32" s="332">
        <v>6.18</v>
      </c>
      <c r="BQ32" s="332">
        <v>0</v>
      </c>
      <c r="BR32" s="332"/>
      <c r="BS32" s="332">
        <v>19523</v>
      </c>
      <c r="BT32" s="332">
        <v>0</v>
      </c>
      <c r="BU32" s="332">
        <v>14766343.369999999</v>
      </c>
      <c r="BV32" s="332">
        <v>656</v>
      </c>
      <c r="BW32" s="332">
        <v>0</v>
      </c>
      <c r="BX32" s="329">
        <v>18172</v>
      </c>
      <c r="BY32" s="332">
        <v>35597.53</v>
      </c>
      <c r="BZ32" s="332">
        <v>0</v>
      </c>
      <c r="CA32" s="332">
        <v>8002</v>
      </c>
      <c r="CB32" s="332">
        <v>12528.62</v>
      </c>
      <c r="CC32" s="332">
        <v>0</v>
      </c>
      <c r="CD32" s="332"/>
      <c r="CE32" s="332"/>
      <c r="CF32" s="11"/>
      <c r="CG32" s="11">
        <v>325150.39</v>
      </c>
      <c r="CH32" s="11">
        <v>886.56</v>
      </c>
      <c r="CI32">
        <v>0</v>
      </c>
      <c r="CJ32">
        <v>0</v>
      </c>
      <c r="CK32">
        <v>9845.26</v>
      </c>
      <c r="CL32">
        <v>497501.26</v>
      </c>
      <c r="CM32">
        <v>59961.23</v>
      </c>
      <c r="CN32">
        <v>0</v>
      </c>
      <c r="CO32">
        <v>0</v>
      </c>
      <c r="CP32">
        <v>17276.13</v>
      </c>
      <c r="CQ32">
        <v>8105.75</v>
      </c>
      <c r="CR32">
        <v>0</v>
      </c>
      <c r="CS32">
        <v>16352.76</v>
      </c>
      <c r="CT32">
        <v>0</v>
      </c>
      <c r="CU32">
        <v>0</v>
      </c>
      <c r="CV32">
        <v>157714.23999999999</v>
      </c>
      <c r="CW32">
        <v>8677.43</v>
      </c>
      <c r="CX32">
        <v>0</v>
      </c>
      <c r="CY32">
        <v>1047.6600000000001</v>
      </c>
      <c r="CZ32">
        <v>340.43</v>
      </c>
      <c r="DA32">
        <v>42539.57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1047725.22</v>
      </c>
      <c r="DI32">
        <v>0</v>
      </c>
      <c r="DJ32">
        <v>0</v>
      </c>
      <c r="DK32">
        <v>0</v>
      </c>
      <c r="DL32">
        <v>58757</v>
      </c>
      <c r="DM32">
        <v>225149.2</v>
      </c>
      <c r="DN32">
        <v>0</v>
      </c>
      <c r="DO32">
        <v>0</v>
      </c>
      <c r="DP32">
        <v>81706.149999999994</v>
      </c>
      <c r="DQ32">
        <v>2720.92</v>
      </c>
      <c r="DR32">
        <v>0</v>
      </c>
      <c r="DS32">
        <v>0</v>
      </c>
      <c r="DT32">
        <v>0</v>
      </c>
      <c r="DU32">
        <v>0</v>
      </c>
      <c r="DV32">
        <v>33723.47</v>
      </c>
      <c r="DW32">
        <v>1711.66</v>
      </c>
      <c r="DX32">
        <v>15835.24</v>
      </c>
      <c r="DY32">
        <v>0</v>
      </c>
      <c r="DZ32">
        <v>0</v>
      </c>
      <c r="EA32">
        <v>3677.87</v>
      </c>
      <c r="EB32">
        <v>68062.77</v>
      </c>
      <c r="EC32">
        <v>476.91</v>
      </c>
      <c r="ED32">
        <v>151912.92000000001</v>
      </c>
      <c r="EE32">
        <v>68.92</v>
      </c>
      <c r="EF32">
        <v>0</v>
      </c>
      <c r="EG32">
        <v>0</v>
      </c>
      <c r="EH32">
        <v>2558.5300000000002</v>
      </c>
      <c r="EI32">
        <v>16134.03</v>
      </c>
      <c r="EJ32">
        <v>0</v>
      </c>
      <c r="EK32">
        <v>14996119.01</v>
      </c>
      <c r="EL32">
        <v>2868</v>
      </c>
      <c r="EM32">
        <v>0</v>
      </c>
      <c r="EN32">
        <v>77205</v>
      </c>
      <c r="EO32">
        <v>28774.06</v>
      </c>
      <c r="EP32">
        <v>0</v>
      </c>
      <c r="EQ32">
        <v>15897</v>
      </c>
      <c r="ER32">
        <v>7308</v>
      </c>
      <c r="ES32">
        <v>0</v>
      </c>
    </row>
    <row r="33" spans="1:149" ht="19.5" outlineLevel="1" x14ac:dyDescent="0.35">
      <c r="A33" s="288"/>
      <c r="B33" s="289">
        <v>25</v>
      </c>
      <c r="C33" s="327">
        <v>5112</v>
      </c>
      <c r="D33" s="323">
        <v>24</v>
      </c>
      <c r="E33" s="327" t="s">
        <v>32</v>
      </c>
      <c r="F33" s="324"/>
      <c r="G33" s="324">
        <f t="shared" si="1"/>
        <v>0</v>
      </c>
      <c r="H33" s="328"/>
      <c r="I33" s="328"/>
      <c r="J33" s="328"/>
      <c r="K33" s="328"/>
      <c r="L33" s="328"/>
      <c r="M33" s="328"/>
      <c r="N33" s="329"/>
      <c r="O33" s="290">
        <v>31</v>
      </c>
      <c r="P33" s="290">
        <v>0</v>
      </c>
      <c r="Q33" s="330">
        <v>357775.77</v>
      </c>
      <c r="R33" s="330">
        <v>0</v>
      </c>
      <c r="S33" s="330">
        <v>0</v>
      </c>
      <c r="T33" s="330">
        <v>0</v>
      </c>
      <c r="U33" s="330">
        <v>9619.68</v>
      </c>
      <c r="V33" s="330">
        <v>0</v>
      </c>
      <c r="W33" s="330">
        <v>0</v>
      </c>
      <c r="X33" s="331">
        <v>0</v>
      </c>
      <c r="Y33" s="330">
        <v>0</v>
      </c>
      <c r="Z33" s="330">
        <v>0</v>
      </c>
      <c r="AA33" s="330">
        <v>0</v>
      </c>
      <c r="AB33" s="330">
        <v>0</v>
      </c>
      <c r="AC33" s="330">
        <v>5317.6</v>
      </c>
      <c r="AD33" s="330">
        <v>0</v>
      </c>
      <c r="AE33" s="330">
        <v>349316.43</v>
      </c>
      <c r="AF33" s="330">
        <v>0</v>
      </c>
      <c r="AG33" s="330">
        <v>0</v>
      </c>
      <c r="AH33" s="330">
        <v>0</v>
      </c>
      <c r="AI33" s="330">
        <v>0</v>
      </c>
      <c r="AJ33" s="330">
        <v>22824.42</v>
      </c>
      <c r="AK33" s="330">
        <v>0</v>
      </c>
      <c r="AL33" s="332">
        <v>65897.97</v>
      </c>
      <c r="AM33" s="332">
        <v>0</v>
      </c>
      <c r="AN33" s="332">
        <v>0</v>
      </c>
      <c r="AO33" s="332">
        <v>0</v>
      </c>
      <c r="AP33" s="332">
        <v>0</v>
      </c>
      <c r="AQ33" s="332">
        <v>0</v>
      </c>
      <c r="AR33" s="332">
        <v>1088961.45</v>
      </c>
      <c r="AS33" s="332">
        <v>402259.44</v>
      </c>
      <c r="AT33" s="332">
        <v>0</v>
      </c>
      <c r="AU33" s="332">
        <v>0</v>
      </c>
      <c r="AV33" s="332">
        <v>0</v>
      </c>
      <c r="AW33" s="332">
        <v>700145.23</v>
      </c>
      <c r="AX33" s="332">
        <v>0</v>
      </c>
      <c r="AY33" s="332">
        <v>0</v>
      </c>
      <c r="AZ33" s="332">
        <v>0</v>
      </c>
      <c r="BA33" s="332"/>
      <c r="BB33" s="332">
        <v>0</v>
      </c>
      <c r="BC33" s="332">
        <v>0</v>
      </c>
      <c r="BD33" s="332">
        <v>0</v>
      </c>
      <c r="BE33" s="332">
        <v>13601.4</v>
      </c>
      <c r="BF33" s="332">
        <v>0</v>
      </c>
      <c r="BG33" s="332">
        <v>4462.91</v>
      </c>
      <c r="BH33" s="332">
        <v>153237.96</v>
      </c>
      <c r="BI33" s="332">
        <v>0</v>
      </c>
      <c r="BJ33" s="332">
        <v>0</v>
      </c>
      <c r="BK33" s="332">
        <v>0</v>
      </c>
      <c r="BL33" s="332">
        <v>0</v>
      </c>
      <c r="BM33" s="332">
        <v>0</v>
      </c>
      <c r="BN33" s="332">
        <v>208512.39</v>
      </c>
      <c r="BO33" s="332">
        <v>0</v>
      </c>
      <c r="BP33" s="332">
        <v>0</v>
      </c>
      <c r="BQ33" s="332">
        <v>0</v>
      </c>
      <c r="BR33" s="332"/>
      <c r="BS33" s="332">
        <v>0</v>
      </c>
      <c r="BT33" s="332">
        <v>0</v>
      </c>
      <c r="BU33" s="332">
        <v>855946.88</v>
      </c>
      <c r="BV33" s="332">
        <v>0</v>
      </c>
      <c r="BW33" s="332">
        <v>0</v>
      </c>
      <c r="BX33" s="329">
        <v>91100</v>
      </c>
      <c r="BY33" s="332">
        <v>0</v>
      </c>
      <c r="BZ33" s="332">
        <v>0</v>
      </c>
      <c r="CA33" s="332">
        <v>0</v>
      </c>
      <c r="CB33" s="332">
        <v>0</v>
      </c>
      <c r="CC33" s="332">
        <v>0</v>
      </c>
      <c r="CD33" s="332"/>
      <c r="CE33" s="332"/>
      <c r="CF33" s="11"/>
      <c r="CG33" s="11">
        <v>398872.09</v>
      </c>
      <c r="CH33" s="11">
        <v>0</v>
      </c>
      <c r="CI33">
        <v>0</v>
      </c>
      <c r="CJ33">
        <v>0</v>
      </c>
      <c r="CK33">
        <v>26686.03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237820.71</v>
      </c>
      <c r="CV33">
        <v>0</v>
      </c>
      <c r="CW33">
        <v>0</v>
      </c>
      <c r="CX33">
        <v>0</v>
      </c>
      <c r="CY33">
        <v>0</v>
      </c>
      <c r="CZ33">
        <v>22517.08</v>
      </c>
      <c r="DA33">
        <v>0</v>
      </c>
      <c r="DB33">
        <v>22325.31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1921782.52</v>
      </c>
      <c r="DI33">
        <v>905738.94</v>
      </c>
      <c r="DJ33">
        <v>0</v>
      </c>
      <c r="DK33">
        <v>0</v>
      </c>
      <c r="DL33">
        <v>0</v>
      </c>
      <c r="DM33">
        <v>659259.11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26549.21</v>
      </c>
      <c r="DV33">
        <v>0</v>
      </c>
      <c r="DW33">
        <v>1337.01</v>
      </c>
      <c r="DX33">
        <v>175771.12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96293.71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361379.11</v>
      </c>
      <c r="EL33">
        <v>0</v>
      </c>
      <c r="EM33">
        <v>0</v>
      </c>
      <c r="EN33">
        <v>56234</v>
      </c>
      <c r="EO33">
        <v>0</v>
      </c>
      <c r="EP33">
        <v>0</v>
      </c>
      <c r="EQ33">
        <v>0</v>
      </c>
      <c r="ER33">
        <v>0</v>
      </c>
      <c r="ES33">
        <v>0</v>
      </c>
    </row>
    <row r="34" spans="1:149" ht="19.5" outlineLevel="1" x14ac:dyDescent="0.35">
      <c r="A34" s="288"/>
      <c r="B34" s="289">
        <v>26</v>
      </c>
      <c r="C34" s="327">
        <v>5114</v>
      </c>
      <c r="D34" s="323">
        <v>25</v>
      </c>
      <c r="E34" s="327" t="s">
        <v>33</v>
      </c>
      <c r="F34" s="324"/>
      <c r="G34" s="324">
        <f t="shared" si="1"/>
        <v>203155</v>
      </c>
      <c r="H34" s="328"/>
      <c r="I34" s="328"/>
      <c r="J34" s="328"/>
      <c r="K34" s="328"/>
      <c r="L34" s="328"/>
      <c r="M34" s="328"/>
      <c r="N34" s="329"/>
      <c r="O34" s="290">
        <v>32</v>
      </c>
      <c r="P34" s="290">
        <v>0</v>
      </c>
      <c r="Q34" s="330">
        <v>831519.33</v>
      </c>
      <c r="R34" s="330">
        <v>56040.26</v>
      </c>
      <c r="S34" s="330">
        <v>5599.01</v>
      </c>
      <c r="T34" s="330">
        <v>64104</v>
      </c>
      <c r="U34" s="330">
        <v>1802.08</v>
      </c>
      <c r="V34" s="330">
        <v>443252.3</v>
      </c>
      <c r="W34" s="330">
        <v>34609.82</v>
      </c>
      <c r="X34" s="331">
        <v>33263.25</v>
      </c>
      <c r="Y34" s="330">
        <v>0</v>
      </c>
      <c r="Z34" s="330">
        <v>77454.09</v>
      </c>
      <c r="AA34" s="330">
        <v>6846.95</v>
      </c>
      <c r="AB34" s="330">
        <v>0</v>
      </c>
      <c r="AC34" s="330">
        <v>52339.92</v>
      </c>
      <c r="AD34" s="330">
        <v>149804.74</v>
      </c>
      <c r="AE34" s="330">
        <v>27430.73</v>
      </c>
      <c r="AF34" s="330">
        <v>35913.81</v>
      </c>
      <c r="AG34" s="330">
        <v>3262.59</v>
      </c>
      <c r="AH34" s="330">
        <v>0</v>
      </c>
      <c r="AI34" s="330">
        <v>15133.14</v>
      </c>
      <c r="AJ34" s="330">
        <v>0</v>
      </c>
      <c r="AK34" s="330">
        <v>79530.320000000007</v>
      </c>
      <c r="AL34" s="332">
        <v>333.68</v>
      </c>
      <c r="AM34" s="332">
        <v>7813.19</v>
      </c>
      <c r="AN34" s="332">
        <v>11965.25</v>
      </c>
      <c r="AO34" s="332">
        <v>0</v>
      </c>
      <c r="AP34" s="332">
        <v>0</v>
      </c>
      <c r="AQ34" s="332">
        <v>0</v>
      </c>
      <c r="AR34" s="332">
        <v>8689301.6899999995</v>
      </c>
      <c r="AS34" s="332">
        <v>365077.02</v>
      </c>
      <c r="AT34" s="332">
        <v>120831.18</v>
      </c>
      <c r="AU34" s="332">
        <v>5608</v>
      </c>
      <c r="AV34" s="332">
        <v>222847</v>
      </c>
      <c r="AW34" s="332">
        <v>70878.47</v>
      </c>
      <c r="AX34" s="332">
        <v>0</v>
      </c>
      <c r="AY34" s="332">
        <v>55271.78</v>
      </c>
      <c r="AZ34" s="332">
        <v>752286.49</v>
      </c>
      <c r="BA34" s="332"/>
      <c r="BB34" s="332">
        <v>0</v>
      </c>
      <c r="BC34" s="332">
        <v>52174.57</v>
      </c>
      <c r="BD34" s="332">
        <v>41546.32</v>
      </c>
      <c r="BE34" s="332">
        <v>0</v>
      </c>
      <c r="BF34" s="332">
        <v>92171.16</v>
      </c>
      <c r="BG34" s="332">
        <v>1124.58</v>
      </c>
      <c r="BH34" s="332">
        <v>72380.77</v>
      </c>
      <c r="BI34" s="332">
        <v>13784.41</v>
      </c>
      <c r="BJ34" s="332">
        <v>0</v>
      </c>
      <c r="BK34" s="332">
        <v>203155</v>
      </c>
      <c r="BL34" s="332">
        <v>139983.21</v>
      </c>
      <c r="BM34" s="332">
        <v>0</v>
      </c>
      <c r="BN34" s="332">
        <v>58866.080000000002</v>
      </c>
      <c r="BO34" s="332">
        <v>17774.29</v>
      </c>
      <c r="BP34" s="332">
        <v>34800.21</v>
      </c>
      <c r="BQ34" s="332">
        <v>0</v>
      </c>
      <c r="BR34" s="332"/>
      <c r="BS34" s="332">
        <v>189940.56</v>
      </c>
      <c r="BT34" s="332">
        <v>165.2</v>
      </c>
      <c r="BU34" s="332">
        <v>4106595.2</v>
      </c>
      <c r="BV34" s="332">
        <v>344262</v>
      </c>
      <c r="BW34" s="332">
        <v>0</v>
      </c>
      <c r="BX34" s="329">
        <v>10716</v>
      </c>
      <c r="BY34" s="332">
        <v>76037.55</v>
      </c>
      <c r="BZ34" s="332">
        <v>587.20000000000005</v>
      </c>
      <c r="CA34" s="332">
        <v>19808</v>
      </c>
      <c r="CB34" s="332">
        <v>191333.92</v>
      </c>
      <c r="CC34" s="332">
        <v>418896.7</v>
      </c>
      <c r="CD34" s="332"/>
      <c r="CE34" s="332"/>
      <c r="CF34" s="11"/>
      <c r="CG34" s="11">
        <v>660713.32999999996</v>
      </c>
      <c r="CH34" s="11">
        <v>33794.480000000003</v>
      </c>
      <c r="CI34">
        <v>7280.86</v>
      </c>
      <c r="CJ34">
        <v>38135</v>
      </c>
      <c r="CK34">
        <v>2124.8200000000002</v>
      </c>
      <c r="CL34">
        <v>432853.89</v>
      </c>
      <c r="CM34">
        <v>108395.57</v>
      </c>
      <c r="CN34">
        <v>16523.07</v>
      </c>
      <c r="CO34">
        <v>0</v>
      </c>
      <c r="CP34">
        <v>45677.74</v>
      </c>
      <c r="CQ34">
        <v>4306.3900000000003</v>
      </c>
      <c r="CR34">
        <v>0</v>
      </c>
      <c r="CS34">
        <v>0</v>
      </c>
      <c r="CT34">
        <v>135679.70000000001</v>
      </c>
      <c r="CU34">
        <v>51816.08</v>
      </c>
      <c r="CV34">
        <v>16634.669999999998</v>
      </c>
      <c r="CW34">
        <v>12961.16</v>
      </c>
      <c r="CX34">
        <v>0</v>
      </c>
      <c r="CY34">
        <v>0</v>
      </c>
      <c r="CZ34">
        <v>0</v>
      </c>
      <c r="DA34">
        <v>52606.64</v>
      </c>
      <c r="DB34">
        <v>368.8</v>
      </c>
      <c r="DC34">
        <v>4201.87</v>
      </c>
      <c r="DD34">
        <v>7616</v>
      </c>
      <c r="DE34">
        <v>0</v>
      </c>
      <c r="DF34">
        <v>0</v>
      </c>
      <c r="DG34">
        <v>0</v>
      </c>
      <c r="DH34">
        <v>18096785.399999999</v>
      </c>
      <c r="DI34">
        <v>325996.79999999999</v>
      </c>
      <c r="DJ34">
        <v>18069.810000000001</v>
      </c>
      <c r="DK34">
        <v>3035</v>
      </c>
      <c r="DL34">
        <v>255063</v>
      </c>
      <c r="DM34">
        <v>84321.55</v>
      </c>
      <c r="DN34">
        <v>0</v>
      </c>
      <c r="DO34">
        <v>91411.95</v>
      </c>
      <c r="DP34">
        <v>481290.76</v>
      </c>
      <c r="DQ34">
        <v>1996.1</v>
      </c>
      <c r="DR34">
        <v>0</v>
      </c>
      <c r="DS34">
        <v>56702.58</v>
      </c>
      <c r="DT34">
        <v>27993.18</v>
      </c>
      <c r="DU34">
        <v>0</v>
      </c>
      <c r="DV34">
        <v>105223.27</v>
      </c>
      <c r="DW34">
        <v>15232.61</v>
      </c>
      <c r="DX34">
        <v>161685.4</v>
      </c>
      <c r="DY34">
        <v>14897.97</v>
      </c>
      <c r="DZ34">
        <v>0</v>
      </c>
      <c r="EA34">
        <v>126944.66</v>
      </c>
      <c r="EB34">
        <v>98649.81</v>
      </c>
      <c r="EC34">
        <v>0</v>
      </c>
      <c r="ED34">
        <v>27550.86</v>
      </c>
      <c r="EE34">
        <v>7777.41</v>
      </c>
      <c r="EF34">
        <v>36281.589999999997</v>
      </c>
      <c r="EG34">
        <v>0</v>
      </c>
      <c r="EH34">
        <v>27937</v>
      </c>
      <c r="EI34">
        <v>184093.03</v>
      </c>
      <c r="EJ34">
        <v>1064.73</v>
      </c>
      <c r="EK34">
        <v>3125251.02</v>
      </c>
      <c r="EL34">
        <v>378607</v>
      </c>
      <c r="EM34">
        <v>0</v>
      </c>
      <c r="EN34">
        <v>26606</v>
      </c>
      <c r="EO34">
        <v>45985.67</v>
      </c>
      <c r="EP34">
        <v>10335.84</v>
      </c>
      <c r="EQ34">
        <v>26996</v>
      </c>
      <c r="ER34">
        <v>208886</v>
      </c>
      <c r="ES34">
        <v>225829.7</v>
      </c>
    </row>
    <row r="35" spans="1:149" ht="19.5" outlineLevel="1" x14ac:dyDescent="0.35">
      <c r="A35" s="288"/>
      <c r="B35" s="289">
        <v>27</v>
      </c>
      <c r="C35" s="327">
        <v>5120</v>
      </c>
      <c r="D35" s="323">
        <v>26</v>
      </c>
      <c r="E35" s="327" t="s">
        <v>34</v>
      </c>
      <c r="F35" s="324"/>
      <c r="G35" s="324">
        <f t="shared" si="1"/>
        <v>523412</v>
      </c>
      <c r="H35" s="328"/>
      <c r="I35" s="328"/>
      <c r="J35" s="328"/>
      <c r="K35" s="328"/>
      <c r="L35" s="328"/>
      <c r="M35" s="328"/>
      <c r="N35" s="329"/>
      <c r="O35" s="290">
        <v>33</v>
      </c>
      <c r="P35" s="290">
        <v>0</v>
      </c>
      <c r="Q35" s="330">
        <v>349748.76</v>
      </c>
      <c r="R35" s="330">
        <v>101800.65</v>
      </c>
      <c r="S35" s="330">
        <v>0</v>
      </c>
      <c r="T35" s="330">
        <v>5539</v>
      </c>
      <c r="U35" s="330">
        <v>34555.760000000002</v>
      </c>
      <c r="V35" s="330">
        <v>86137.74</v>
      </c>
      <c r="W35" s="330">
        <v>93519.39</v>
      </c>
      <c r="X35" s="331">
        <v>50260.95</v>
      </c>
      <c r="Y35" s="330">
        <v>306.57</v>
      </c>
      <c r="Z35" s="330">
        <v>101513.21</v>
      </c>
      <c r="AA35" s="330">
        <v>5675.5</v>
      </c>
      <c r="AB35" s="330">
        <v>23900.37</v>
      </c>
      <c r="AC35" s="330">
        <v>127278.6</v>
      </c>
      <c r="AD35" s="330">
        <v>60120.58</v>
      </c>
      <c r="AE35" s="330">
        <v>554347.02</v>
      </c>
      <c r="AF35" s="330">
        <v>44459.78</v>
      </c>
      <c r="AG35" s="330">
        <v>14126.84</v>
      </c>
      <c r="AH35" s="330">
        <v>32115.39</v>
      </c>
      <c r="AI35" s="330">
        <v>34228.35</v>
      </c>
      <c r="AJ35" s="330">
        <v>27522.77</v>
      </c>
      <c r="AK35" s="330">
        <v>242698.93</v>
      </c>
      <c r="AL35" s="332">
        <v>47888.18</v>
      </c>
      <c r="AM35" s="332">
        <v>85404.17</v>
      </c>
      <c r="AN35" s="332">
        <v>23984.12</v>
      </c>
      <c r="AO35" s="332">
        <v>100869.62</v>
      </c>
      <c r="AP35" s="332">
        <v>880</v>
      </c>
      <c r="AQ35" s="332">
        <v>11865.66</v>
      </c>
      <c r="AR35" s="332">
        <v>19296886.25</v>
      </c>
      <c r="AS35" s="332">
        <v>691576.78</v>
      </c>
      <c r="AT35" s="332">
        <v>39041.870000000003</v>
      </c>
      <c r="AU35" s="332">
        <v>15674</v>
      </c>
      <c r="AV35" s="332">
        <v>72344</v>
      </c>
      <c r="AW35" s="332">
        <v>296709.3</v>
      </c>
      <c r="AX35" s="332">
        <v>0</v>
      </c>
      <c r="AY35" s="332">
        <v>3596.31</v>
      </c>
      <c r="AZ35" s="332">
        <v>695617.03</v>
      </c>
      <c r="BA35" s="332"/>
      <c r="BB35" s="332">
        <v>360225</v>
      </c>
      <c r="BC35" s="332">
        <v>53187.76</v>
      </c>
      <c r="BD35" s="332">
        <v>121039.75</v>
      </c>
      <c r="BE35" s="332">
        <v>52487.360000000001</v>
      </c>
      <c r="BF35" s="332">
        <v>18733.12</v>
      </c>
      <c r="BG35" s="332">
        <v>22731.16</v>
      </c>
      <c r="BH35" s="332">
        <v>33824.18</v>
      </c>
      <c r="BI35" s="332">
        <v>5471.4</v>
      </c>
      <c r="BJ35" s="332">
        <v>678421</v>
      </c>
      <c r="BK35" s="332">
        <v>523412</v>
      </c>
      <c r="BL35" s="332">
        <v>6382.53</v>
      </c>
      <c r="BM35" s="332">
        <v>0</v>
      </c>
      <c r="BN35" s="332">
        <v>38158.26</v>
      </c>
      <c r="BO35" s="332">
        <v>3643.98</v>
      </c>
      <c r="BP35" s="332">
        <v>23813.22</v>
      </c>
      <c r="BQ35" s="332">
        <v>39057.93</v>
      </c>
      <c r="BR35" s="332"/>
      <c r="BS35" s="332">
        <v>347645.37</v>
      </c>
      <c r="BT35" s="332">
        <v>15651.43</v>
      </c>
      <c r="BU35" s="332">
        <v>580619.5</v>
      </c>
      <c r="BV35" s="332">
        <v>94565</v>
      </c>
      <c r="BW35" s="332">
        <v>13235.95</v>
      </c>
      <c r="BX35" s="329">
        <v>268525</v>
      </c>
      <c r="BY35" s="332">
        <v>279228.55</v>
      </c>
      <c r="BZ35" s="332">
        <v>9971.85</v>
      </c>
      <c r="CA35" s="332">
        <v>30087</v>
      </c>
      <c r="CB35" s="332">
        <v>126521.35</v>
      </c>
      <c r="CC35" s="332">
        <v>101412.64</v>
      </c>
      <c r="CD35" s="332"/>
      <c r="CE35" s="332"/>
      <c r="CF35" s="11"/>
      <c r="CG35" s="11">
        <v>353316.26</v>
      </c>
      <c r="CH35" s="11">
        <v>121216.64</v>
      </c>
      <c r="CI35">
        <v>0</v>
      </c>
      <c r="CJ35">
        <v>10489.91</v>
      </c>
      <c r="CK35">
        <v>40512.61</v>
      </c>
      <c r="CL35">
        <v>81238.179999999993</v>
      </c>
      <c r="CM35">
        <v>81885.179999999993</v>
      </c>
      <c r="CN35">
        <v>17797.009999999998</v>
      </c>
      <c r="CO35">
        <v>0</v>
      </c>
      <c r="CP35">
        <v>39631.440000000002</v>
      </c>
      <c r="CQ35">
        <v>6436.5</v>
      </c>
      <c r="CR35">
        <v>32848.9</v>
      </c>
      <c r="CS35">
        <v>70182</v>
      </c>
      <c r="CT35">
        <v>56469.7</v>
      </c>
      <c r="CU35">
        <v>0</v>
      </c>
      <c r="CV35">
        <v>37148.75</v>
      </c>
      <c r="CW35">
        <v>24712.85</v>
      </c>
      <c r="CX35">
        <v>82270.03</v>
      </c>
      <c r="CY35">
        <v>55739.83</v>
      </c>
      <c r="CZ35">
        <v>32865.54</v>
      </c>
      <c r="DA35">
        <v>260391</v>
      </c>
      <c r="DB35">
        <v>32807.65</v>
      </c>
      <c r="DC35">
        <v>56450.42</v>
      </c>
      <c r="DD35">
        <v>28794.080000000002</v>
      </c>
      <c r="DE35">
        <v>77095.31</v>
      </c>
      <c r="DF35">
        <v>27403.29</v>
      </c>
      <c r="DG35">
        <v>14857.82</v>
      </c>
      <c r="DH35">
        <v>18514561.460000001</v>
      </c>
      <c r="DI35">
        <v>710804.5</v>
      </c>
      <c r="DJ35">
        <v>44177.68</v>
      </c>
      <c r="DK35">
        <v>8445</v>
      </c>
      <c r="DL35">
        <v>100328</v>
      </c>
      <c r="DM35">
        <v>364173.18</v>
      </c>
      <c r="DN35">
        <v>0</v>
      </c>
      <c r="DO35">
        <v>169.92</v>
      </c>
      <c r="DP35">
        <v>565781.68000000005</v>
      </c>
      <c r="DQ35">
        <v>7546.46</v>
      </c>
      <c r="DR35">
        <v>157250</v>
      </c>
      <c r="DS35">
        <v>47056.84</v>
      </c>
      <c r="DT35">
        <v>98912.28</v>
      </c>
      <c r="DU35">
        <v>79908.81</v>
      </c>
      <c r="DV35">
        <v>43417.73</v>
      </c>
      <c r="DW35">
        <v>16923.580000000002</v>
      </c>
      <c r="DX35">
        <v>52380.91</v>
      </c>
      <c r="DY35">
        <v>28750.42</v>
      </c>
      <c r="DZ35">
        <v>631874</v>
      </c>
      <c r="EA35">
        <v>539084.49</v>
      </c>
      <c r="EB35">
        <v>27079.55</v>
      </c>
      <c r="EC35">
        <v>0</v>
      </c>
      <c r="ED35">
        <v>60139.67</v>
      </c>
      <c r="EE35">
        <v>3575.67</v>
      </c>
      <c r="EF35">
        <v>27428.03</v>
      </c>
      <c r="EG35">
        <v>42249.42</v>
      </c>
      <c r="EH35">
        <v>13613.2</v>
      </c>
      <c r="EI35">
        <v>294029.27</v>
      </c>
      <c r="EJ35">
        <v>23555.119999999999</v>
      </c>
      <c r="EK35">
        <v>512564.41</v>
      </c>
      <c r="EL35">
        <v>141109</v>
      </c>
      <c r="EM35">
        <v>25338.69</v>
      </c>
      <c r="EN35">
        <v>245188</v>
      </c>
      <c r="EO35">
        <v>227589.38</v>
      </c>
      <c r="EP35">
        <v>9497.7800000000007</v>
      </c>
      <c r="EQ35">
        <v>25416</v>
      </c>
      <c r="ER35">
        <v>211610</v>
      </c>
      <c r="ES35">
        <v>88509.52</v>
      </c>
    </row>
    <row r="36" spans="1:149" ht="19.5" outlineLevel="1" x14ac:dyDescent="0.35">
      <c r="A36" s="288"/>
      <c r="B36" s="289">
        <v>28</v>
      </c>
      <c r="C36" s="327">
        <v>5125</v>
      </c>
      <c r="D36" s="323">
        <v>27</v>
      </c>
      <c r="E36" s="327" t="s">
        <v>35</v>
      </c>
      <c r="F36" s="324"/>
      <c r="G36" s="324">
        <f t="shared" si="1"/>
        <v>0</v>
      </c>
      <c r="H36" s="328"/>
      <c r="I36" s="328"/>
      <c r="J36" s="328"/>
      <c r="K36" s="328"/>
      <c r="L36" s="328"/>
      <c r="M36" s="328"/>
      <c r="N36" s="329"/>
      <c r="O36" s="290">
        <v>34</v>
      </c>
      <c r="P36" s="290">
        <v>0</v>
      </c>
      <c r="Q36" s="330">
        <v>8535307.5700000003</v>
      </c>
      <c r="R36" s="330">
        <v>604776.51</v>
      </c>
      <c r="S36" s="330">
        <v>0</v>
      </c>
      <c r="T36" s="330">
        <v>107552</v>
      </c>
      <c r="U36" s="330">
        <v>101414.14</v>
      </c>
      <c r="V36" s="330">
        <v>1822841.33</v>
      </c>
      <c r="W36" s="330">
        <v>550293.66</v>
      </c>
      <c r="X36" s="331">
        <v>23623.33</v>
      </c>
      <c r="Y36" s="330">
        <v>0</v>
      </c>
      <c r="Z36" s="330">
        <v>180381.84</v>
      </c>
      <c r="AA36" s="330">
        <v>5553</v>
      </c>
      <c r="AB36" s="330">
        <v>151797.64000000001</v>
      </c>
      <c r="AC36" s="330">
        <v>695878.81</v>
      </c>
      <c r="AD36" s="330">
        <v>125926.17</v>
      </c>
      <c r="AE36" s="330">
        <v>0</v>
      </c>
      <c r="AF36" s="330">
        <v>0</v>
      </c>
      <c r="AG36" s="330">
        <v>47908.19</v>
      </c>
      <c r="AH36" s="330">
        <v>273743.68</v>
      </c>
      <c r="AI36" s="330">
        <v>113474.94</v>
      </c>
      <c r="AJ36" s="330">
        <v>9810.17</v>
      </c>
      <c r="AK36" s="330">
        <v>255743.1</v>
      </c>
      <c r="AL36" s="332">
        <v>48398.65</v>
      </c>
      <c r="AM36" s="332">
        <v>154553.99</v>
      </c>
      <c r="AN36" s="332">
        <v>590</v>
      </c>
      <c r="AO36" s="332">
        <v>99234.68</v>
      </c>
      <c r="AP36" s="332">
        <v>650</v>
      </c>
      <c r="AQ36" s="332">
        <v>28114.79</v>
      </c>
      <c r="AR36" s="332">
        <v>32828437.420000002</v>
      </c>
      <c r="AS36" s="332">
        <v>611831.88</v>
      </c>
      <c r="AT36" s="332">
        <v>65338.44</v>
      </c>
      <c r="AU36" s="332">
        <v>232743</v>
      </c>
      <c r="AV36" s="332">
        <v>379759</v>
      </c>
      <c r="AW36" s="332">
        <v>1233854.53</v>
      </c>
      <c r="AX36" s="332">
        <v>0</v>
      </c>
      <c r="AY36" s="332">
        <v>0</v>
      </c>
      <c r="AZ36" s="332">
        <v>1551717.39</v>
      </c>
      <c r="BA36" s="332"/>
      <c r="BB36" s="332">
        <v>382311</v>
      </c>
      <c r="BC36" s="332">
        <v>453232.48</v>
      </c>
      <c r="BD36" s="332">
        <v>806530.3</v>
      </c>
      <c r="BE36" s="332">
        <v>78840.460000000006</v>
      </c>
      <c r="BF36" s="332">
        <v>271104.8</v>
      </c>
      <c r="BG36" s="332">
        <v>230763.39</v>
      </c>
      <c r="BH36" s="332">
        <v>197901.65</v>
      </c>
      <c r="BI36" s="332">
        <v>39899.57</v>
      </c>
      <c r="BJ36" s="332">
        <v>60417</v>
      </c>
      <c r="BK36" s="332">
        <v>0</v>
      </c>
      <c r="BL36" s="332">
        <v>-63503.1</v>
      </c>
      <c r="BM36" s="332">
        <v>126036.62</v>
      </c>
      <c r="BN36" s="332">
        <v>746970.91</v>
      </c>
      <c r="BO36" s="332">
        <v>18934.2</v>
      </c>
      <c r="BP36" s="332">
        <v>135094.94</v>
      </c>
      <c r="BQ36" s="332">
        <v>0</v>
      </c>
      <c r="BR36" s="332"/>
      <c r="BS36" s="332">
        <v>1459781.05</v>
      </c>
      <c r="BT36" s="332">
        <v>32248.73</v>
      </c>
      <c r="BU36" s="332">
        <v>22912643.18</v>
      </c>
      <c r="BV36" s="332">
        <v>329713</v>
      </c>
      <c r="BW36" s="332">
        <v>220744.83</v>
      </c>
      <c r="BX36" s="329">
        <v>220363</v>
      </c>
      <c r="BY36" s="332">
        <v>560593.79</v>
      </c>
      <c r="BZ36" s="332">
        <v>13930.42</v>
      </c>
      <c r="CA36" s="332">
        <v>13550</v>
      </c>
      <c r="CB36" s="332">
        <v>190153.37</v>
      </c>
      <c r="CC36" s="332">
        <v>496185.81</v>
      </c>
      <c r="CD36" s="332"/>
      <c r="CE36" s="332"/>
      <c r="CF36" s="11"/>
      <c r="CG36" s="11">
        <v>7627446.1699999999</v>
      </c>
      <c r="CH36" s="11">
        <v>902031.8</v>
      </c>
      <c r="CI36">
        <v>0</v>
      </c>
      <c r="CJ36">
        <v>91191.42</v>
      </c>
      <c r="CK36">
        <v>215189.21</v>
      </c>
      <c r="CL36">
        <v>1565791</v>
      </c>
      <c r="CM36">
        <v>468548.37</v>
      </c>
      <c r="CN36">
        <v>16644.43</v>
      </c>
      <c r="CO36">
        <v>0</v>
      </c>
      <c r="CP36">
        <v>173952.66</v>
      </c>
      <c r="CQ36">
        <v>3803</v>
      </c>
      <c r="CR36">
        <v>122561.37</v>
      </c>
      <c r="CS36">
        <v>680076.61</v>
      </c>
      <c r="CT36">
        <v>240484.08</v>
      </c>
      <c r="CU36">
        <v>0</v>
      </c>
      <c r="CV36">
        <v>0</v>
      </c>
      <c r="CW36">
        <v>44196.93</v>
      </c>
      <c r="CX36">
        <v>145791.99</v>
      </c>
      <c r="CY36">
        <v>95605.48</v>
      </c>
      <c r="CZ36">
        <v>30300.560000000001</v>
      </c>
      <c r="DA36">
        <v>210041.82</v>
      </c>
      <c r="DB36">
        <v>42164.45</v>
      </c>
      <c r="DC36">
        <v>251455.63</v>
      </c>
      <c r="DD36">
        <v>934.83</v>
      </c>
      <c r="DE36">
        <v>80664.69</v>
      </c>
      <c r="DF36">
        <v>5115.6000000000004</v>
      </c>
      <c r="DG36">
        <v>33745.24</v>
      </c>
      <c r="DH36">
        <v>46003777.590000004</v>
      </c>
      <c r="DI36">
        <v>967175.06</v>
      </c>
      <c r="DJ36">
        <v>40685.79</v>
      </c>
      <c r="DK36">
        <v>264102</v>
      </c>
      <c r="DL36">
        <v>262125</v>
      </c>
      <c r="DM36">
        <v>1174321.47</v>
      </c>
      <c r="DN36">
        <v>0</v>
      </c>
      <c r="DO36">
        <v>0</v>
      </c>
      <c r="DP36">
        <v>1650674.13</v>
      </c>
      <c r="DQ36">
        <v>59616.13</v>
      </c>
      <c r="DR36">
        <v>317442</v>
      </c>
      <c r="DS36">
        <v>258199.49</v>
      </c>
      <c r="DT36">
        <v>889307.41</v>
      </c>
      <c r="DU36">
        <v>37312.28</v>
      </c>
      <c r="DV36">
        <v>200949.82</v>
      </c>
      <c r="DW36">
        <v>219416.95999999999</v>
      </c>
      <c r="DX36">
        <v>67314.73</v>
      </c>
      <c r="DY36">
        <v>53627.1</v>
      </c>
      <c r="DZ36">
        <v>81017</v>
      </c>
      <c r="EA36">
        <v>0</v>
      </c>
      <c r="EB36">
        <v>182570.64</v>
      </c>
      <c r="EC36">
        <v>153227.73000000001</v>
      </c>
      <c r="ED36">
        <v>505781.34</v>
      </c>
      <c r="EE36">
        <v>21024.07</v>
      </c>
      <c r="EF36">
        <v>191371.69</v>
      </c>
      <c r="EG36">
        <v>0</v>
      </c>
      <c r="EH36">
        <v>9398.9</v>
      </c>
      <c r="EI36">
        <v>1447256.52</v>
      </c>
      <c r="EJ36">
        <v>12302.32</v>
      </c>
      <c r="EK36">
        <v>16295974.07</v>
      </c>
      <c r="EL36">
        <v>257731</v>
      </c>
      <c r="EM36">
        <v>196985.08</v>
      </c>
      <c r="EN36">
        <v>72130</v>
      </c>
      <c r="EO36">
        <v>531532.86</v>
      </c>
      <c r="EP36">
        <v>8940.06</v>
      </c>
      <c r="EQ36">
        <v>20529</v>
      </c>
      <c r="ER36">
        <v>479518</v>
      </c>
      <c r="ES36">
        <v>317316.03999999998</v>
      </c>
    </row>
    <row r="37" spans="1:149" ht="19.5" outlineLevel="1" x14ac:dyDescent="0.35">
      <c r="A37" s="288"/>
      <c r="B37" s="289">
        <v>29</v>
      </c>
      <c r="C37" s="327">
        <v>5130</v>
      </c>
      <c r="D37" s="323">
        <v>28</v>
      </c>
      <c r="E37" s="327" t="s">
        <v>36</v>
      </c>
      <c r="F37" s="324"/>
      <c r="G37" s="324">
        <f t="shared" si="1"/>
        <v>0</v>
      </c>
      <c r="H37" s="328"/>
      <c r="I37" s="328"/>
      <c r="J37" s="328"/>
      <c r="K37" s="328"/>
      <c r="L37" s="328"/>
      <c r="M37" s="328"/>
      <c r="N37" s="329"/>
      <c r="O37" s="290">
        <v>35</v>
      </c>
      <c r="P37" s="290">
        <v>0</v>
      </c>
      <c r="Q37" s="330">
        <v>1104281.32</v>
      </c>
      <c r="R37" s="330">
        <v>197283.93</v>
      </c>
      <c r="S37" s="330">
        <v>1275.3499999999999</v>
      </c>
      <c r="T37" s="330">
        <v>0</v>
      </c>
      <c r="U37" s="330">
        <v>493655.59</v>
      </c>
      <c r="V37" s="330">
        <v>427308.73</v>
      </c>
      <c r="W37" s="330">
        <v>321027.71000000002</v>
      </c>
      <c r="X37" s="331">
        <v>46627.7</v>
      </c>
      <c r="Y37" s="330">
        <v>0</v>
      </c>
      <c r="Z37" s="330">
        <v>81855.56</v>
      </c>
      <c r="AA37" s="330">
        <v>0</v>
      </c>
      <c r="AB37" s="330">
        <v>70283.87</v>
      </c>
      <c r="AC37" s="330">
        <v>501244.11</v>
      </c>
      <c r="AD37" s="330">
        <v>256305.49</v>
      </c>
      <c r="AE37" s="330">
        <v>146762.07999999999</v>
      </c>
      <c r="AF37" s="330">
        <v>189530.17</v>
      </c>
      <c r="AG37" s="330">
        <v>58973.19</v>
      </c>
      <c r="AH37" s="330">
        <v>146967.34</v>
      </c>
      <c r="AI37" s="330">
        <v>778019.05</v>
      </c>
      <c r="AJ37" s="330">
        <v>8059.34</v>
      </c>
      <c r="AK37" s="330">
        <v>157693.65</v>
      </c>
      <c r="AL37" s="332">
        <v>29702.15</v>
      </c>
      <c r="AM37" s="332">
        <v>265667.42</v>
      </c>
      <c r="AN37" s="332">
        <v>0</v>
      </c>
      <c r="AO37" s="332">
        <v>7083.71</v>
      </c>
      <c r="AP37" s="332">
        <v>0</v>
      </c>
      <c r="AQ37" s="332">
        <v>43265.07</v>
      </c>
      <c r="AR37" s="332">
        <v>7888097.4100000001</v>
      </c>
      <c r="AS37" s="332">
        <v>168981.71</v>
      </c>
      <c r="AT37" s="332">
        <v>108302.07</v>
      </c>
      <c r="AU37" s="332">
        <v>0</v>
      </c>
      <c r="AV37" s="332">
        <v>105754</v>
      </c>
      <c r="AW37" s="332">
        <v>1908063.09</v>
      </c>
      <c r="AX37" s="332">
        <v>113354.85</v>
      </c>
      <c r="AY37" s="332">
        <v>623444.35</v>
      </c>
      <c r="AZ37" s="332">
        <v>240599.26</v>
      </c>
      <c r="BA37" s="332"/>
      <c r="BB37" s="332">
        <v>0</v>
      </c>
      <c r="BC37" s="332">
        <v>0</v>
      </c>
      <c r="BD37" s="332">
        <v>241563.45</v>
      </c>
      <c r="BE37" s="332">
        <v>41043.43</v>
      </c>
      <c r="BF37" s="332">
        <v>339372.97</v>
      </c>
      <c r="BG37" s="332">
        <v>93959.73</v>
      </c>
      <c r="BH37" s="332">
        <v>38407.620000000003</v>
      </c>
      <c r="BI37" s="332">
        <v>23171.18</v>
      </c>
      <c r="BJ37" s="332">
        <v>0</v>
      </c>
      <c r="BK37" s="332">
        <v>0</v>
      </c>
      <c r="BL37" s="332">
        <v>82284.06</v>
      </c>
      <c r="BM37" s="332">
        <v>329925.52</v>
      </c>
      <c r="BN37" s="332">
        <v>51644.97</v>
      </c>
      <c r="BO37" s="332">
        <v>19721.71</v>
      </c>
      <c r="BP37" s="332">
        <v>53810.31</v>
      </c>
      <c r="BQ37" s="332">
        <v>0</v>
      </c>
      <c r="BR37" s="332"/>
      <c r="BS37" s="332">
        <v>543023.86</v>
      </c>
      <c r="BT37" s="332">
        <v>22505.97</v>
      </c>
      <c r="BU37" s="332">
        <v>293613.61</v>
      </c>
      <c r="BV37" s="332">
        <v>52453</v>
      </c>
      <c r="BW37" s="332">
        <v>62225.95</v>
      </c>
      <c r="BX37" s="329">
        <v>65166</v>
      </c>
      <c r="BY37" s="332">
        <v>320162.03000000003</v>
      </c>
      <c r="BZ37" s="332">
        <v>10208.11</v>
      </c>
      <c r="CA37" s="332">
        <v>14486</v>
      </c>
      <c r="CB37" s="332">
        <v>136075.68</v>
      </c>
      <c r="CC37" s="332">
        <v>30023.119999999999</v>
      </c>
      <c r="CD37" s="332"/>
      <c r="CE37" s="332"/>
      <c r="CF37" s="11"/>
      <c r="CG37" s="11">
        <v>827812.71</v>
      </c>
      <c r="CH37" s="11">
        <v>225342.74</v>
      </c>
      <c r="CI37">
        <v>0</v>
      </c>
      <c r="CJ37">
        <v>0</v>
      </c>
      <c r="CK37">
        <v>401233.29</v>
      </c>
      <c r="CL37">
        <v>374351.35</v>
      </c>
      <c r="CM37">
        <v>303530.76</v>
      </c>
      <c r="CN37">
        <v>43437.37</v>
      </c>
      <c r="CO37">
        <v>0</v>
      </c>
      <c r="CP37">
        <v>106358.26</v>
      </c>
      <c r="CQ37">
        <v>0</v>
      </c>
      <c r="CR37">
        <v>55453.58</v>
      </c>
      <c r="CS37">
        <v>360745.16</v>
      </c>
      <c r="CT37">
        <v>170483.49</v>
      </c>
      <c r="CU37">
        <v>758585.98</v>
      </c>
      <c r="CV37">
        <v>133223.75</v>
      </c>
      <c r="CW37">
        <v>50209.87</v>
      </c>
      <c r="CX37">
        <v>140193.79</v>
      </c>
      <c r="CY37">
        <v>747346.94</v>
      </c>
      <c r="CZ37">
        <v>4214.92</v>
      </c>
      <c r="DA37">
        <v>270122.99</v>
      </c>
      <c r="DB37">
        <v>20668.560000000001</v>
      </c>
      <c r="DC37">
        <v>190780.93</v>
      </c>
      <c r="DD37">
        <v>0</v>
      </c>
      <c r="DE37">
        <v>4549.3599999999997</v>
      </c>
      <c r="DF37">
        <v>0</v>
      </c>
      <c r="DG37">
        <v>40721.18</v>
      </c>
      <c r="DH37">
        <v>0</v>
      </c>
      <c r="DI37">
        <v>345613.01</v>
      </c>
      <c r="DJ37">
        <v>93011.05</v>
      </c>
      <c r="DK37">
        <v>292</v>
      </c>
      <c r="DL37">
        <v>82389</v>
      </c>
      <c r="DM37">
        <v>1645521.36</v>
      </c>
      <c r="DN37">
        <v>66560.429999999993</v>
      </c>
      <c r="DO37">
        <v>546715.5</v>
      </c>
      <c r="DP37">
        <v>200679.05</v>
      </c>
      <c r="DQ37">
        <v>39612.76</v>
      </c>
      <c r="DR37">
        <v>0</v>
      </c>
      <c r="DS37">
        <v>118147.83</v>
      </c>
      <c r="DT37">
        <v>198772.21</v>
      </c>
      <c r="DU37">
        <v>36250.26</v>
      </c>
      <c r="DV37">
        <v>307519.08</v>
      </c>
      <c r="DW37">
        <v>92094.65</v>
      </c>
      <c r="DX37">
        <v>23815.93</v>
      </c>
      <c r="DY37">
        <v>37767.51</v>
      </c>
      <c r="DZ37">
        <v>0</v>
      </c>
      <c r="EA37">
        <v>0</v>
      </c>
      <c r="EB37">
        <v>71900.58</v>
      </c>
      <c r="EC37">
        <v>232316.28</v>
      </c>
      <c r="ED37">
        <v>54430.59</v>
      </c>
      <c r="EE37">
        <v>19114.13</v>
      </c>
      <c r="EF37">
        <v>59421.760000000002</v>
      </c>
      <c r="EG37">
        <v>0</v>
      </c>
      <c r="EH37">
        <v>14300.98</v>
      </c>
      <c r="EI37">
        <v>541436.6</v>
      </c>
      <c r="EJ37">
        <v>17700.939999999999</v>
      </c>
      <c r="EK37">
        <v>242870.33</v>
      </c>
      <c r="EL37">
        <v>55201</v>
      </c>
      <c r="EM37">
        <v>47343.24</v>
      </c>
      <c r="EN37">
        <v>88201</v>
      </c>
      <c r="EO37">
        <v>296425.07</v>
      </c>
      <c r="EP37">
        <v>9707.5499999999993</v>
      </c>
      <c r="EQ37">
        <v>9325</v>
      </c>
      <c r="ER37">
        <v>133922</v>
      </c>
      <c r="ES37">
        <v>32266.36</v>
      </c>
    </row>
    <row r="38" spans="1:149" ht="19.5" outlineLevel="1" x14ac:dyDescent="0.35">
      <c r="A38" s="288"/>
      <c r="B38" s="289">
        <v>30</v>
      </c>
      <c r="C38" s="327">
        <v>5135</v>
      </c>
      <c r="D38" s="323">
        <v>29</v>
      </c>
      <c r="E38" s="327" t="s">
        <v>37</v>
      </c>
      <c r="F38" s="324"/>
      <c r="G38" s="324">
        <f t="shared" si="1"/>
        <v>0</v>
      </c>
      <c r="H38" s="328"/>
      <c r="I38" s="328"/>
      <c r="J38" s="328"/>
      <c r="K38" s="328"/>
      <c r="L38" s="328"/>
      <c r="M38" s="328"/>
      <c r="N38" s="329"/>
      <c r="O38" s="290">
        <v>36</v>
      </c>
      <c r="P38" s="290">
        <v>0</v>
      </c>
      <c r="Q38" s="330">
        <v>5117319.67</v>
      </c>
      <c r="R38" s="330">
        <v>3616124.33</v>
      </c>
      <c r="S38" s="330">
        <v>41588.230000000003</v>
      </c>
      <c r="T38" s="330">
        <v>0</v>
      </c>
      <c r="U38" s="330">
        <v>380239.96</v>
      </c>
      <c r="V38" s="330">
        <v>486693.21</v>
      </c>
      <c r="W38" s="330">
        <v>478200.74</v>
      </c>
      <c r="X38" s="331">
        <v>47220.36</v>
      </c>
      <c r="Y38" s="330">
        <v>0</v>
      </c>
      <c r="Z38" s="330">
        <v>169641.25</v>
      </c>
      <c r="AA38" s="330">
        <v>17127.5</v>
      </c>
      <c r="AB38" s="330">
        <v>59604.82</v>
      </c>
      <c r="AC38" s="330">
        <v>516354.11</v>
      </c>
      <c r="AD38" s="330">
        <v>280247.74</v>
      </c>
      <c r="AE38" s="330">
        <v>940596.14</v>
      </c>
      <c r="AF38" s="330">
        <v>120544.32000000001</v>
      </c>
      <c r="AG38" s="330">
        <v>51921.83</v>
      </c>
      <c r="AH38" s="330">
        <v>477071.94</v>
      </c>
      <c r="AI38" s="330">
        <v>114011.41</v>
      </c>
      <c r="AJ38" s="330">
        <v>97954.05</v>
      </c>
      <c r="AK38" s="330">
        <v>506752.39</v>
      </c>
      <c r="AL38" s="332">
        <v>60752.52</v>
      </c>
      <c r="AM38" s="332">
        <v>245395.74</v>
      </c>
      <c r="AN38" s="332">
        <v>237066.73</v>
      </c>
      <c r="AO38" s="332">
        <v>2571.9499999999998</v>
      </c>
      <c r="AP38" s="332">
        <v>6947.5</v>
      </c>
      <c r="AQ38" s="332">
        <v>59130.76</v>
      </c>
      <c r="AR38" s="332">
        <v>133674355.2</v>
      </c>
      <c r="AS38" s="332">
        <v>3959767.94</v>
      </c>
      <c r="AT38" s="332">
        <v>106010.78</v>
      </c>
      <c r="AU38" s="332">
        <v>101014</v>
      </c>
      <c r="AV38" s="332">
        <v>295466</v>
      </c>
      <c r="AW38" s="332">
        <v>0</v>
      </c>
      <c r="AX38" s="332">
        <v>48328.27</v>
      </c>
      <c r="AY38" s="332">
        <v>193641.89</v>
      </c>
      <c r="AZ38" s="332">
        <v>1090829.27</v>
      </c>
      <c r="BA38" s="332"/>
      <c r="BB38" s="332">
        <v>373691</v>
      </c>
      <c r="BC38" s="332">
        <v>106135.08</v>
      </c>
      <c r="BD38" s="332">
        <v>346945.05</v>
      </c>
      <c r="BE38" s="332">
        <v>74813.75</v>
      </c>
      <c r="BF38" s="332">
        <v>515993.58</v>
      </c>
      <c r="BG38" s="332">
        <v>93067</v>
      </c>
      <c r="BH38" s="332">
        <v>536393.78</v>
      </c>
      <c r="BI38" s="332">
        <v>118005.83</v>
      </c>
      <c r="BJ38" s="332">
        <v>0</v>
      </c>
      <c r="BK38" s="332">
        <v>0</v>
      </c>
      <c r="BL38" s="332">
        <v>168159.66</v>
      </c>
      <c r="BM38" s="332">
        <v>43551.4</v>
      </c>
      <c r="BN38" s="332">
        <v>621969.55000000005</v>
      </c>
      <c r="BO38" s="332">
        <v>69812.179999999993</v>
      </c>
      <c r="BP38" s="332">
        <v>76463.22</v>
      </c>
      <c r="BQ38" s="332">
        <v>84329.7</v>
      </c>
      <c r="BR38" s="332"/>
      <c r="BS38" s="332">
        <v>737929.37</v>
      </c>
      <c r="BT38" s="332">
        <v>61420.94</v>
      </c>
      <c r="BU38" s="332">
        <v>3309297.2</v>
      </c>
      <c r="BV38" s="332">
        <v>1139496</v>
      </c>
      <c r="BW38" s="332">
        <v>180976.02</v>
      </c>
      <c r="BX38" s="329">
        <v>313455</v>
      </c>
      <c r="BY38" s="332">
        <v>206407.83</v>
      </c>
      <c r="BZ38" s="332">
        <v>77569.53</v>
      </c>
      <c r="CA38" s="332">
        <v>84837</v>
      </c>
      <c r="CB38" s="332">
        <v>125872.8</v>
      </c>
      <c r="CC38" s="332">
        <v>120138.13</v>
      </c>
      <c r="CD38" s="332"/>
      <c r="CE38" s="332"/>
      <c r="CF38" s="11"/>
      <c r="CG38" s="11">
        <v>5175915.7300000004</v>
      </c>
      <c r="CH38" s="11">
        <v>3409082.31</v>
      </c>
      <c r="CI38">
        <v>60544.41</v>
      </c>
      <c r="CJ38">
        <v>0</v>
      </c>
      <c r="CK38">
        <v>360889.88</v>
      </c>
      <c r="CL38">
        <v>579254.32999999996</v>
      </c>
      <c r="CM38">
        <v>442526.91</v>
      </c>
      <c r="CN38">
        <v>64462.51</v>
      </c>
      <c r="CO38">
        <v>0</v>
      </c>
      <c r="CP38">
        <v>67171.77</v>
      </c>
      <c r="CQ38">
        <v>12114</v>
      </c>
      <c r="CR38">
        <v>64818.92</v>
      </c>
      <c r="CS38">
        <v>504332.59</v>
      </c>
      <c r="CT38">
        <v>209686.76</v>
      </c>
      <c r="CU38">
        <v>867897.35</v>
      </c>
      <c r="CV38">
        <v>76598.14</v>
      </c>
      <c r="CW38">
        <v>62205.7</v>
      </c>
      <c r="CX38">
        <v>401440.16</v>
      </c>
      <c r="CY38">
        <v>166952.15</v>
      </c>
      <c r="CZ38">
        <v>106773.27</v>
      </c>
      <c r="DA38">
        <v>432626.55</v>
      </c>
      <c r="DB38">
        <v>64644.67</v>
      </c>
      <c r="DC38">
        <v>251281.69</v>
      </c>
      <c r="DD38">
        <v>230500.28</v>
      </c>
      <c r="DE38">
        <v>9512.7199999999993</v>
      </c>
      <c r="DF38">
        <v>7884</v>
      </c>
      <c r="DG38">
        <v>76155.28</v>
      </c>
      <c r="DH38">
        <v>128155583.8</v>
      </c>
      <c r="DI38">
        <v>4394454.17</v>
      </c>
      <c r="DJ38">
        <v>156437.78</v>
      </c>
      <c r="DK38">
        <v>118565</v>
      </c>
      <c r="DL38">
        <v>351045</v>
      </c>
      <c r="DM38">
        <v>0</v>
      </c>
      <c r="DN38">
        <v>46422.53</v>
      </c>
      <c r="DO38">
        <v>146715.29</v>
      </c>
      <c r="DP38">
        <v>954087.76</v>
      </c>
      <c r="DQ38">
        <v>61153.97</v>
      </c>
      <c r="DR38">
        <v>259508</v>
      </c>
      <c r="DS38">
        <v>110687.75</v>
      </c>
      <c r="DT38">
        <v>416951.47</v>
      </c>
      <c r="DU38">
        <v>27851.26</v>
      </c>
      <c r="DV38">
        <v>516228.69</v>
      </c>
      <c r="DW38">
        <v>90716.01</v>
      </c>
      <c r="DX38">
        <v>384207.64</v>
      </c>
      <c r="DY38">
        <v>122679.31</v>
      </c>
      <c r="DZ38">
        <v>0</v>
      </c>
      <c r="EA38">
        <v>0</v>
      </c>
      <c r="EB38">
        <v>145051.89000000001</v>
      </c>
      <c r="EC38">
        <v>40890.86</v>
      </c>
      <c r="ED38">
        <v>677272.87</v>
      </c>
      <c r="EE38">
        <v>49866.38</v>
      </c>
      <c r="EF38">
        <v>103042.49</v>
      </c>
      <c r="EG38">
        <v>78509.899999999994</v>
      </c>
      <c r="EH38">
        <v>68549.52</v>
      </c>
      <c r="EI38">
        <v>932421.74</v>
      </c>
      <c r="EJ38">
        <v>5019.82</v>
      </c>
      <c r="EK38">
        <v>3331822.04</v>
      </c>
      <c r="EL38">
        <v>1530559</v>
      </c>
      <c r="EM38">
        <v>167862.46</v>
      </c>
      <c r="EN38">
        <v>217872</v>
      </c>
      <c r="EO38">
        <v>213867.61</v>
      </c>
      <c r="EP38">
        <v>58352.43</v>
      </c>
      <c r="EQ38">
        <v>102245</v>
      </c>
      <c r="ER38">
        <v>146493</v>
      </c>
      <c r="ES38">
        <v>116373.21</v>
      </c>
    </row>
    <row r="39" spans="1:149" ht="19.5" outlineLevel="1" x14ac:dyDescent="0.35">
      <c r="A39" s="288"/>
      <c r="B39" s="289">
        <v>31</v>
      </c>
      <c r="C39" s="327">
        <v>5145</v>
      </c>
      <c r="D39" s="323">
        <v>30</v>
      </c>
      <c r="E39" s="327" t="s">
        <v>38</v>
      </c>
      <c r="F39" s="324"/>
      <c r="G39" s="324">
        <f t="shared" si="1"/>
        <v>210261</v>
      </c>
      <c r="H39" s="328"/>
      <c r="I39" s="328"/>
      <c r="J39" s="328"/>
      <c r="K39" s="328"/>
      <c r="L39" s="328"/>
      <c r="M39" s="328"/>
      <c r="N39" s="329"/>
      <c r="O39" s="290">
        <v>37</v>
      </c>
      <c r="P39" s="290">
        <v>0</v>
      </c>
      <c r="Q39" s="330">
        <v>178510.04</v>
      </c>
      <c r="R39" s="330">
        <v>0</v>
      </c>
      <c r="S39" s="330">
        <v>0</v>
      </c>
      <c r="T39" s="330">
        <v>597</v>
      </c>
      <c r="U39" s="330">
        <v>63856.95</v>
      </c>
      <c r="V39" s="330">
        <v>83160.61</v>
      </c>
      <c r="W39" s="330">
        <v>4394.8500000000004</v>
      </c>
      <c r="X39" s="331">
        <v>2966.27</v>
      </c>
      <c r="Y39" s="330">
        <v>0</v>
      </c>
      <c r="Z39" s="330">
        <v>186.16</v>
      </c>
      <c r="AA39" s="330">
        <v>0</v>
      </c>
      <c r="AB39" s="330">
        <v>0</v>
      </c>
      <c r="AC39" s="330">
        <v>45364.23</v>
      </c>
      <c r="AD39" s="330">
        <v>124.82</v>
      </c>
      <c r="AE39" s="330">
        <v>0</v>
      </c>
      <c r="AF39" s="330">
        <v>0</v>
      </c>
      <c r="AG39" s="330">
        <v>0</v>
      </c>
      <c r="AH39" s="330">
        <v>1033.26</v>
      </c>
      <c r="AI39" s="330">
        <v>32378.59</v>
      </c>
      <c r="AJ39" s="330">
        <v>0</v>
      </c>
      <c r="AK39" s="330">
        <v>163477.42000000001</v>
      </c>
      <c r="AL39" s="332">
        <v>708.08</v>
      </c>
      <c r="AM39" s="332">
        <v>96514.79</v>
      </c>
      <c r="AN39" s="332">
        <v>0</v>
      </c>
      <c r="AO39" s="332">
        <v>860.63</v>
      </c>
      <c r="AP39" s="332">
        <v>0</v>
      </c>
      <c r="AQ39" s="332">
        <v>90.71</v>
      </c>
      <c r="AR39" s="332">
        <v>121707.47</v>
      </c>
      <c r="AS39" s="332">
        <v>287302.45</v>
      </c>
      <c r="AT39" s="332">
        <v>0</v>
      </c>
      <c r="AU39" s="332">
        <v>0</v>
      </c>
      <c r="AV39" s="332">
        <v>47889</v>
      </c>
      <c r="AW39" s="332">
        <v>169197.13</v>
      </c>
      <c r="AX39" s="332">
        <v>0</v>
      </c>
      <c r="AY39" s="332">
        <v>0</v>
      </c>
      <c r="AZ39" s="332">
        <v>384109.22</v>
      </c>
      <c r="BA39" s="332"/>
      <c r="BB39" s="332">
        <v>0</v>
      </c>
      <c r="BC39" s="332">
        <v>871.06</v>
      </c>
      <c r="BD39" s="332">
        <v>18986.990000000002</v>
      </c>
      <c r="BE39" s="332">
        <v>0</v>
      </c>
      <c r="BF39" s="332">
        <v>0</v>
      </c>
      <c r="BG39" s="332">
        <v>7866.32</v>
      </c>
      <c r="BH39" s="332">
        <v>48612.44</v>
      </c>
      <c r="BI39" s="332">
        <v>1839.93</v>
      </c>
      <c r="BJ39" s="332">
        <v>224111</v>
      </c>
      <c r="BK39" s="332">
        <v>210261</v>
      </c>
      <c r="BL39" s="332">
        <v>0</v>
      </c>
      <c r="BM39" s="332">
        <v>0</v>
      </c>
      <c r="BN39" s="332">
        <v>73724.91</v>
      </c>
      <c r="BO39" s="332">
        <v>592.38</v>
      </c>
      <c r="BP39" s="332">
        <v>852.77</v>
      </c>
      <c r="BQ39" s="332">
        <v>0</v>
      </c>
      <c r="BR39" s="332"/>
      <c r="BS39" s="332">
        <v>14096.81</v>
      </c>
      <c r="BT39" s="332">
        <v>0</v>
      </c>
      <c r="BU39" s="332">
        <v>12200.53</v>
      </c>
      <c r="BV39" s="332">
        <v>20752</v>
      </c>
      <c r="BW39" s="332">
        <v>0</v>
      </c>
      <c r="BX39" s="329">
        <v>0</v>
      </c>
      <c r="BY39" s="332">
        <v>4118.28</v>
      </c>
      <c r="BZ39" s="332">
        <v>158.4</v>
      </c>
      <c r="CA39" s="332">
        <v>0</v>
      </c>
      <c r="CB39" s="332">
        <v>43.27</v>
      </c>
      <c r="CC39" s="332">
        <v>0</v>
      </c>
      <c r="CD39" s="332"/>
      <c r="CE39" s="332"/>
      <c r="CF39" s="11"/>
      <c r="CG39" s="11">
        <v>156592.34</v>
      </c>
      <c r="CH39" s="11">
        <v>0</v>
      </c>
      <c r="CI39">
        <v>0</v>
      </c>
      <c r="CJ39">
        <v>1103.97</v>
      </c>
      <c r="CK39">
        <v>36586.54</v>
      </c>
      <c r="CL39">
        <v>59964.98</v>
      </c>
      <c r="CM39">
        <v>3798.4</v>
      </c>
      <c r="CN39">
        <v>228.91</v>
      </c>
      <c r="CO39">
        <v>0</v>
      </c>
      <c r="CP39">
        <v>0</v>
      </c>
      <c r="CQ39">
        <v>0</v>
      </c>
      <c r="CR39">
        <v>0</v>
      </c>
      <c r="CS39">
        <v>30605.360000000001</v>
      </c>
      <c r="CT39">
        <v>2865.32</v>
      </c>
      <c r="CU39">
        <v>0</v>
      </c>
      <c r="CV39">
        <v>0</v>
      </c>
      <c r="CW39">
        <v>0</v>
      </c>
      <c r="CX39">
        <v>186.82</v>
      </c>
      <c r="CY39">
        <v>16244.6</v>
      </c>
      <c r="CZ39">
        <v>312.01</v>
      </c>
      <c r="DA39">
        <v>159964.29</v>
      </c>
      <c r="DB39">
        <v>1113.9100000000001</v>
      </c>
      <c r="DC39">
        <v>64361.4</v>
      </c>
      <c r="DD39">
        <v>0</v>
      </c>
      <c r="DE39">
        <v>1993.65</v>
      </c>
      <c r="DF39">
        <v>0</v>
      </c>
      <c r="DG39">
        <v>386.54</v>
      </c>
      <c r="DH39">
        <v>84108.54</v>
      </c>
      <c r="DI39">
        <v>235233.7</v>
      </c>
      <c r="DJ39">
        <v>0</v>
      </c>
      <c r="DK39">
        <v>0</v>
      </c>
      <c r="DL39">
        <v>56702</v>
      </c>
      <c r="DM39">
        <v>120976.48</v>
      </c>
      <c r="DN39">
        <v>0</v>
      </c>
      <c r="DO39">
        <v>0</v>
      </c>
      <c r="DP39">
        <v>336216.07</v>
      </c>
      <c r="DQ39">
        <v>1090.6300000000001</v>
      </c>
      <c r="DR39">
        <v>0</v>
      </c>
      <c r="DS39">
        <v>5857.58</v>
      </c>
      <c r="DT39">
        <v>56823.72</v>
      </c>
      <c r="DU39">
        <v>0</v>
      </c>
      <c r="DV39">
        <v>0</v>
      </c>
      <c r="DW39">
        <v>19285.22</v>
      </c>
      <c r="DX39">
        <v>109616.65</v>
      </c>
      <c r="DY39">
        <v>801.46</v>
      </c>
      <c r="DZ39">
        <v>228757</v>
      </c>
      <c r="EA39">
        <v>201203.64</v>
      </c>
      <c r="EB39">
        <v>0</v>
      </c>
      <c r="EC39">
        <v>0</v>
      </c>
      <c r="ED39">
        <v>97559.31</v>
      </c>
      <c r="EE39">
        <v>224.09</v>
      </c>
      <c r="EF39">
        <v>4342.46</v>
      </c>
      <c r="EG39">
        <v>0</v>
      </c>
      <c r="EH39">
        <v>1864.7</v>
      </c>
      <c r="EI39">
        <v>19605.23</v>
      </c>
      <c r="EJ39">
        <v>0</v>
      </c>
      <c r="EK39">
        <v>3879.61</v>
      </c>
      <c r="EL39">
        <v>24863</v>
      </c>
      <c r="EM39">
        <v>0</v>
      </c>
      <c r="EN39">
        <v>0</v>
      </c>
      <c r="EO39">
        <v>5223.29</v>
      </c>
      <c r="EP39">
        <v>793.68</v>
      </c>
      <c r="EQ39">
        <v>0</v>
      </c>
      <c r="ER39">
        <v>38042</v>
      </c>
      <c r="ES39">
        <v>0</v>
      </c>
    </row>
    <row r="40" spans="1:149" ht="19.5" outlineLevel="1" x14ac:dyDescent="0.35">
      <c r="A40" s="288"/>
      <c r="B40" s="289">
        <v>32</v>
      </c>
      <c r="C40" s="327">
        <v>5150</v>
      </c>
      <c r="D40" s="323">
        <v>31</v>
      </c>
      <c r="E40" s="327" t="s">
        <v>39</v>
      </c>
      <c r="F40" s="324"/>
      <c r="G40" s="324">
        <f t="shared" si="1"/>
        <v>0</v>
      </c>
      <c r="H40" s="328"/>
      <c r="I40" s="328"/>
      <c r="J40" s="328"/>
      <c r="K40" s="328"/>
      <c r="L40" s="328"/>
      <c r="M40" s="328"/>
      <c r="N40" s="329"/>
      <c r="O40" s="290">
        <v>38</v>
      </c>
      <c r="P40" s="290">
        <v>0</v>
      </c>
      <c r="Q40" s="330">
        <v>12454525.560000001</v>
      </c>
      <c r="R40" s="330">
        <v>0</v>
      </c>
      <c r="S40" s="330">
        <v>0</v>
      </c>
      <c r="T40" s="330">
        <v>13694</v>
      </c>
      <c r="U40" s="330">
        <v>56176.02</v>
      </c>
      <c r="V40" s="330">
        <v>562091.61</v>
      </c>
      <c r="W40" s="330">
        <v>35610.97</v>
      </c>
      <c r="X40" s="331">
        <v>11394.22</v>
      </c>
      <c r="Y40" s="330">
        <v>0</v>
      </c>
      <c r="Z40" s="330">
        <v>90764.34</v>
      </c>
      <c r="AA40" s="330">
        <v>7720.5</v>
      </c>
      <c r="AB40" s="330">
        <v>76419.95</v>
      </c>
      <c r="AC40" s="330">
        <v>637129.99</v>
      </c>
      <c r="AD40" s="330">
        <v>30243.03</v>
      </c>
      <c r="AE40" s="330">
        <v>0</v>
      </c>
      <c r="AF40" s="330">
        <v>37949.15</v>
      </c>
      <c r="AG40" s="330">
        <v>8994.73</v>
      </c>
      <c r="AH40" s="330">
        <v>73388.03</v>
      </c>
      <c r="AI40" s="330">
        <v>125343.39</v>
      </c>
      <c r="AJ40" s="330">
        <v>9092.5</v>
      </c>
      <c r="AK40" s="330">
        <v>32402.05</v>
      </c>
      <c r="AL40" s="332">
        <v>21296.05</v>
      </c>
      <c r="AM40" s="332">
        <v>123437.73</v>
      </c>
      <c r="AN40" s="332">
        <v>43800.55</v>
      </c>
      <c r="AO40" s="332">
        <v>2897.88</v>
      </c>
      <c r="AP40" s="332">
        <v>0</v>
      </c>
      <c r="AQ40" s="332">
        <v>17670.29</v>
      </c>
      <c r="AR40" s="332">
        <v>1314682.8999999999</v>
      </c>
      <c r="AS40" s="332">
        <v>561773.31999999995</v>
      </c>
      <c r="AT40" s="332">
        <v>11055.76</v>
      </c>
      <c r="AU40" s="332">
        <v>1706</v>
      </c>
      <c r="AV40" s="332">
        <v>121623</v>
      </c>
      <c r="AW40" s="332">
        <v>782777.95</v>
      </c>
      <c r="AX40" s="332">
        <v>0</v>
      </c>
      <c r="AY40" s="332">
        <v>83788.12</v>
      </c>
      <c r="AZ40" s="332">
        <v>1100151.19</v>
      </c>
      <c r="BA40" s="332"/>
      <c r="BB40" s="332">
        <v>67439</v>
      </c>
      <c r="BC40" s="332">
        <v>266746.48</v>
      </c>
      <c r="BD40" s="332">
        <v>257377.92000000001</v>
      </c>
      <c r="BE40" s="332">
        <v>9898.4599999999991</v>
      </c>
      <c r="BF40" s="332">
        <v>37215.51</v>
      </c>
      <c r="BG40" s="332">
        <v>6304.99</v>
      </c>
      <c r="BH40" s="332">
        <v>432703.81</v>
      </c>
      <c r="BI40" s="332">
        <v>4718.29</v>
      </c>
      <c r="BJ40" s="332">
        <v>0</v>
      </c>
      <c r="BK40" s="332">
        <v>0</v>
      </c>
      <c r="BL40" s="332">
        <v>8922.32</v>
      </c>
      <c r="BM40" s="332">
        <v>18879.919999999998</v>
      </c>
      <c r="BN40" s="332">
        <v>175602.37</v>
      </c>
      <c r="BO40" s="332">
        <v>237.5</v>
      </c>
      <c r="BP40" s="332">
        <v>10138.58</v>
      </c>
      <c r="BQ40" s="332">
        <v>0</v>
      </c>
      <c r="BR40" s="332"/>
      <c r="BS40" s="332">
        <v>147950.32999999999</v>
      </c>
      <c r="BT40" s="332">
        <v>5895.18</v>
      </c>
      <c r="BU40" s="332">
        <v>6429793.0800000001</v>
      </c>
      <c r="BV40" s="332">
        <v>297049</v>
      </c>
      <c r="BW40" s="332">
        <v>163398.9</v>
      </c>
      <c r="BX40" s="329">
        <v>423</v>
      </c>
      <c r="BY40" s="332">
        <v>100936.82</v>
      </c>
      <c r="BZ40" s="332">
        <v>0</v>
      </c>
      <c r="CA40" s="332">
        <v>61218</v>
      </c>
      <c r="CB40" s="332">
        <v>34636.25</v>
      </c>
      <c r="CC40" s="332">
        <v>149186.19</v>
      </c>
      <c r="CD40" s="332"/>
      <c r="CE40" s="332"/>
      <c r="CF40" s="11"/>
      <c r="CG40" s="11">
        <v>11380737.800000001</v>
      </c>
      <c r="CH40" s="11">
        <v>0</v>
      </c>
      <c r="CI40">
        <v>0</v>
      </c>
      <c r="CJ40">
        <v>15085.98</v>
      </c>
      <c r="CK40">
        <v>97576.55</v>
      </c>
      <c r="CL40">
        <v>577517.44999999995</v>
      </c>
      <c r="CM40">
        <v>37923.089999999997</v>
      </c>
      <c r="CN40">
        <v>5242.05</v>
      </c>
      <c r="CO40">
        <v>0</v>
      </c>
      <c r="CP40">
        <v>116660.82</v>
      </c>
      <c r="CQ40">
        <v>8069</v>
      </c>
      <c r="CR40">
        <v>89246.83</v>
      </c>
      <c r="CS40">
        <v>606278.74</v>
      </c>
      <c r="CT40">
        <v>16513.68</v>
      </c>
      <c r="CU40">
        <v>0</v>
      </c>
      <c r="CV40">
        <v>19624.150000000001</v>
      </c>
      <c r="CW40">
        <v>2976.9</v>
      </c>
      <c r="CX40">
        <v>110177.93</v>
      </c>
      <c r="CY40">
        <v>86916.28</v>
      </c>
      <c r="CZ40">
        <v>6768.27</v>
      </c>
      <c r="DA40">
        <v>58629.21</v>
      </c>
      <c r="DB40">
        <v>32437.41</v>
      </c>
      <c r="DC40">
        <v>123141.7</v>
      </c>
      <c r="DD40">
        <v>14887.81</v>
      </c>
      <c r="DE40">
        <v>3565.72</v>
      </c>
      <c r="DF40">
        <v>0</v>
      </c>
      <c r="DG40">
        <v>3203.53</v>
      </c>
      <c r="DH40">
        <v>1249304.72</v>
      </c>
      <c r="DI40">
        <v>752146.23</v>
      </c>
      <c r="DJ40">
        <v>21873.599999999999</v>
      </c>
      <c r="DK40">
        <v>9256</v>
      </c>
      <c r="DL40">
        <v>132556</v>
      </c>
      <c r="DM40">
        <v>557344.16</v>
      </c>
      <c r="DN40">
        <v>0</v>
      </c>
      <c r="DO40">
        <v>50003.68</v>
      </c>
      <c r="DP40">
        <v>1085227.73</v>
      </c>
      <c r="DQ40">
        <v>68365.899999999994</v>
      </c>
      <c r="DR40">
        <v>148734</v>
      </c>
      <c r="DS40">
        <v>163050.76999999999</v>
      </c>
      <c r="DT40">
        <v>228399.86</v>
      </c>
      <c r="DU40">
        <v>20477.97</v>
      </c>
      <c r="DV40">
        <v>48894.98</v>
      </c>
      <c r="DW40">
        <v>9483.01</v>
      </c>
      <c r="DX40">
        <v>407105.47</v>
      </c>
      <c r="DY40">
        <v>14689.34</v>
      </c>
      <c r="DZ40">
        <v>0</v>
      </c>
      <c r="EA40">
        <v>0</v>
      </c>
      <c r="EB40">
        <v>12578.85</v>
      </c>
      <c r="EC40">
        <v>24597.01</v>
      </c>
      <c r="ED40">
        <v>150117.97</v>
      </c>
      <c r="EE40">
        <v>42.31</v>
      </c>
      <c r="EF40">
        <v>14320.34</v>
      </c>
      <c r="EG40">
        <v>7211.73</v>
      </c>
      <c r="EH40">
        <v>2761.04</v>
      </c>
      <c r="EI40">
        <v>31016.65</v>
      </c>
      <c r="EJ40">
        <v>6980.77</v>
      </c>
      <c r="EK40">
        <v>7525323.8099999996</v>
      </c>
      <c r="EL40">
        <v>105567</v>
      </c>
      <c r="EM40">
        <v>155729.91</v>
      </c>
      <c r="EN40">
        <v>1320</v>
      </c>
      <c r="EO40">
        <v>135085.88</v>
      </c>
      <c r="EP40">
        <v>0</v>
      </c>
      <c r="EQ40">
        <v>64188</v>
      </c>
      <c r="ER40">
        <v>138276</v>
      </c>
      <c r="ES40">
        <v>130868.32</v>
      </c>
    </row>
    <row r="41" spans="1:149" ht="19.5" outlineLevel="1" x14ac:dyDescent="0.35">
      <c r="A41" s="288"/>
      <c r="B41" s="289">
        <v>33</v>
      </c>
      <c r="C41" s="327">
        <v>5155</v>
      </c>
      <c r="D41" s="323">
        <v>32</v>
      </c>
      <c r="E41" s="327" t="s">
        <v>40</v>
      </c>
      <c r="F41" s="324"/>
      <c r="G41" s="324">
        <f t="shared" si="1"/>
        <v>146815</v>
      </c>
      <c r="H41" s="328"/>
      <c r="I41" s="328"/>
      <c r="J41" s="328"/>
      <c r="K41" s="328"/>
      <c r="L41" s="328"/>
      <c r="M41" s="328"/>
      <c r="N41" s="329"/>
      <c r="O41" s="290">
        <v>39</v>
      </c>
      <c r="P41" s="290">
        <v>0</v>
      </c>
      <c r="Q41" s="330">
        <v>1704220.82</v>
      </c>
      <c r="R41" s="330">
        <v>218</v>
      </c>
      <c r="S41" s="330">
        <v>0</v>
      </c>
      <c r="T41" s="330">
        <v>488</v>
      </c>
      <c r="U41" s="330">
        <v>350670.73</v>
      </c>
      <c r="V41" s="330">
        <v>560032.54</v>
      </c>
      <c r="W41" s="330">
        <v>51304.95</v>
      </c>
      <c r="X41" s="331">
        <v>135875.82</v>
      </c>
      <c r="Y41" s="330">
        <v>0</v>
      </c>
      <c r="Z41" s="330">
        <v>163425.22</v>
      </c>
      <c r="AA41" s="330">
        <v>325</v>
      </c>
      <c r="AB41" s="330">
        <v>112910.59</v>
      </c>
      <c r="AC41" s="330">
        <v>196021.17</v>
      </c>
      <c r="AD41" s="330">
        <v>234659.77</v>
      </c>
      <c r="AE41" s="330">
        <v>510588.17</v>
      </c>
      <c r="AF41" s="330">
        <v>239168.08</v>
      </c>
      <c r="AG41" s="330">
        <v>598.4</v>
      </c>
      <c r="AH41" s="330">
        <v>264881.69</v>
      </c>
      <c r="AI41" s="330">
        <v>95599.06</v>
      </c>
      <c r="AJ41" s="330">
        <v>133.63</v>
      </c>
      <c r="AK41" s="330">
        <v>104891.61</v>
      </c>
      <c r="AL41" s="332">
        <v>26621.26</v>
      </c>
      <c r="AM41" s="332">
        <v>180660.31</v>
      </c>
      <c r="AN41" s="332">
        <v>0</v>
      </c>
      <c r="AO41" s="332">
        <v>4470.3599999999997</v>
      </c>
      <c r="AP41" s="332">
        <v>2124.75</v>
      </c>
      <c r="AQ41" s="332">
        <v>10115.120000000001</v>
      </c>
      <c r="AR41" s="332">
        <v>6704882.7999999998</v>
      </c>
      <c r="AS41" s="332">
        <v>89510.34</v>
      </c>
      <c r="AT41" s="332">
        <v>131090.42000000001</v>
      </c>
      <c r="AU41" s="332">
        <v>0</v>
      </c>
      <c r="AV41" s="332">
        <v>70041</v>
      </c>
      <c r="AW41" s="332">
        <v>295304.13</v>
      </c>
      <c r="AX41" s="332">
        <v>44856.42</v>
      </c>
      <c r="AY41" s="332">
        <v>109771.2</v>
      </c>
      <c r="AZ41" s="332">
        <v>1044995.7</v>
      </c>
      <c r="BA41" s="332"/>
      <c r="BB41" s="332">
        <v>0</v>
      </c>
      <c r="BC41" s="332">
        <v>65706.259999999995</v>
      </c>
      <c r="BD41" s="332">
        <v>194158.68</v>
      </c>
      <c r="BE41" s="332">
        <v>80394.100000000006</v>
      </c>
      <c r="BF41" s="332">
        <v>146126.49</v>
      </c>
      <c r="BG41" s="332">
        <v>3899.99</v>
      </c>
      <c r="BH41" s="332">
        <v>22145.38</v>
      </c>
      <c r="BI41" s="332">
        <v>54618.15</v>
      </c>
      <c r="BJ41" s="332">
        <v>0</v>
      </c>
      <c r="BK41" s="332">
        <v>146815</v>
      </c>
      <c r="BL41" s="332">
        <v>19715.57</v>
      </c>
      <c r="BM41" s="332">
        <v>188071.98</v>
      </c>
      <c r="BN41" s="332">
        <v>120182.43</v>
      </c>
      <c r="BO41" s="332">
        <v>1581.61</v>
      </c>
      <c r="BP41" s="332">
        <v>15874.09</v>
      </c>
      <c r="BQ41" s="332">
        <v>0</v>
      </c>
      <c r="BR41" s="332"/>
      <c r="BS41" s="332">
        <v>253121</v>
      </c>
      <c r="BT41" s="332">
        <v>15092.09</v>
      </c>
      <c r="BU41" s="332">
        <v>8874.1</v>
      </c>
      <c r="BV41" s="332">
        <v>246521</v>
      </c>
      <c r="BW41" s="332">
        <v>93442.880000000005</v>
      </c>
      <c r="BX41" s="329">
        <v>331762</v>
      </c>
      <c r="BY41" s="332">
        <v>142991.26999999999</v>
      </c>
      <c r="BZ41" s="332">
        <v>8849.69</v>
      </c>
      <c r="CA41" s="332">
        <v>5494</v>
      </c>
      <c r="CB41" s="332">
        <v>258308.03</v>
      </c>
      <c r="CC41" s="332">
        <v>403879.13</v>
      </c>
      <c r="CD41" s="332"/>
      <c r="CE41" s="332"/>
      <c r="CF41" s="11"/>
      <c r="CG41" s="11">
        <v>1507622.83</v>
      </c>
      <c r="CH41" s="11">
        <v>0</v>
      </c>
      <c r="CI41">
        <v>0</v>
      </c>
      <c r="CJ41">
        <v>84.33</v>
      </c>
      <c r="CK41">
        <v>180315.76</v>
      </c>
      <c r="CL41">
        <v>389491.95</v>
      </c>
      <c r="CM41">
        <v>53967.63</v>
      </c>
      <c r="CN41">
        <v>174432.28</v>
      </c>
      <c r="CO41">
        <v>0</v>
      </c>
      <c r="CP41">
        <v>195519.04</v>
      </c>
      <c r="CQ41">
        <v>1800</v>
      </c>
      <c r="CR41">
        <v>101913.43</v>
      </c>
      <c r="CS41">
        <v>132172.64000000001</v>
      </c>
      <c r="CT41">
        <v>178813.43</v>
      </c>
      <c r="CU41">
        <v>535918.93999999994</v>
      </c>
      <c r="CV41">
        <v>200432.45</v>
      </c>
      <c r="CW41">
        <v>1209.25</v>
      </c>
      <c r="CX41">
        <v>205894.79</v>
      </c>
      <c r="CY41">
        <v>84254.28</v>
      </c>
      <c r="CZ41">
        <v>162.27000000000001</v>
      </c>
      <c r="DA41">
        <v>200128.69</v>
      </c>
      <c r="DB41">
        <v>18093.02</v>
      </c>
      <c r="DC41">
        <v>199156.99</v>
      </c>
      <c r="DD41">
        <v>0</v>
      </c>
      <c r="DE41">
        <v>4191.08</v>
      </c>
      <c r="DF41">
        <v>0</v>
      </c>
      <c r="DG41">
        <v>7870.3</v>
      </c>
      <c r="DH41">
        <v>0</v>
      </c>
      <c r="DI41">
        <v>201530.8</v>
      </c>
      <c r="DJ41">
        <v>188824.01</v>
      </c>
      <c r="DK41">
        <v>0</v>
      </c>
      <c r="DL41">
        <v>63712</v>
      </c>
      <c r="DM41">
        <v>250723.6</v>
      </c>
      <c r="DN41">
        <v>18379.830000000002</v>
      </c>
      <c r="DO41">
        <v>109682.53</v>
      </c>
      <c r="DP41">
        <v>745474.14</v>
      </c>
      <c r="DQ41">
        <v>12575.71</v>
      </c>
      <c r="DR41">
        <v>0</v>
      </c>
      <c r="DS41">
        <v>123003.21</v>
      </c>
      <c r="DT41">
        <v>175846.2</v>
      </c>
      <c r="DU41">
        <v>58649.7</v>
      </c>
      <c r="DV41">
        <v>128545.60000000001</v>
      </c>
      <c r="DW41">
        <v>2807.04</v>
      </c>
      <c r="DX41">
        <v>63629.66</v>
      </c>
      <c r="DY41">
        <v>89997.94</v>
      </c>
      <c r="DZ41">
        <v>0</v>
      </c>
      <c r="EA41">
        <v>131236.04999999999</v>
      </c>
      <c r="EB41">
        <v>14697.98</v>
      </c>
      <c r="EC41">
        <v>237528.81</v>
      </c>
      <c r="ED41">
        <v>44258.46</v>
      </c>
      <c r="EE41">
        <v>2979.07</v>
      </c>
      <c r="EF41">
        <v>10630.44</v>
      </c>
      <c r="EG41">
        <v>0</v>
      </c>
      <c r="EH41">
        <v>4564.0600000000004</v>
      </c>
      <c r="EI41">
        <v>344553.7</v>
      </c>
      <c r="EJ41">
        <v>23726.37</v>
      </c>
      <c r="EK41">
        <v>3919.2</v>
      </c>
      <c r="EL41">
        <v>244772</v>
      </c>
      <c r="EM41">
        <v>96850.93</v>
      </c>
      <c r="EN41">
        <v>272145</v>
      </c>
      <c r="EO41">
        <v>113818.03</v>
      </c>
      <c r="EP41">
        <v>8880.83</v>
      </c>
      <c r="EQ41">
        <v>6665</v>
      </c>
      <c r="ER41">
        <v>184689</v>
      </c>
      <c r="ES41">
        <v>450974.17</v>
      </c>
    </row>
    <row r="42" spans="1:149" ht="19.5" outlineLevel="1" x14ac:dyDescent="0.35">
      <c r="A42" s="288"/>
      <c r="B42" s="289">
        <v>34</v>
      </c>
      <c r="C42" s="327">
        <v>5160</v>
      </c>
      <c r="D42" s="323">
        <v>33</v>
      </c>
      <c r="E42" s="327" t="s">
        <v>41</v>
      </c>
      <c r="F42" s="324"/>
      <c r="G42" s="324">
        <f t="shared" ref="G42:G73" si="2">HLOOKUP($E$3,$P$3:$CE$269,O42,TRUE)</f>
        <v>0</v>
      </c>
      <c r="H42" s="328"/>
      <c r="I42" s="328"/>
      <c r="J42" s="328"/>
      <c r="K42" s="328"/>
      <c r="L42" s="328"/>
      <c r="M42" s="328"/>
      <c r="N42" s="329"/>
      <c r="O42" s="290">
        <v>40</v>
      </c>
      <c r="P42" s="290">
        <v>0</v>
      </c>
      <c r="Q42" s="330">
        <v>363570.75</v>
      </c>
      <c r="R42" s="330">
        <v>0</v>
      </c>
      <c r="S42" s="330">
        <v>0</v>
      </c>
      <c r="T42" s="330">
        <v>5579</v>
      </c>
      <c r="U42" s="330">
        <v>47459.19</v>
      </c>
      <c r="V42" s="330">
        <v>119225.74</v>
      </c>
      <c r="W42" s="330">
        <v>86503.51</v>
      </c>
      <c r="X42" s="331">
        <v>46534.080000000002</v>
      </c>
      <c r="Y42" s="330">
        <v>0</v>
      </c>
      <c r="Z42" s="330">
        <v>71901.039999999994</v>
      </c>
      <c r="AA42" s="330">
        <v>330</v>
      </c>
      <c r="AB42" s="330">
        <v>35057.120000000003</v>
      </c>
      <c r="AC42" s="330">
        <v>69967.22</v>
      </c>
      <c r="AD42" s="330">
        <v>52034.879999999997</v>
      </c>
      <c r="AE42" s="330">
        <v>57156.66</v>
      </c>
      <c r="AF42" s="330">
        <v>33390.839999999997</v>
      </c>
      <c r="AG42" s="330">
        <v>2306.46</v>
      </c>
      <c r="AH42" s="330">
        <v>50099.24</v>
      </c>
      <c r="AI42" s="330">
        <v>77667.59</v>
      </c>
      <c r="AJ42" s="330">
        <v>1801.73</v>
      </c>
      <c r="AK42" s="330">
        <v>207163.41</v>
      </c>
      <c r="AL42" s="332">
        <v>55485.85</v>
      </c>
      <c r="AM42" s="332">
        <v>170773.53</v>
      </c>
      <c r="AN42" s="332">
        <v>0</v>
      </c>
      <c r="AO42" s="332">
        <v>63866.48</v>
      </c>
      <c r="AP42" s="332">
        <v>2110.8200000000002</v>
      </c>
      <c r="AQ42" s="332">
        <v>16529.580000000002</v>
      </c>
      <c r="AR42" s="332">
        <v>2917848.84</v>
      </c>
      <c r="AS42" s="332">
        <v>420148.95</v>
      </c>
      <c r="AT42" s="332">
        <v>22716.799999999999</v>
      </c>
      <c r="AU42" s="332">
        <v>0</v>
      </c>
      <c r="AV42" s="332">
        <v>43591</v>
      </c>
      <c r="AW42" s="332">
        <v>315018.15000000002</v>
      </c>
      <c r="AX42" s="332">
        <v>61049.72</v>
      </c>
      <c r="AY42" s="332">
        <v>72005.09</v>
      </c>
      <c r="AZ42" s="332">
        <v>136011.96</v>
      </c>
      <c r="BA42" s="332"/>
      <c r="BB42" s="332">
        <v>178194</v>
      </c>
      <c r="BC42" s="332">
        <v>119820.01</v>
      </c>
      <c r="BD42" s="332">
        <v>88066.14</v>
      </c>
      <c r="BE42" s="332">
        <v>32624.35</v>
      </c>
      <c r="BF42" s="332">
        <v>183564.05</v>
      </c>
      <c r="BG42" s="332">
        <v>17126</v>
      </c>
      <c r="BH42" s="332">
        <v>58510.36</v>
      </c>
      <c r="BI42" s="332">
        <v>18307.38</v>
      </c>
      <c r="BJ42" s="332">
        <v>85834</v>
      </c>
      <c r="BK42" s="332">
        <v>0</v>
      </c>
      <c r="BL42" s="332">
        <v>108039.91</v>
      </c>
      <c r="BM42" s="332">
        <v>26591.14</v>
      </c>
      <c r="BN42" s="332">
        <v>38617.18</v>
      </c>
      <c r="BO42" s="332">
        <v>12800</v>
      </c>
      <c r="BP42" s="332">
        <v>24432.39</v>
      </c>
      <c r="BQ42" s="332">
        <v>3154.66</v>
      </c>
      <c r="BR42" s="332"/>
      <c r="BS42" s="332">
        <v>64326.35</v>
      </c>
      <c r="BT42" s="332">
        <v>79297.84</v>
      </c>
      <c r="BU42" s="332">
        <v>0</v>
      </c>
      <c r="BV42" s="332">
        <v>90813</v>
      </c>
      <c r="BW42" s="332">
        <v>28568.23</v>
      </c>
      <c r="BX42" s="329">
        <v>99652</v>
      </c>
      <c r="BY42" s="332">
        <v>161087.47</v>
      </c>
      <c r="BZ42" s="332">
        <v>64.73</v>
      </c>
      <c r="CA42" s="332">
        <v>81596</v>
      </c>
      <c r="CB42" s="332">
        <v>117932.25</v>
      </c>
      <c r="CC42" s="332">
        <v>187870.12</v>
      </c>
      <c r="CD42" s="332"/>
      <c r="CE42" s="332"/>
      <c r="CF42" s="11"/>
      <c r="CG42" s="11">
        <v>298426.8</v>
      </c>
      <c r="CH42" s="11">
        <v>1069.96</v>
      </c>
      <c r="CI42">
        <v>1025.51</v>
      </c>
      <c r="CJ42">
        <v>15174.41</v>
      </c>
      <c r="CK42">
        <v>44802.28</v>
      </c>
      <c r="CL42">
        <v>87540.13</v>
      </c>
      <c r="CM42">
        <v>59803.17</v>
      </c>
      <c r="CN42">
        <v>38968.769999999997</v>
      </c>
      <c r="CO42">
        <v>0</v>
      </c>
      <c r="CP42">
        <v>80465.97</v>
      </c>
      <c r="CQ42">
        <v>696.25</v>
      </c>
      <c r="CR42">
        <v>22731.040000000001</v>
      </c>
      <c r="CS42">
        <v>140942.12</v>
      </c>
      <c r="CT42">
        <v>15889.92</v>
      </c>
      <c r="CU42">
        <v>35196.980000000003</v>
      </c>
      <c r="CV42">
        <v>69681.64</v>
      </c>
      <c r="CW42">
        <v>3835.43</v>
      </c>
      <c r="CX42">
        <v>67098.28</v>
      </c>
      <c r="CY42">
        <v>13962.88</v>
      </c>
      <c r="CZ42">
        <v>2320.09</v>
      </c>
      <c r="DA42">
        <v>102763.2</v>
      </c>
      <c r="DB42">
        <v>34869.050000000003</v>
      </c>
      <c r="DC42">
        <v>154935.12</v>
      </c>
      <c r="DD42">
        <v>0</v>
      </c>
      <c r="DE42">
        <v>55833.18</v>
      </c>
      <c r="DF42">
        <v>0</v>
      </c>
      <c r="DG42">
        <v>14735.62</v>
      </c>
      <c r="DH42">
        <v>2766772.03</v>
      </c>
      <c r="DI42">
        <v>328197.53999999998</v>
      </c>
      <c r="DJ42">
        <v>28283.48</v>
      </c>
      <c r="DK42">
        <v>0</v>
      </c>
      <c r="DL42">
        <v>41218</v>
      </c>
      <c r="DM42">
        <v>399046.5</v>
      </c>
      <c r="DN42">
        <v>32654.49</v>
      </c>
      <c r="DO42">
        <v>77191.8</v>
      </c>
      <c r="DP42">
        <v>285173.58</v>
      </c>
      <c r="DQ42">
        <v>3815.63</v>
      </c>
      <c r="DR42">
        <v>176479</v>
      </c>
      <c r="DS42">
        <v>84475.7</v>
      </c>
      <c r="DT42">
        <v>123450.39</v>
      </c>
      <c r="DU42">
        <v>40319.89</v>
      </c>
      <c r="DV42">
        <v>246325.33</v>
      </c>
      <c r="DW42">
        <v>16533.490000000002</v>
      </c>
      <c r="DX42">
        <v>94808.91</v>
      </c>
      <c r="DY42">
        <v>19835.57</v>
      </c>
      <c r="DZ42">
        <v>36611</v>
      </c>
      <c r="EA42">
        <v>0</v>
      </c>
      <c r="EB42">
        <v>69500.350000000006</v>
      </c>
      <c r="EC42">
        <v>46722.37</v>
      </c>
      <c r="ED42">
        <v>64205.4</v>
      </c>
      <c r="EE42">
        <v>4898.75</v>
      </c>
      <c r="EF42">
        <v>14428.5</v>
      </c>
      <c r="EG42">
        <v>12851.16</v>
      </c>
      <c r="EH42">
        <v>4601.99</v>
      </c>
      <c r="EI42">
        <v>49225.49</v>
      </c>
      <c r="EJ42">
        <v>17961.53</v>
      </c>
      <c r="EK42">
        <v>0</v>
      </c>
      <c r="EL42">
        <v>93402</v>
      </c>
      <c r="EM42">
        <v>21613.05</v>
      </c>
      <c r="EN42">
        <v>66861</v>
      </c>
      <c r="EO42">
        <v>62295.99</v>
      </c>
      <c r="EP42">
        <v>86.79</v>
      </c>
      <c r="EQ42">
        <v>13226</v>
      </c>
      <c r="ER42">
        <v>186158</v>
      </c>
      <c r="ES42">
        <v>222807.02</v>
      </c>
    </row>
    <row r="43" spans="1:149" ht="19.5" outlineLevel="1" x14ac:dyDescent="0.35">
      <c r="A43" s="288"/>
      <c r="B43" s="289">
        <v>35</v>
      </c>
      <c r="C43" s="327">
        <v>5175</v>
      </c>
      <c r="D43" s="323">
        <v>34</v>
      </c>
      <c r="E43" s="327" t="s">
        <v>42</v>
      </c>
      <c r="F43" s="324"/>
      <c r="G43" s="324">
        <f t="shared" si="2"/>
        <v>0</v>
      </c>
      <c r="H43" s="328"/>
      <c r="I43" s="328"/>
      <c r="J43" s="328"/>
      <c r="K43" s="328"/>
      <c r="L43" s="328"/>
      <c r="M43" s="328"/>
      <c r="N43" s="329"/>
      <c r="O43" s="290">
        <v>41</v>
      </c>
      <c r="P43" s="290">
        <v>0</v>
      </c>
      <c r="Q43" s="330">
        <v>2000058.88</v>
      </c>
      <c r="R43" s="330">
        <v>457393.39</v>
      </c>
      <c r="S43" s="330">
        <v>38284.81</v>
      </c>
      <c r="T43" s="330">
        <v>512</v>
      </c>
      <c r="U43" s="330">
        <v>0</v>
      </c>
      <c r="V43" s="330">
        <v>283995.58</v>
      </c>
      <c r="W43" s="330">
        <v>413301.19</v>
      </c>
      <c r="X43" s="331">
        <v>0</v>
      </c>
      <c r="Y43" s="330">
        <v>0</v>
      </c>
      <c r="Z43" s="330">
        <v>280124.82</v>
      </c>
      <c r="AA43" s="330">
        <v>0</v>
      </c>
      <c r="AB43" s="330">
        <v>165199.09</v>
      </c>
      <c r="AC43" s="330">
        <v>0</v>
      </c>
      <c r="AD43" s="330">
        <v>248572.14</v>
      </c>
      <c r="AE43" s="330">
        <v>0</v>
      </c>
      <c r="AF43" s="330">
        <v>221316.03</v>
      </c>
      <c r="AG43" s="330">
        <v>164.79</v>
      </c>
      <c r="AH43" s="330">
        <v>4203.05</v>
      </c>
      <c r="AI43" s="330">
        <v>83302.45</v>
      </c>
      <c r="AJ43" s="330">
        <v>41226.5</v>
      </c>
      <c r="AK43" s="330">
        <v>16311.27</v>
      </c>
      <c r="AL43" s="332">
        <v>0</v>
      </c>
      <c r="AM43" s="332">
        <v>1045.8699999999999</v>
      </c>
      <c r="AN43" s="332">
        <v>26.72</v>
      </c>
      <c r="AO43" s="332">
        <v>18214.21</v>
      </c>
      <c r="AP43" s="332">
        <v>3065.5</v>
      </c>
      <c r="AQ43" s="332">
        <v>1734.43</v>
      </c>
      <c r="AR43" s="332">
        <v>7285028.7400000002</v>
      </c>
      <c r="AS43" s="332">
        <v>1567086.11</v>
      </c>
      <c r="AT43" s="332">
        <v>27035.43</v>
      </c>
      <c r="AU43" s="332">
        <v>1191</v>
      </c>
      <c r="AV43" s="332">
        <v>0</v>
      </c>
      <c r="AW43" s="332">
        <v>0</v>
      </c>
      <c r="AX43" s="332">
        <v>76352.89</v>
      </c>
      <c r="AY43" s="332">
        <v>11475.61</v>
      </c>
      <c r="AZ43" s="332">
        <v>34119.75</v>
      </c>
      <c r="BA43" s="332"/>
      <c r="BB43" s="332">
        <v>39922</v>
      </c>
      <c r="BC43" s="332">
        <v>189483.53</v>
      </c>
      <c r="BD43" s="332">
        <v>0</v>
      </c>
      <c r="BE43" s="332">
        <v>54671.14</v>
      </c>
      <c r="BF43" s="332">
        <v>13535.27</v>
      </c>
      <c r="BG43" s="332">
        <v>126</v>
      </c>
      <c r="BH43" s="332">
        <v>0</v>
      </c>
      <c r="BI43" s="332">
        <v>0</v>
      </c>
      <c r="BJ43" s="332">
        <v>139759</v>
      </c>
      <c r="BK43" s="332">
        <v>0</v>
      </c>
      <c r="BL43" s="332">
        <v>1827.6</v>
      </c>
      <c r="BM43" s="332">
        <v>3795</v>
      </c>
      <c r="BN43" s="332">
        <v>62911.6</v>
      </c>
      <c r="BO43" s="332">
        <v>943.47</v>
      </c>
      <c r="BP43" s="332">
        <v>22735.13</v>
      </c>
      <c r="BQ43" s="332">
        <v>0</v>
      </c>
      <c r="BR43" s="332"/>
      <c r="BS43" s="332">
        <v>40815.83</v>
      </c>
      <c r="BT43" s="332">
        <v>1799.54</v>
      </c>
      <c r="BU43" s="332">
        <v>0</v>
      </c>
      <c r="BV43" s="332">
        <v>557976</v>
      </c>
      <c r="BW43" s="332">
        <v>74852.56</v>
      </c>
      <c r="BX43" s="329">
        <v>0</v>
      </c>
      <c r="BY43" s="332">
        <v>112857.67</v>
      </c>
      <c r="BZ43" s="332">
        <v>28813.29</v>
      </c>
      <c r="CA43" s="332">
        <v>12855</v>
      </c>
      <c r="CB43" s="332">
        <v>231761.66</v>
      </c>
      <c r="CC43" s="332">
        <v>27459.279999999999</v>
      </c>
      <c r="CD43" s="332"/>
      <c r="CE43" s="332"/>
      <c r="CF43" s="11"/>
      <c r="CG43" s="11">
        <v>1949760.46</v>
      </c>
      <c r="CH43" s="11">
        <v>489340.64</v>
      </c>
      <c r="CI43">
        <v>34081.08</v>
      </c>
      <c r="CJ43">
        <v>2632.12</v>
      </c>
      <c r="CK43">
        <v>117.16</v>
      </c>
      <c r="CL43">
        <v>452933.53</v>
      </c>
      <c r="CM43">
        <v>515464.25</v>
      </c>
      <c r="CN43">
        <v>14.97</v>
      </c>
      <c r="CO43">
        <v>0</v>
      </c>
      <c r="CP43">
        <v>286680.90999999997</v>
      </c>
      <c r="CQ43">
        <v>801.29</v>
      </c>
      <c r="CR43">
        <v>132405.85</v>
      </c>
      <c r="CS43">
        <v>0</v>
      </c>
      <c r="CT43">
        <v>190109.94</v>
      </c>
      <c r="CU43">
        <v>0</v>
      </c>
      <c r="CV43">
        <v>158991.60999999999</v>
      </c>
      <c r="CW43">
        <v>3205.48</v>
      </c>
      <c r="CX43">
        <v>863.52</v>
      </c>
      <c r="CY43">
        <v>85555.16</v>
      </c>
      <c r="CZ43">
        <v>40670.550000000003</v>
      </c>
      <c r="DA43">
        <v>20137.830000000002</v>
      </c>
      <c r="DB43">
        <v>0</v>
      </c>
      <c r="DC43">
        <v>3013.5</v>
      </c>
      <c r="DD43">
        <v>270</v>
      </c>
      <c r="DE43">
        <v>5608.24</v>
      </c>
      <c r="DF43">
        <v>3222.25</v>
      </c>
      <c r="DG43">
        <v>2932.46</v>
      </c>
      <c r="DH43">
        <v>0</v>
      </c>
      <c r="DI43">
        <v>1904876.43</v>
      </c>
      <c r="DJ43">
        <v>24388.63</v>
      </c>
      <c r="DK43">
        <v>0</v>
      </c>
      <c r="DL43">
        <v>0</v>
      </c>
      <c r="DM43">
        <v>0</v>
      </c>
      <c r="DN43">
        <v>96728.03</v>
      </c>
      <c r="DO43">
        <v>9816.36</v>
      </c>
      <c r="DP43">
        <v>250015.4</v>
      </c>
      <c r="DQ43">
        <v>3993.84</v>
      </c>
      <c r="DR43">
        <v>35918</v>
      </c>
      <c r="DS43">
        <v>213308.39</v>
      </c>
      <c r="DT43">
        <v>2819.92</v>
      </c>
      <c r="DU43">
        <v>53434.49</v>
      </c>
      <c r="DV43">
        <v>1269.68</v>
      </c>
      <c r="DW43">
        <v>1830</v>
      </c>
      <c r="DX43">
        <v>0</v>
      </c>
      <c r="DY43">
        <v>0</v>
      </c>
      <c r="DZ43">
        <v>106351</v>
      </c>
      <c r="EA43">
        <v>15.98</v>
      </c>
      <c r="EB43">
        <v>0</v>
      </c>
      <c r="EC43">
        <v>21567</v>
      </c>
      <c r="ED43">
        <v>62357.22</v>
      </c>
      <c r="EE43">
        <v>1270.95</v>
      </c>
      <c r="EF43">
        <v>12791.98</v>
      </c>
      <c r="EG43">
        <v>80635.28</v>
      </c>
      <c r="EH43">
        <v>13542.39</v>
      </c>
      <c r="EI43">
        <v>50980.46</v>
      </c>
      <c r="EJ43">
        <v>20.69</v>
      </c>
      <c r="EK43">
        <v>0</v>
      </c>
      <c r="EL43">
        <v>479986</v>
      </c>
      <c r="EM43">
        <v>42397.1</v>
      </c>
      <c r="EN43">
        <v>0</v>
      </c>
      <c r="EO43">
        <v>112024.08</v>
      </c>
      <c r="EP43">
        <v>32549.74</v>
      </c>
      <c r="EQ43">
        <v>14681</v>
      </c>
      <c r="ER43">
        <v>183450</v>
      </c>
      <c r="ES43">
        <v>26969.65</v>
      </c>
    </row>
    <row r="44" spans="1:149" ht="19.5" x14ac:dyDescent="0.35">
      <c r="A44" s="288"/>
      <c r="B44" s="289">
        <v>36</v>
      </c>
      <c r="C44" s="333"/>
      <c r="D44" s="323"/>
      <c r="E44" s="334" t="s">
        <v>43</v>
      </c>
      <c r="F44" s="335"/>
      <c r="G44" s="324">
        <f t="shared" si="2"/>
        <v>1084144</v>
      </c>
      <c r="H44" s="328"/>
      <c r="I44" s="336"/>
      <c r="J44" s="336"/>
      <c r="K44" s="336"/>
      <c r="L44" s="336"/>
      <c r="M44" s="336"/>
      <c r="N44" s="329"/>
      <c r="O44" s="290">
        <v>42</v>
      </c>
      <c r="P44" s="290">
        <v>0</v>
      </c>
      <c r="Q44" s="330">
        <v>33232305.629999999</v>
      </c>
      <c r="R44" s="330">
        <v>5145408.12</v>
      </c>
      <c r="S44" s="330">
        <v>86747.4</v>
      </c>
      <c r="T44" s="330">
        <v>198065</v>
      </c>
      <c r="U44" s="330">
        <v>1813764.95</v>
      </c>
      <c r="V44" s="330">
        <v>5395369.4700000007</v>
      </c>
      <c r="W44" s="330">
        <v>2155319.6</v>
      </c>
      <c r="X44" s="331">
        <v>418665.27</v>
      </c>
      <c r="Y44" s="330">
        <v>306.57</v>
      </c>
      <c r="Z44" s="330">
        <v>1424249.2300000002</v>
      </c>
      <c r="AA44" s="330">
        <v>51679.42</v>
      </c>
      <c r="AB44" s="330">
        <v>695173.45</v>
      </c>
      <c r="AC44" s="330">
        <v>2846895.7600000002</v>
      </c>
      <c r="AD44" s="330">
        <v>2378148.15</v>
      </c>
      <c r="AE44" s="330">
        <v>2586197.23</v>
      </c>
      <c r="AF44" s="330">
        <v>1063368.71</v>
      </c>
      <c r="AG44" s="330">
        <v>267090.5</v>
      </c>
      <c r="AH44" s="330">
        <v>1342811.81</v>
      </c>
      <c r="AI44" s="330">
        <v>1477327.82</v>
      </c>
      <c r="AJ44" s="330">
        <v>295603.37</v>
      </c>
      <c r="AK44" s="330">
        <v>1833617.1300000001</v>
      </c>
      <c r="AL44" s="332">
        <v>624703.25</v>
      </c>
      <c r="AM44" s="332">
        <v>1331266.7400000002</v>
      </c>
      <c r="AN44" s="332">
        <v>317433.36999999994</v>
      </c>
      <c r="AO44" s="332">
        <v>317482.40000000002</v>
      </c>
      <c r="AP44" s="332">
        <v>15778.57</v>
      </c>
      <c r="AQ44" s="332">
        <v>189516.40999999997</v>
      </c>
      <c r="AR44" s="332">
        <v>233975148.48000005</v>
      </c>
      <c r="AS44" s="332">
        <v>9125315.9399999995</v>
      </c>
      <c r="AT44" s="332">
        <v>631422.75000000012</v>
      </c>
      <c r="AU44" s="332">
        <v>568050</v>
      </c>
      <c r="AV44" s="332">
        <v>1545398</v>
      </c>
      <c r="AW44" s="332">
        <v>5996631.79</v>
      </c>
      <c r="AX44" s="332">
        <v>343942.15</v>
      </c>
      <c r="AY44" s="332">
        <v>1525272.2200000004</v>
      </c>
      <c r="AZ44" s="332">
        <v>9017046.2100000009</v>
      </c>
      <c r="BA44" s="332"/>
      <c r="BB44" s="332">
        <v>1401782</v>
      </c>
      <c r="BC44" s="332">
        <v>1572830.4400000002</v>
      </c>
      <c r="BD44" s="332">
        <v>2589111.9500000002</v>
      </c>
      <c r="BE44" s="332">
        <v>461201.29000000004</v>
      </c>
      <c r="BF44" s="332">
        <v>1652474.9300000002</v>
      </c>
      <c r="BG44" s="332">
        <v>490704.5</v>
      </c>
      <c r="BH44" s="332">
        <v>1876157.72</v>
      </c>
      <c r="BI44" s="332">
        <v>366416.41</v>
      </c>
      <c r="BJ44" s="332">
        <v>1188542</v>
      </c>
      <c r="BK44" s="332">
        <v>1084144</v>
      </c>
      <c r="BL44" s="332">
        <v>500383.53</v>
      </c>
      <c r="BM44" s="332">
        <v>749991.39</v>
      </c>
      <c r="BN44" s="332">
        <v>2329917.9300000006</v>
      </c>
      <c r="BO44" s="332">
        <v>146086.57999999999</v>
      </c>
      <c r="BP44" s="332">
        <v>398021.04000000004</v>
      </c>
      <c r="BQ44" s="332">
        <v>126542.29000000001</v>
      </c>
      <c r="BR44" s="332"/>
      <c r="BS44" s="332">
        <v>5264388.9299999988</v>
      </c>
      <c r="BT44" s="332">
        <v>234868.49</v>
      </c>
      <c r="BU44" s="332">
        <v>71660846.450000003</v>
      </c>
      <c r="BV44" s="332">
        <v>3729139</v>
      </c>
      <c r="BW44" s="332">
        <v>838683.52</v>
      </c>
      <c r="BX44" s="329">
        <v>1902064</v>
      </c>
      <c r="BY44" s="332">
        <v>2086551.34</v>
      </c>
      <c r="BZ44" s="332">
        <v>243714.53</v>
      </c>
      <c r="CA44" s="332">
        <v>331933</v>
      </c>
      <c r="CB44" s="332">
        <v>1426637.2</v>
      </c>
      <c r="CC44" s="332">
        <v>2101735.7199999997</v>
      </c>
      <c r="CD44" s="337"/>
      <c r="CE44" s="337"/>
      <c r="CF44" s="13"/>
      <c r="CG44" s="13">
        <v>30917840.050000001</v>
      </c>
      <c r="CH44" s="13">
        <v>5263561.8999999994</v>
      </c>
      <c r="CI44">
        <v>102931.86</v>
      </c>
      <c r="CJ44">
        <v>173897.14</v>
      </c>
      <c r="CK44">
        <v>1610247.52</v>
      </c>
      <c r="CL44">
        <v>5098438.0500000007</v>
      </c>
      <c r="CM44">
        <v>2154314.2699999996</v>
      </c>
      <c r="CN44">
        <v>396811.44999999995</v>
      </c>
      <c r="CO44">
        <v>0</v>
      </c>
      <c r="CP44">
        <v>1303847.6599999999</v>
      </c>
      <c r="CQ44">
        <v>46132.18</v>
      </c>
      <c r="CR44">
        <v>621979.91999999993</v>
      </c>
      <c r="CS44">
        <v>2541687.9800000004</v>
      </c>
      <c r="CT44">
        <v>1831710.5299999998</v>
      </c>
      <c r="CU44">
        <v>2487236.04</v>
      </c>
      <c r="CV44">
        <v>870049.4</v>
      </c>
      <c r="CW44">
        <v>285286.68</v>
      </c>
      <c r="CX44">
        <v>1188216.1400000001</v>
      </c>
      <c r="CY44">
        <v>1353625.2599999998</v>
      </c>
      <c r="CZ44">
        <v>324830.30000000005</v>
      </c>
      <c r="DA44">
        <v>1809951.79</v>
      </c>
      <c r="DB44">
        <v>497769.65999999992</v>
      </c>
      <c r="DC44">
        <v>1298779.25</v>
      </c>
      <c r="DD44">
        <v>283003</v>
      </c>
      <c r="DE44">
        <v>257745.31999999995</v>
      </c>
      <c r="DF44">
        <v>43625.14</v>
      </c>
      <c r="DG44">
        <v>195607.96999999997</v>
      </c>
      <c r="DH44">
        <v>228961610.16</v>
      </c>
      <c r="DI44">
        <v>11071767.18</v>
      </c>
      <c r="DJ44">
        <v>616263.82999999996</v>
      </c>
      <c r="DK44">
        <v>583930</v>
      </c>
      <c r="DL44">
        <v>1445415</v>
      </c>
      <c r="DM44">
        <v>5480836.6100000003</v>
      </c>
      <c r="DN44">
        <v>260745.30999999997</v>
      </c>
      <c r="DO44">
        <v>1348676.87</v>
      </c>
      <c r="DP44">
        <v>8484781.3199999984</v>
      </c>
      <c r="DQ44">
        <v>262488.05</v>
      </c>
      <c r="DR44">
        <v>1095331</v>
      </c>
      <c r="DS44">
        <v>1323818.83</v>
      </c>
      <c r="DT44">
        <v>2660236.27</v>
      </c>
      <c r="DU44">
        <v>414736.52</v>
      </c>
      <c r="DV44">
        <v>1632097.6500000001</v>
      </c>
      <c r="DW44">
        <v>495809.7099999999</v>
      </c>
      <c r="DX44">
        <v>1845104.6099999996</v>
      </c>
      <c r="DY44">
        <v>543005.65</v>
      </c>
      <c r="DZ44">
        <v>1084610</v>
      </c>
      <c r="EA44">
        <v>1013520.1799999999</v>
      </c>
      <c r="EB44">
        <v>692292.41999999993</v>
      </c>
      <c r="EC44">
        <v>757326.97000000009</v>
      </c>
      <c r="ED44">
        <v>1991880.3199999998</v>
      </c>
      <c r="EE44">
        <v>110841.74999999999</v>
      </c>
      <c r="EF44">
        <v>474059.28</v>
      </c>
      <c r="EG44">
        <v>221457.49</v>
      </c>
      <c r="EH44">
        <v>206644.93</v>
      </c>
      <c r="EI44">
        <v>5319768.1300000008</v>
      </c>
      <c r="EJ44">
        <v>110750.84</v>
      </c>
      <c r="EK44">
        <v>60221763.910000004</v>
      </c>
      <c r="EL44">
        <v>3879621</v>
      </c>
      <c r="EM44">
        <v>755901.64</v>
      </c>
      <c r="EN44">
        <v>1627604</v>
      </c>
      <c r="EO44">
        <v>1885767.7999999998</v>
      </c>
      <c r="EP44">
        <v>222538.69999999998</v>
      </c>
      <c r="EQ44">
        <v>299168</v>
      </c>
      <c r="ER44">
        <v>1918352</v>
      </c>
      <c r="ES44">
        <v>1805771.4199999997</v>
      </c>
    </row>
    <row r="45" spans="1:149" ht="19.5" outlineLevel="1" x14ac:dyDescent="0.35">
      <c r="A45" s="288"/>
      <c r="B45" s="289">
        <v>37</v>
      </c>
      <c r="C45" s="327">
        <v>5305</v>
      </c>
      <c r="D45" s="323">
        <v>35</v>
      </c>
      <c r="E45" s="327" t="s">
        <v>44</v>
      </c>
      <c r="F45" s="324"/>
      <c r="G45" s="324">
        <f t="shared" si="2"/>
        <v>158648</v>
      </c>
      <c r="H45" s="328"/>
      <c r="I45" s="328"/>
      <c r="J45" s="328"/>
      <c r="K45" s="328"/>
      <c r="L45" s="328"/>
      <c r="M45" s="328"/>
      <c r="N45" s="329"/>
      <c r="O45" s="290">
        <v>43</v>
      </c>
      <c r="P45" s="290">
        <v>0</v>
      </c>
      <c r="Q45" s="330">
        <v>8084750.4900000002</v>
      </c>
      <c r="R45" s="330">
        <v>91051.199999999997</v>
      </c>
      <c r="S45" s="330">
        <v>2954.88</v>
      </c>
      <c r="T45" s="330">
        <v>204127</v>
      </c>
      <c r="U45" s="330">
        <v>354110.2</v>
      </c>
      <c r="V45" s="330">
        <v>0</v>
      </c>
      <c r="W45" s="330">
        <v>195764.51</v>
      </c>
      <c r="X45" s="331">
        <v>64260.7</v>
      </c>
      <c r="Y45" s="330">
        <v>0</v>
      </c>
      <c r="Z45" s="330">
        <v>111719.67999999999</v>
      </c>
      <c r="AA45" s="330">
        <v>0</v>
      </c>
      <c r="AB45" s="330">
        <v>99694.15</v>
      </c>
      <c r="AC45" s="330">
        <v>917782.47</v>
      </c>
      <c r="AD45" s="330">
        <v>343996.43</v>
      </c>
      <c r="AE45" s="330">
        <v>0</v>
      </c>
      <c r="AF45" s="330">
        <v>0</v>
      </c>
      <c r="AG45" s="330">
        <v>0</v>
      </c>
      <c r="AH45" s="330">
        <v>201088.93</v>
      </c>
      <c r="AI45" s="330">
        <v>29729.599999999999</v>
      </c>
      <c r="AJ45" s="330">
        <v>27435.4</v>
      </c>
      <c r="AK45" s="330">
        <v>0</v>
      </c>
      <c r="AL45" s="332">
        <v>52825.81</v>
      </c>
      <c r="AM45" s="332">
        <v>701114.45</v>
      </c>
      <c r="AN45" s="332">
        <v>138076.1</v>
      </c>
      <c r="AO45" s="332">
        <v>0</v>
      </c>
      <c r="AP45" s="332">
        <v>0</v>
      </c>
      <c r="AQ45" s="332">
        <v>0</v>
      </c>
      <c r="AR45" s="332">
        <v>111511.86</v>
      </c>
      <c r="AS45" s="332">
        <v>0</v>
      </c>
      <c r="AT45" s="332">
        <v>108531.05</v>
      </c>
      <c r="AU45" s="332">
        <v>0</v>
      </c>
      <c r="AV45" s="332">
        <v>0</v>
      </c>
      <c r="AW45" s="332">
        <v>607852.59</v>
      </c>
      <c r="AX45" s="332">
        <v>0</v>
      </c>
      <c r="AY45" s="332">
        <v>144351.32</v>
      </c>
      <c r="AZ45" s="332">
        <v>211107.7</v>
      </c>
      <c r="BA45" s="332"/>
      <c r="BB45" s="332">
        <v>0</v>
      </c>
      <c r="BC45" s="332">
        <v>159388.59</v>
      </c>
      <c r="BD45" s="332">
        <v>1249335.9099999999</v>
      </c>
      <c r="BE45" s="332">
        <v>52571.14</v>
      </c>
      <c r="BF45" s="332">
        <v>0</v>
      </c>
      <c r="BG45" s="332">
        <v>79384.259999999995</v>
      </c>
      <c r="BH45" s="332">
        <v>541248.29</v>
      </c>
      <c r="BI45" s="332">
        <v>67450.58</v>
      </c>
      <c r="BJ45" s="332">
        <v>0</v>
      </c>
      <c r="BK45" s="332">
        <v>158648</v>
      </c>
      <c r="BL45" s="332">
        <v>0</v>
      </c>
      <c r="BM45" s="332">
        <v>352867.78</v>
      </c>
      <c r="BN45" s="332">
        <v>3337.23</v>
      </c>
      <c r="BO45" s="332">
        <v>0</v>
      </c>
      <c r="BP45" s="332">
        <v>0</v>
      </c>
      <c r="BQ45" s="332">
        <v>0</v>
      </c>
      <c r="BR45" s="332"/>
      <c r="BS45" s="332">
        <v>0</v>
      </c>
      <c r="BT45" s="332">
        <v>0</v>
      </c>
      <c r="BU45" s="332">
        <v>508239.69</v>
      </c>
      <c r="BV45" s="332">
        <v>0</v>
      </c>
      <c r="BW45" s="332">
        <v>0</v>
      </c>
      <c r="BX45" s="329">
        <v>61247</v>
      </c>
      <c r="BY45" s="332">
        <v>0</v>
      </c>
      <c r="BZ45" s="332">
        <v>5723.14</v>
      </c>
      <c r="CA45" s="332">
        <v>0</v>
      </c>
      <c r="CB45" s="332">
        <v>0</v>
      </c>
      <c r="CC45" s="332">
        <v>134608.03</v>
      </c>
      <c r="CD45" s="332"/>
      <c r="CE45" s="332"/>
      <c r="CF45" s="11"/>
      <c r="CG45" s="11">
        <v>9644889.7300000004</v>
      </c>
      <c r="CH45" s="11">
        <v>91708.52</v>
      </c>
      <c r="CI45">
        <v>3044.88</v>
      </c>
      <c r="CJ45">
        <v>157280.84</v>
      </c>
      <c r="CK45">
        <v>203941.97</v>
      </c>
      <c r="CL45">
        <v>0</v>
      </c>
      <c r="CM45">
        <v>182918.02</v>
      </c>
      <c r="CN45">
        <v>62336.13</v>
      </c>
      <c r="CO45">
        <v>0</v>
      </c>
      <c r="CP45">
        <v>99716.28</v>
      </c>
      <c r="CQ45">
        <v>0</v>
      </c>
      <c r="CR45">
        <v>119989.52</v>
      </c>
      <c r="CS45">
        <v>868836.28</v>
      </c>
      <c r="CT45">
        <v>285627.03999999998</v>
      </c>
      <c r="CU45">
        <v>0</v>
      </c>
      <c r="CV45">
        <v>0</v>
      </c>
      <c r="CW45">
        <v>0</v>
      </c>
      <c r="CX45">
        <v>192390.89</v>
      </c>
      <c r="CY45">
        <v>26679.97</v>
      </c>
      <c r="CZ45">
        <v>24294.6</v>
      </c>
      <c r="DA45">
        <v>0</v>
      </c>
      <c r="DB45">
        <v>16749.53</v>
      </c>
      <c r="DC45">
        <v>724509.63</v>
      </c>
      <c r="DD45">
        <v>129761.67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86638.93</v>
      </c>
      <c r="DK45">
        <v>0</v>
      </c>
      <c r="DL45">
        <v>0</v>
      </c>
      <c r="DM45">
        <v>640933.67000000004</v>
      </c>
      <c r="DN45">
        <v>0</v>
      </c>
      <c r="DO45">
        <v>129587.59</v>
      </c>
      <c r="DP45">
        <v>304871.55</v>
      </c>
      <c r="DQ45">
        <v>0</v>
      </c>
      <c r="DR45">
        <v>0</v>
      </c>
      <c r="DS45">
        <v>153234.88</v>
      </c>
      <c r="DT45">
        <v>1054996.45</v>
      </c>
      <c r="DU45">
        <v>66056.100000000006</v>
      </c>
      <c r="DV45">
        <v>0</v>
      </c>
      <c r="DW45">
        <v>90950.29</v>
      </c>
      <c r="DX45">
        <v>443430.07</v>
      </c>
      <c r="DY45">
        <v>60902.13</v>
      </c>
      <c r="DZ45">
        <v>0</v>
      </c>
      <c r="EA45">
        <v>141392.93</v>
      </c>
      <c r="EB45">
        <v>0</v>
      </c>
      <c r="EC45">
        <v>343616.54</v>
      </c>
      <c r="ED45">
        <v>1619.95</v>
      </c>
      <c r="EE45">
        <v>0</v>
      </c>
      <c r="EF45">
        <v>0</v>
      </c>
      <c r="EG45">
        <v>0</v>
      </c>
      <c r="EH45">
        <v>77070.740000000005</v>
      </c>
      <c r="EI45">
        <v>0</v>
      </c>
      <c r="EJ45">
        <v>0</v>
      </c>
      <c r="EK45">
        <v>198910.56</v>
      </c>
      <c r="EL45">
        <v>0</v>
      </c>
      <c r="EM45">
        <v>0</v>
      </c>
      <c r="EN45">
        <v>70451</v>
      </c>
      <c r="EO45">
        <v>0</v>
      </c>
      <c r="EP45">
        <v>34874.82</v>
      </c>
      <c r="EQ45">
        <v>0</v>
      </c>
      <c r="ER45">
        <v>0</v>
      </c>
      <c r="ES45">
        <v>131941.35999999999</v>
      </c>
    </row>
    <row r="46" spans="1:149" ht="19.5" outlineLevel="1" x14ac:dyDescent="0.35">
      <c r="A46" s="288"/>
      <c r="B46" s="289">
        <v>38</v>
      </c>
      <c r="C46" s="327">
        <v>5310</v>
      </c>
      <c r="D46" s="323">
        <v>36</v>
      </c>
      <c r="E46" s="327" t="s">
        <v>45</v>
      </c>
      <c r="F46" s="324"/>
      <c r="G46" s="324">
        <f t="shared" si="2"/>
        <v>419044</v>
      </c>
      <c r="H46" s="328"/>
      <c r="I46" s="328"/>
      <c r="J46" s="328"/>
      <c r="K46" s="328"/>
      <c r="L46" s="328"/>
      <c r="M46" s="328"/>
      <c r="N46" s="329"/>
      <c r="O46" s="290">
        <v>44</v>
      </c>
      <c r="P46" s="290">
        <v>0</v>
      </c>
      <c r="Q46" s="330">
        <v>7043890.4500000002</v>
      </c>
      <c r="R46" s="330">
        <v>124975.94</v>
      </c>
      <c r="S46" s="330">
        <v>31214.68</v>
      </c>
      <c r="T46" s="330">
        <v>292346</v>
      </c>
      <c r="U46" s="330">
        <v>710370.99</v>
      </c>
      <c r="V46" s="330">
        <v>347816.83</v>
      </c>
      <c r="W46" s="330">
        <v>78136.33</v>
      </c>
      <c r="X46" s="331">
        <v>115138.1</v>
      </c>
      <c r="Y46" s="330">
        <v>41226.620000000003</v>
      </c>
      <c r="Z46" s="330">
        <v>221601.6</v>
      </c>
      <c r="AA46" s="330">
        <v>0</v>
      </c>
      <c r="AB46" s="330">
        <v>62496.51</v>
      </c>
      <c r="AC46" s="330">
        <v>366348.83</v>
      </c>
      <c r="AD46" s="330">
        <v>213612.46</v>
      </c>
      <c r="AE46" s="330">
        <v>735999.52</v>
      </c>
      <c r="AF46" s="330">
        <v>0</v>
      </c>
      <c r="AG46" s="330">
        <v>70654.44</v>
      </c>
      <c r="AH46" s="330">
        <v>112779.27</v>
      </c>
      <c r="AI46" s="330">
        <v>220672.38</v>
      </c>
      <c r="AJ46" s="330">
        <v>5894.27</v>
      </c>
      <c r="AK46" s="330">
        <v>20890.82</v>
      </c>
      <c r="AL46" s="332">
        <v>82409.509999999995</v>
      </c>
      <c r="AM46" s="332">
        <v>153632.97</v>
      </c>
      <c r="AN46" s="332">
        <v>17909.21</v>
      </c>
      <c r="AO46" s="332">
        <v>18702.990000000002</v>
      </c>
      <c r="AP46" s="332">
        <v>12562.03</v>
      </c>
      <c r="AQ46" s="332">
        <v>37354.93</v>
      </c>
      <c r="AR46" s="332">
        <v>10454743.25</v>
      </c>
      <c r="AS46" s="332">
        <v>335160.51</v>
      </c>
      <c r="AT46" s="332">
        <v>19719.689999999999</v>
      </c>
      <c r="AU46" s="332">
        <v>29355</v>
      </c>
      <c r="AV46" s="332">
        <v>124134</v>
      </c>
      <c r="AW46" s="332">
        <v>839861.95</v>
      </c>
      <c r="AX46" s="332">
        <v>216715.76</v>
      </c>
      <c r="AY46" s="332">
        <v>59210.01</v>
      </c>
      <c r="AZ46" s="332">
        <v>1418567.9</v>
      </c>
      <c r="BA46" s="332"/>
      <c r="BB46" s="332">
        <v>267407</v>
      </c>
      <c r="BC46" s="332">
        <v>452298.31</v>
      </c>
      <c r="BD46" s="332">
        <v>502043.63</v>
      </c>
      <c r="BE46" s="332">
        <v>95579.42</v>
      </c>
      <c r="BF46" s="332">
        <v>295712.37</v>
      </c>
      <c r="BG46" s="332">
        <v>212237.47</v>
      </c>
      <c r="BH46" s="332">
        <v>667982.24</v>
      </c>
      <c r="BI46" s="332">
        <v>171772.75</v>
      </c>
      <c r="BJ46" s="332">
        <v>150274</v>
      </c>
      <c r="BK46" s="332">
        <v>419044</v>
      </c>
      <c r="BL46" s="332">
        <v>51381.25</v>
      </c>
      <c r="BM46" s="332">
        <v>274735.48</v>
      </c>
      <c r="BN46" s="332">
        <v>360781.39</v>
      </c>
      <c r="BO46" s="332">
        <v>29764.799999999999</v>
      </c>
      <c r="BP46" s="332">
        <v>67094.649999999994</v>
      </c>
      <c r="BQ46" s="332">
        <v>5957.78</v>
      </c>
      <c r="BR46" s="332"/>
      <c r="BS46" s="332">
        <v>252895.98</v>
      </c>
      <c r="BT46" s="332">
        <v>67928.77</v>
      </c>
      <c r="BU46" s="332">
        <v>4349216.03</v>
      </c>
      <c r="BV46" s="332">
        <v>218001</v>
      </c>
      <c r="BW46" s="332">
        <v>150064.1</v>
      </c>
      <c r="BX46" s="329">
        <v>472331</v>
      </c>
      <c r="BY46" s="332">
        <v>23640.81</v>
      </c>
      <c r="BZ46" s="332">
        <v>67599.02</v>
      </c>
      <c r="CA46" s="332">
        <v>71079</v>
      </c>
      <c r="CB46" s="332">
        <v>245384.36</v>
      </c>
      <c r="CC46" s="332">
        <v>377165.76</v>
      </c>
      <c r="CD46" s="332"/>
      <c r="CE46" s="332"/>
      <c r="CF46" s="11"/>
      <c r="CG46" s="11">
        <v>6087079.1299999999</v>
      </c>
      <c r="CH46" s="11">
        <v>131602.15</v>
      </c>
      <c r="CI46">
        <v>30322.86</v>
      </c>
      <c r="CJ46">
        <v>291163.78999999998</v>
      </c>
      <c r="CK46">
        <v>543874.06999999995</v>
      </c>
      <c r="CL46">
        <v>336201.04</v>
      </c>
      <c r="CM46">
        <v>85960.4</v>
      </c>
      <c r="CN46">
        <v>105052.09</v>
      </c>
      <c r="CO46">
        <v>41027.29</v>
      </c>
      <c r="CP46">
        <v>187458.41</v>
      </c>
      <c r="CQ46">
        <v>179.04</v>
      </c>
      <c r="CR46">
        <v>73635.83</v>
      </c>
      <c r="CS46">
        <v>372667.66</v>
      </c>
      <c r="CT46">
        <v>70647.199999999997</v>
      </c>
      <c r="CU46">
        <v>603240.43000000005</v>
      </c>
      <c r="CV46">
        <v>0</v>
      </c>
      <c r="CW46">
        <v>65820.679999999993</v>
      </c>
      <c r="CX46">
        <v>109149.09</v>
      </c>
      <c r="CY46">
        <v>250860.13</v>
      </c>
      <c r="CZ46">
        <v>7718.92</v>
      </c>
      <c r="DA46">
        <v>16893.88</v>
      </c>
      <c r="DB46">
        <v>65860.41</v>
      </c>
      <c r="DC46">
        <v>160050.63</v>
      </c>
      <c r="DD46">
        <v>27547.46</v>
      </c>
      <c r="DE46">
        <v>18453.28</v>
      </c>
      <c r="DF46">
        <v>14732.84</v>
      </c>
      <c r="DG46">
        <v>30807.22</v>
      </c>
      <c r="DH46">
        <v>12649583.83</v>
      </c>
      <c r="DI46">
        <v>315311.84999999998</v>
      </c>
      <c r="DJ46">
        <v>14156.87</v>
      </c>
      <c r="DK46">
        <v>28859</v>
      </c>
      <c r="DL46">
        <v>192274</v>
      </c>
      <c r="DM46">
        <v>797362.57</v>
      </c>
      <c r="DN46">
        <v>190517.1</v>
      </c>
      <c r="DO46">
        <v>57905.71</v>
      </c>
      <c r="DP46">
        <v>1640416.39</v>
      </c>
      <c r="DQ46">
        <v>132518.94</v>
      </c>
      <c r="DR46">
        <v>285975</v>
      </c>
      <c r="DS46">
        <v>308600.24</v>
      </c>
      <c r="DT46">
        <v>485582.28</v>
      </c>
      <c r="DU46">
        <v>96976.82</v>
      </c>
      <c r="DV46">
        <v>278586.62</v>
      </c>
      <c r="DW46">
        <v>199796.29</v>
      </c>
      <c r="DX46">
        <v>769548.25</v>
      </c>
      <c r="DY46">
        <v>175010.46</v>
      </c>
      <c r="DZ46">
        <v>149753</v>
      </c>
      <c r="EA46">
        <v>555586.24</v>
      </c>
      <c r="EB46">
        <v>45232.78</v>
      </c>
      <c r="EC46">
        <v>281113.31</v>
      </c>
      <c r="ED46">
        <v>345617.43</v>
      </c>
      <c r="EE46">
        <v>114472.99</v>
      </c>
      <c r="EF46">
        <v>73079.05</v>
      </c>
      <c r="EG46">
        <v>5934.57</v>
      </c>
      <c r="EH46">
        <v>161461.26</v>
      </c>
      <c r="EI46">
        <v>255568.78</v>
      </c>
      <c r="EJ46">
        <v>48033.8</v>
      </c>
      <c r="EK46">
        <v>3872325.23</v>
      </c>
      <c r="EL46">
        <v>246252</v>
      </c>
      <c r="EM46">
        <v>140234.68</v>
      </c>
      <c r="EN46">
        <v>450290</v>
      </c>
      <c r="EO46">
        <v>29918.41</v>
      </c>
      <c r="EP46">
        <v>50048.73</v>
      </c>
      <c r="EQ46">
        <v>74145</v>
      </c>
      <c r="ER46">
        <v>229756</v>
      </c>
      <c r="ES46">
        <v>330932.56</v>
      </c>
    </row>
    <row r="47" spans="1:149" ht="19.5" outlineLevel="1" x14ac:dyDescent="0.35">
      <c r="A47" s="288"/>
      <c r="B47" s="289">
        <v>39</v>
      </c>
      <c r="C47" s="327">
        <v>5315</v>
      </c>
      <c r="D47" s="323">
        <v>37</v>
      </c>
      <c r="E47" s="327" t="s">
        <v>46</v>
      </c>
      <c r="F47" s="324"/>
      <c r="G47" s="324">
        <f t="shared" si="2"/>
        <v>1169598</v>
      </c>
      <c r="H47" s="328"/>
      <c r="I47" s="328"/>
      <c r="J47" s="328"/>
      <c r="K47" s="328"/>
      <c r="L47" s="328"/>
      <c r="M47" s="328"/>
      <c r="N47" s="329"/>
      <c r="O47" s="290">
        <v>45</v>
      </c>
      <c r="P47" s="290">
        <v>0</v>
      </c>
      <c r="Q47" s="330">
        <v>12707187.91</v>
      </c>
      <c r="R47" s="330">
        <v>159630.62</v>
      </c>
      <c r="S47" s="330">
        <v>137307.71</v>
      </c>
      <c r="T47" s="330">
        <v>1024016</v>
      </c>
      <c r="U47" s="330">
        <v>959903.16</v>
      </c>
      <c r="V47" s="330">
        <v>798725.79</v>
      </c>
      <c r="W47" s="330">
        <v>473925.97</v>
      </c>
      <c r="X47" s="331">
        <v>234581.7</v>
      </c>
      <c r="Y47" s="330">
        <v>71976.98</v>
      </c>
      <c r="Z47" s="330">
        <v>441714.73</v>
      </c>
      <c r="AA47" s="330">
        <v>190010.41</v>
      </c>
      <c r="AB47" s="330">
        <v>395631.51</v>
      </c>
      <c r="AC47" s="330">
        <v>1324483.7</v>
      </c>
      <c r="AD47" s="330">
        <v>2348621.2400000002</v>
      </c>
      <c r="AE47" s="330">
        <v>1457174.45</v>
      </c>
      <c r="AF47" s="330">
        <v>870212.61</v>
      </c>
      <c r="AG47" s="330">
        <v>187750.48</v>
      </c>
      <c r="AH47" s="330">
        <v>707142.1</v>
      </c>
      <c r="AI47" s="330">
        <v>568055.68999999994</v>
      </c>
      <c r="AJ47" s="330">
        <v>183228.07</v>
      </c>
      <c r="AK47" s="330">
        <v>1993959.47</v>
      </c>
      <c r="AL47" s="332">
        <v>459270.18</v>
      </c>
      <c r="AM47" s="332">
        <v>1232512.07</v>
      </c>
      <c r="AN47" s="332">
        <v>391284.86</v>
      </c>
      <c r="AO47" s="332">
        <v>201465.31</v>
      </c>
      <c r="AP47" s="332">
        <v>138382.82</v>
      </c>
      <c r="AQ47" s="332">
        <v>230859.97</v>
      </c>
      <c r="AR47" s="332">
        <v>45636850.270000003</v>
      </c>
      <c r="AS47" s="332">
        <v>8531149.2400000002</v>
      </c>
      <c r="AT47" s="332">
        <v>365533.44</v>
      </c>
      <c r="AU47" s="332">
        <v>504074</v>
      </c>
      <c r="AV47" s="332">
        <v>326448</v>
      </c>
      <c r="AW47" s="332">
        <v>2122236.7000000002</v>
      </c>
      <c r="AX47" s="332">
        <v>210406.39999999999</v>
      </c>
      <c r="AY47" s="332">
        <v>475567.33</v>
      </c>
      <c r="AZ47" s="332">
        <v>1711949.52</v>
      </c>
      <c r="BA47" s="332"/>
      <c r="BB47" s="332">
        <v>1502607</v>
      </c>
      <c r="BC47" s="332">
        <v>584945.14</v>
      </c>
      <c r="BD47" s="332">
        <v>2928066.19</v>
      </c>
      <c r="BE47" s="332">
        <v>320125.62</v>
      </c>
      <c r="BF47" s="332">
        <v>461975.95</v>
      </c>
      <c r="BG47" s="332">
        <v>249889.31</v>
      </c>
      <c r="BH47" s="332">
        <v>1380082.91</v>
      </c>
      <c r="BI47" s="332">
        <v>368527.97</v>
      </c>
      <c r="BJ47" s="332">
        <v>922977</v>
      </c>
      <c r="BK47" s="332">
        <v>1169598</v>
      </c>
      <c r="BL47" s="332">
        <v>427056.99</v>
      </c>
      <c r="BM47" s="332">
        <v>735351.18</v>
      </c>
      <c r="BN47" s="332">
        <v>446377.17</v>
      </c>
      <c r="BO47" s="332">
        <v>293248.71000000002</v>
      </c>
      <c r="BP47" s="332">
        <v>368070.41</v>
      </c>
      <c r="BQ47" s="332">
        <v>191615.85</v>
      </c>
      <c r="BR47" s="332"/>
      <c r="BS47" s="332">
        <v>1257728.8500000001</v>
      </c>
      <c r="BT47" s="332">
        <v>463599.52</v>
      </c>
      <c r="BU47" s="332">
        <v>9626222.2899999991</v>
      </c>
      <c r="BV47" s="332">
        <v>3563896</v>
      </c>
      <c r="BW47" s="332">
        <v>553784.43000000005</v>
      </c>
      <c r="BX47" s="329">
        <v>1637142</v>
      </c>
      <c r="BY47" s="332">
        <v>923167.06</v>
      </c>
      <c r="BZ47" s="332">
        <v>108405.4</v>
      </c>
      <c r="CA47" s="332">
        <v>354243</v>
      </c>
      <c r="CB47" s="332">
        <v>277013.63</v>
      </c>
      <c r="CC47" s="332">
        <v>1171008.03</v>
      </c>
      <c r="CD47" s="332"/>
      <c r="CE47" s="332"/>
      <c r="CF47" s="11"/>
      <c r="CG47" s="11">
        <v>11959079.65</v>
      </c>
      <c r="CH47" s="11">
        <v>168690.23</v>
      </c>
      <c r="CI47">
        <v>135740.91</v>
      </c>
      <c r="CJ47">
        <v>1016774.73</v>
      </c>
      <c r="CK47">
        <v>972261.1</v>
      </c>
      <c r="CL47">
        <v>846308.15</v>
      </c>
      <c r="CM47">
        <v>440537.35</v>
      </c>
      <c r="CN47">
        <v>249547.17</v>
      </c>
      <c r="CO47">
        <v>80401.11</v>
      </c>
      <c r="CP47">
        <v>493860.08</v>
      </c>
      <c r="CQ47">
        <v>181308.44</v>
      </c>
      <c r="CR47">
        <v>247438.75</v>
      </c>
      <c r="CS47">
        <v>1347173.46</v>
      </c>
      <c r="CT47">
        <v>1774337.06</v>
      </c>
      <c r="CU47">
        <v>1389773.54</v>
      </c>
      <c r="CV47">
        <v>844827.54</v>
      </c>
      <c r="CW47">
        <v>183805.78</v>
      </c>
      <c r="CX47">
        <v>597990.51</v>
      </c>
      <c r="CY47">
        <v>577068.05000000005</v>
      </c>
      <c r="CZ47">
        <v>191813.23</v>
      </c>
      <c r="DA47">
        <v>1496147.35</v>
      </c>
      <c r="DB47">
        <v>465684.89</v>
      </c>
      <c r="DC47">
        <v>1246612.6100000001</v>
      </c>
      <c r="DD47">
        <v>407468.22</v>
      </c>
      <c r="DE47">
        <v>213265.6</v>
      </c>
      <c r="DF47">
        <v>137630.16</v>
      </c>
      <c r="DG47">
        <v>239970.67</v>
      </c>
      <c r="DH47">
        <v>46799619.149999999</v>
      </c>
      <c r="DI47">
        <v>8620247.2699999996</v>
      </c>
      <c r="DJ47">
        <v>353125.79</v>
      </c>
      <c r="DK47">
        <v>511294</v>
      </c>
      <c r="DL47">
        <v>352270</v>
      </c>
      <c r="DM47">
        <v>1890357.84</v>
      </c>
      <c r="DN47">
        <v>222591.88</v>
      </c>
      <c r="DO47">
        <v>466255.51</v>
      </c>
      <c r="DP47">
        <v>1864532.28</v>
      </c>
      <c r="DQ47">
        <v>229362.33</v>
      </c>
      <c r="DR47">
        <v>1568639</v>
      </c>
      <c r="DS47">
        <v>796547.43</v>
      </c>
      <c r="DT47">
        <v>3069622.34</v>
      </c>
      <c r="DU47">
        <v>313658.23999999999</v>
      </c>
      <c r="DV47">
        <v>471007.75</v>
      </c>
      <c r="DW47">
        <v>243409.3</v>
      </c>
      <c r="DX47">
        <v>1212941.56</v>
      </c>
      <c r="DY47">
        <v>357068.08</v>
      </c>
      <c r="DZ47">
        <v>909905</v>
      </c>
      <c r="EA47">
        <v>1065062.8700000001</v>
      </c>
      <c r="EB47">
        <v>439203.95</v>
      </c>
      <c r="EC47">
        <v>761167.12</v>
      </c>
      <c r="ED47">
        <v>549616.94999999995</v>
      </c>
      <c r="EE47">
        <v>279483.34999999998</v>
      </c>
      <c r="EF47">
        <v>348616.77</v>
      </c>
      <c r="EG47">
        <v>258668.28</v>
      </c>
      <c r="EH47">
        <v>386011.53</v>
      </c>
      <c r="EI47">
        <v>1264918.1499999999</v>
      </c>
      <c r="EJ47">
        <v>458707.19</v>
      </c>
      <c r="EK47">
        <v>10125184.01</v>
      </c>
      <c r="EL47">
        <v>3688995</v>
      </c>
      <c r="EM47">
        <v>563998.9</v>
      </c>
      <c r="EN47">
        <v>1645719</v>
      </c>
      <c r="EO47">
        <v>919987.56</v>
      </c>
      <c r="EP47">
        <v>93002.34</v>
      </c>
      <c r="EQ47">
        <v>376293</v>
      </c>
      <c r="ER47">
        <v>418796</v>
      </c>
      <c r="ES47">
        <v>1308165.45</v>
      </c>
    </row>
    <row r="48" spans="1:149" ht="19.5" outlineLevel="1" x14ac:dyDescent="0.35">
      <c r="A48" s="288"/>
      <c r="B48" s="289">
        <v>40</v>
      </c>
      <c r="C48" s="327">
        <v>5320</v>
      </c>
      <c r="D48" s="323">
        <v>38</v>
      </c>
      <c r="E48" s="327" t="s">
        <v>47</v>
      </c>
      <c r="F48" s="324"/>
      <c r="G48" s="324">
        <f t="shared" si="2"/>
        <v>289135</v>
      </c>
      <c r="H48" s="328"/>
      <c r="I48" s="328"/>
      <c r="J48" s="328"/>
      <c r="K48" s="328"/>
      <c r="L48" s="328"/>
      <c r="M48" s="328"/>
      <c r="N48" s="329"/>
      <c r="O48" s="290">
        <v>46</v>
      </c>
      <c r="P48" s="290">
        <v>0</v>
      </c>
      <c r="Q48" s="330">
        <v>5798303.6100000003</v>
      </c>
      <c r="R48" s="330">
        <v>205136.8</v>
      </c>
      <c r="S48" s="330">
        <v>0</v>
      </c>
      <c r="T48" s="330">
        <v>255644</v>
      </c>
      <c r="U48" s="330">
        <v>162717.48000000001</v>
      </c>
      <c r="V48" s="330">
        <v>276681.89</v>
      </c>
      <c r="W48" s="330">
        <v>273671.99</v>
      </c>
      <c r="X48" s="331">
        <v>84857.09</v>
      </c>
      <c r="Y48" s="330">
        <v>0</v>
      </c>
      <c r="Z48" s="330">
        <v>103984.94</v>
      </c>
      <c r="AA48" s="330">
        <v>0</v>
      </c>
      <c r="AB48" s="330">
        <v>91053.31</v>
      </c>
      <c r="AC48" s="330">
        <v>301663.78999999998</v>
      </c>
      <c r="AD48" s="330">
        <v>486911.15</v>
      </c>
      <c r="AE48" s="330">
        <v>99469.45</v>
      </c>
      <c r="AF48" s="330">
        <v>133326.85</v>
      </c>
      <c r="AG48" s="330">
        <v>140802.07999999999</v>
      </c>
      <c r="AH48" s="330">
        <v>305257.53000000003</v>
      </c>
      <c r="AI48" s="330">
        <v>145153.62</v>
      </c>
      <c r="AJ48" s="330">
        <v>69916.39</v>
      </c>
      <c r="AK48" s="330">
        <v>193683.89</v>
      </c>
      <c r="AL48" s="332">
        <v>14803.98</v>
      </c>
      <c r="AM48" s="332">
        <v>231500.24</v>
      </c>
      <c r="AN48" s="332">
        <v>524588.06999999995</v>
      </c>
      <c r="AO48" s="332">
        <v>42047.53</v>
      </c>
      <c r="AP48" s="332">
        <v>2624.2</v>
      </c>
      <c r="AQ48" s="332">
        <v>133077.1</v>
      </c>
      <c r="AR48" s="332">
        <v>7918556.8600000003</v>
      </c>
      <c r="AS48" s="332">
        <v>1537166.14</v>
      </c>
      <c r="AT48" s="332">
        <v>273093.05</v>
      </c>
      <c r="AU48" s="332">
        <v>0</v>
      </c>
      <c r="AV48" s="332">
        <v>147667</v>
      </c>
      <c r="AW48" s="332">
        <v>862641.33</v>
      </c>
      <c r="AX48" s="332">
        <v>22624.080000000002</v>
      </c>
      <c r="AY48" s="332">
        <v>113201.31</v>
      </c>
      <c r="AZ48" s="332">
        <v>1270964.7</v>
      </c>
      <c r="BA48" s="332"/>
      <c r="BB48" s="332">
        <v>266118</v>
      </c>
      <c r="BC48" s="332">
        <v>659450.17000000004</v>
      </c>
      <c r="BD48" s="332">
        <v>502451.8</v>
      </c>
      <c r="BE48" s="332">
        <v>79591.64</v>
      </c>
      <c r="BF48" s="332">
        <v>332942.43</v>
      </c>
      <c r="BG48" s="332">
        <v>132207.98000000001</v>
      </c>
      <c r="BH48" s="332">
        <v>101031.75</v>
      </c>
      <c r="BI48" s="332">
        <v>129682.73</v>
      </c>
      <c r="BJ48" s="332">
        <v>30764</v>
      </c>
      <c r="BK48" s="332">
        <v>289135</v>
      </c>
      <c r="BL48" s="332">
        <v>155217.93</v>
      </c>
      <c r="BM48" s="332">
        <v>671016</v>
      </c>
      <c r="BN48" s="332">
        <v>321583.2</v>
      </c>
      <c r="BO48" s="332">
        <v>91516.13</v>
      </c>
      <c r="BP48" s="332">
        <v>54306.78</v>
      </c>
      <c r="BQ48" s="332">
        <v>126106.1</v>
      </c>
      <c r="BR48" s="332"/>
      <c r="BS48" s="332">
        <v>398942.71</v>
      </c>
      <c r="BT48" s="332">
        <v>2984.9</v>
      </c>
      <c r="BU48" s="332">
        <v>13746474</v>
      </c>
      <c r="BV48" s="332">
        <v>1033366</v>
      </c>
      <c r="BW48" s="332">
        <v>311203.98</v>
      </c>
      <c r="BX48" s="329">
        <v>641790</v>
      </c>
      <c r="BY48" s="332">
        <v>348414.9</v>
      </c>
      <c r="BZ48" s="332">
        <v>105513.39</v>
      </c>
      <c r="CA48" s="332">
        <v>0</v>
      </c>
      <c r="CB48" s="332">
        <v>211638.68</v>
      </c>
      <c r="CC48" s="332">
        <v>211637.38</v>
      </c>
      <c r="CD48" s="332"/>
      <c r="CE48" s="332"/>
      <c r="CF48" s="11"/>
      <c r="CG48" s="11">
        <v>6431170.3899999997</v>
      </c>
      <c r="CH48" s="11">
        <v>214197.28</v>
      </c>
      <c r="CI48">
        <v>188.69</v>
      </c>
      <c r="CJ48">
        <v>286538.8</v>
      </c>
      <c r="CK48">
        <v>293522.84999999998</v>
      </c>
      <c r="CL48">
        <v>202973.19</v>
      </c>
      <c r="CM48">
        <v>299082.63</v>
      </c>
      <c r="CN48">
        <v>81069.240000000005</v>
      </c>
      <c r="CO48">
        <v>0</v>
      </c>
      <c r="CP48">
        <v>115562.44</v>
      </c>
      <c r="CQ48">
        <v>0</v>
      </c>
      <c r="CR48">
        <v>123217.38</v>
      </c>
      <c r="CS48">
        <v>278290.24</v>
      </c>
      <c r="CT48">
        <v>101280.77</v>
      </c>
      <c r="CU48">
        <v>102366.8</v>
      </c>
      <c r="CV48">
        <v>126273.31</v>
      </c>
      <c r="CW48">
        <v>128223.93</v>
      </c>
      <c r="CX48">
        <v>220272.52</v>
      </c>
      <c r="CY48">
        <v>154724.6</v>
      </c>
      <c r="CZ48">
        <v>66541.679999999993</v>
      </c>
      <c r="DA48">
        <v>203702.69</v>
      </c>
      <c r="DB48">
        <v>21180.93</v>
      </c>
      <c r="DC48">
        <v>263526.26</v>
      </c>
      <c r="DD48">
        <v>478766.21</v>
      </c>
      <c r="DE48">
        <v>41748.120000000003</v>
      </c>
      <c r="DF48">
        <v>1380</v>
      </c>
      <c r="DG48">
        <v>117080.12</v>
      </c>
      <c r="DH48">
        <v>10619648.26</v>
      </c>
      <c r="DI48">
        <v>1625833.21</v>
      </c>
      <c r="DJ48">
        <v>342529.36</v>
      </c>
      <c r="DK48">
        <v>0</v>
      </c>
      <c r="DL48">
        <v>150252</v>
      </c>
      <c r="DM48">
        <v>812573.65</v>
      </c>
      <c r="DN48">
        <v>21960.26</v>
      </c>
      <c r="DO48">
        <v>113347.31</v>
      </c>
      <c r="DP48">
        <v>1285271.33</v>
      </c>
      <c r="DQ48">
        <v>66696.320000000007</v>
      </c>
      <c r="DR48">
        <v>324303</v>
      </c>
      <c r="DS48">
        <v>597737.92000000004</v>
      </c>
      <c r="DT48">
        <v>512413.63</v>
      </c>
      <c r="DU48">
        <v>73126.97</v>
      </c>
      <c r="DV48">
        <v>290982.03000000003</v>
      </c>
      <c r="DW48">
        <v>135718.5</v>
      </c>
      <c r="DX48">
        <v>137756.17000000001</v>
      </c>
      <c r="DY48">
        <v>137311.91</v>
      </c>
      <c r="DZ48">
        <v>41196</v>
      </c>
      <c r="EA48">
        <v>243844.12</v>
      </c>
      <c r="EB48">
        <v>146021.89000000001</v>
      </c>
      <c r="EC48">
        <v>697366</v>
      </c>
      <c r="ED48">
        <v>364073.11</v>
      </c>
      <c r="EE48">
        <v>79340.899999999994</v>
      </c>
      <c r="EF48">
        <v>50361.37</v>
      </c>
      <c r="EG48">
        <v>84533.48</v>
      </c>
      <c r="EH48">
        <v>401725.09</v>
      </c>
      <c r="EI48">
        <v>437919.77</v>
      </c>
      <c r="EJ48">
        <v>3442.6</v>
      </c>
      <c r="EK48">
        <v>15411600.390000001</v>
      </c>
      <c r="EL48">
        <v>1040639</v>
      </c>
      <c r="EM48">
        <v>325374.8</v>
      </c>
      <c r="EN48">
        <v>714073</v>
      </c>
      <c r="EO48">
        <v>370051.53</v>
      </c>
      <c r="EP48">
        <v>110183.79</v>
      </c>
      <c r="EQ48">
        <v>0</v>
      </c>
      <c r="ER48">
        <v>320861</v>
      </c>
      <c r="ES48">
        <v>273098.28999999998</v>
      </c>
    </row>
    <row r="49" spans="1:149" ht="19.5" outlineLevel="1" x14ac:dyDescent="0.35">
      <c r="A49" s="288"/>
      <c r="B49" s="289">
        <v>41</v>
      </c>
      <c r="C49" s="327">
        <v>5325</v>
      </c>
      <c r="D49" s="323">
        <v>39</v>
      </c>
      <c r="E49" s="327" t="s">
        <v>48</v>
      </c>
      <c r="F49" s="324"/>
      <c r="G49" s="324">
        <f t="shared" si="2"/>
        <v>0</v>
      </c>
      <c r="H49" s="328"/>
      <c r="I49" s="328"/>
      <c r="J49" s="328"/>
      <c r="K49" s="328"/>
      <c r="L49" s="328"/>
      <c r="M49" s="328"/>
      <c r="N49" s="329"/>
      <c r="O49" s="290">
        <v>47</v>
      </c>
      <c r="P49" s="290">
        <v>0</v>
      </c>
      <c r="Q49" s="330">
        <v>-5788.51</v>
      </c>
      <c r="R49" s="330">
        <v>0</v>
      </c>
      <c r="S49" s="330">
        <v>-31.94</v>
      </c>
      <c r="T49" s="330">
        <v>0</v>
      </c>
      <c r="U49" s="330">
        <v>191.43</v>
      </c>
      <c r="V49" s="330">
        <v>0</v>
      </c>
      <c r="W49" s="330">
        <v>0</v>
      </c>
      <c r="X49" s="331">
        <v>-2.56</v>
      </c>
      <c r="Y49" s="330">
        <v>0</v>
      </c>
      <c r="Z49" s="330">
        <v>8.84</v>
      </c>
      <c r="AA49" s="330">
        <v>0</v>
      </c>
      <c r="AB49" s="330">
        <v>0</v>
      </c>
      <c r="AC49" s="330">
        <v>-44.12</v>
      </c>
      <c r="AD49" s="330">
        <v>0</v>
      </c>
      <c r="AE49" s="330">
        <v>0</v>
      </c>
      <c r="AF49" s="330">
        <v>0</v>
      </c>
      <c r="AG49" s="330">
        <v>0</v>
      </c>
      <c r="AH49" s="330">
        <v>0</v>
      </c>
      <c r="AI49" s="330">
        <v>0</v>
      </c>
      <c r="AJ49" s="330">
        <v>0</v>
      </c>
      <c r="AK49" s="330">
        <v>0</v>
      </c>
      <c r="AL49" s="332">
        <v>0</v>
      </c>
      <c r="AM49" s="332">
        <v>2227.29</v>
      </c>
      <c r="AN49" s="332">
        <v>0</v>
      </c>
      <c r="AO49" s="332">
        <v>0</v>
      </c>
      <c r="AP49" s="332">
        <v>0</v>
      </c>
      <c r="AQ49" s="332">
        <v>-1.4</v>
      </c>
      <c r="AR49" s="332">
        <v>0</v>
      </c>
      <c r="AS49" s="332">
        <v>0</v>
      </c>
      <c r="AT49" s="332">
        <v>129.9</v>
      </c>
      <c r="AU49" s="332">
        <v>0</v>
      </c>
      <c r="AV49" s="332">
        <v>0</v>
      </c>
      <c r="AW49" s="332">
        <v>-28.05</v>
      </c>
      <c r="AX49" s="332">
        <v>-636.52</v>
      </c>
      <c r="AY49" s="332">
        <v>0</v>
      </c>
      <c r="AZ49" s="332">
        <v>0</v>
      </c>
      <c r="BA49" s="332"/>
      <c r="BB49" s="332">
        <v>-103</v>
      </c>
      <c r="BC49" s="332">
        <v>1006.65</v>
      </c>
      <c r="BD49" s="332">
        <v>87.33</v>
      </c>
      <c r="BE49" s="332">
        <v>-0.26</v>
      </c>
      <c r="BF49" s="332">
        <v>23.68</v>
      </c>
      <c r="BG49" s="332">
        <v>-82.92</v>
      </c>
      <c r="BH49" s="332">
        <v>0</v>
      </c>
      <c r="BI49" s="332">
        <v>-20.010000000000002</v>
      </c>
      <c r="BJ49" s="332">
        <v>0</v>
      </c>
      <c r="BK49" s="332">
        <v>0</v>
      </c>
      <c r="BL49" s="332">
        <v>0</v>
      </c>
      <c r="BM49" s="332">
        <v>0</v>
      </c>
      <c r="BN49" s="332">
        <v>-31.06</v>
      </c>
      <c r="BO49" s="332">
        <v>0.7</v>
      </c>
      <c r="BP49" s="332">
        <v>-39.36</v>
      </c>
      <c r="BQ49" s="332">
        <v>0</v>
      </c>
      <c r="BR49" s="332"/>
      <c r="BS49" s="332">
        <v>0</v>
      </c>
      <c r="BT49" s="332">
        <v>0</v>
      </c>
      <c r="BU49" s="332">
        <v>0</v>
      </c>
      <c r="BV49" s="332">
        <v>0</v>
      </c>
      <c r="BW49" s="332">
        <v>0</v>
      </c>
      <c r="BX49" s="329">
        <v>248</v>
      </c>
      <c r="BY49" s="332">
        <v>52.47</v>
      </c>
      <c r="BZ49" s="332">
        <v>0</v>
      </c>
      <c r="CA49" s="332">
        <v>0</v>
      </c>
      <c r="CB49" s="332">
        <v>0</v>
      </c>
      <c r="CC49" s="332">
        <v>0</v>
      </c>
      <c r="CD49" s="332"/>
      <c r="CE49" s="332"/>
      <c r="CF49" s="11"/>
      <c r="CG49" s="11">
        <v>578.97</v>
      </c>
      <c r="CH49" s="11">
        <v>0</v>
      </c>
      <c r="CI49">
        <v>-2.11</v>
      </c>
      <c r="CJ49">
        <v>0</v>
      </c>
      <c r="CK49">
        <v>988.21</v>
      </c>
      <c r="CL49">
        <v>0</v>
      </c>
      <c r="CM49">
        <v>0</v>
      </c>
      <c r="CN49">
        <v>-8.9700000000000006</v>
      </c>
      <c r="CO49">
        <v>0</v>
      </c>
      <c r="CP49">
        <v>19.04</v>
      </c>
      <c r="CQ49">
        <v>0</v>
      </c>
      <c r="CR49">
        <v>-14.89</v>
      </c>
      <c r="CS49">
        <v>-1.53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4161.03</v>
      </c>
      <c r="DD49">
        <v>166.61</v>
      </c>
      <c r="DE49">
        <v>0</v>
      </c>
      <c r="DF49">
        <v>0</v>
      </c>
      <c r="DG49">
        <v>3.65</v>
      </c>
      <c r="DH49">
        <v>0</v>
      </c>
      <c r="DI49">
        <v>0</v>
      </c>
      <c r="DJ49">
        <v>41.84</v>
      </c>
      <c r="DK49">
        <v>0</v>
      </c>
      <c r="DL49">
        <v>0</v>
      </c>
      <c r="DM49">
        <v>-19.03</v>
      </c>
      <c r="DN49">
        <v>-375</v>
      </c>
      <c r="DO49">
        <v>0</v>
      </c>
      <c r="DP49">
        <v>0</v>
      </c>
      <c r="DQ49">
        <v>35.1</v>
      </c>
      <c r="DR49">
        <v>-72</v>
      </c>
      <c r="DS49">
        <v>-187.25</v>
      </c>
      <c r="DT49">
        <v>-13.18</v>
      </c>
      <c r="DU49">
        <v>-0.99</v>
      </c>
      <c r="DV49">
        <v>-17.29</v>
      </c>
      <c r="DW49">
        <v>0</v>
      </c>
      <c r="DX49">
        <v>0</v>
      </c>
      <c r="DY49">
        <v>-25.16</v>
      </c>
      <c r="DZ49">
        <v>0</v>
      </c>
      <c r="EA49">
        <v>0</v>
      </c>
      <c r="EB49">
        <v>0</v>
      </c>
      <c r="EC49">
        <v>206.47</v>
      </c>
      <c r="ED49">
        <v>-22.4</v>
      </c>
      <c r="EE49">
        <v>-50.9</v>
      </c>
      <c r="EF49">
        <v>-0.21</v>
      </c>
      <c r="EG49">
        <v>-147.77000000000001</v>
      </c>
      <c r="EH49">
        <v>-8</v>
      </c>
      <c r="EI49">
        <v>0</v>
      </c>
      <c r="EJ49">
        <v>0</v>
      </c>
      <c r="EK49">
        <v>0</v>
      </c>
      <c r="EL49">
        <v>-1</v>
      </c>
      <c r="EM49">
        <v>0</v>
      </c>
      <c r="EN49">
        <v>99</v>
      </c>
      <c r="EO49">
        <v>40.700000000000003</v>
      </c>
      <c r="EP49">
        <v>-0.06</v>
      </c>
      <c r="EQ49">
        <v>0</v>
      </c>
      <c r="ER49">
        <v>0</v>
      </c>
      <c r="ES49">
        <v>0</v>
      </c>
    </row>
    <row r="50" spans="1:149" ht="19.5" outlineLevel="1" x14ac:dyDescent="0.35">
      <c r="A50" s="288"/>
      <c r="B50" s="289">
        <v>42</v>
      </c>
      <c r="C50" s="327">
        <v>5330</v>
      </c>
      <c r="D50" s="323">
        <v>40</v>
      </c>
      <c r="E50" s="327" t="s">
        <v>49</v>
      </c>
      <c r="F50" s="324"/>
      <c r="G50" s="324">
        <f t="shared" si="2"/>
        <v>0</v>
      </c>
      <c r="H50" s="328"/>
      <c r="I50" s="328"/>
      <c r="J50" s="328"/>
      <c r="K50" s="328"/>
      <c r="L50" s="328"/>
      <c r="M50" s="328"/>
      <c r="N50" s="329"/>
      <c r="O50" s="290">
        <v>48</v>
      </c>
      <c r="P50" s="290">
        <v>0</v>
      </c>
      <c r="Q50" s="330">
        <v>-164898.25</v>
      </c>
      <c r="R50" s="330">
        <v>0</v>
      </c>
      <c r="S50" s="330">
        <v>0</v>
      </c>
      <c r="T50" s="330">
        <v>0</v>
      </c>
      <c r="U50" s="330">
        <v>0</v>
      </c>
      <c r="V50" s="330">
        <v>132786.38</v>
      </c>
      <c r="W50" s="330">
        <v>0</v>
      </c>
      <c r="X50" s="331">
        <v>0</v>
      </c>
      <c r="Y50" s="330">
        <v>0</v>
      </c>
      <c r="Z50" s="330">
        <v>0</v>
      </c>
      <c r="AA50" s="330">
        <v>1780</v>
      </c>
      <c r="AB50" s="330">
        <v>7010.11</v>
      </c>
      <c r="AC50" s="330">
        <v>23232.880000000001</v>
      </c>
      <c r="AD50" s="330">
        <v>360</v>
      </c>
      <c r="AE50" s="330">
        <v>0</v>
      </c>
      <c r="AF50" s="330">
        <v>0</v>
      </c>
      <c r="AG50" s="330">
        <v>0</v>
      </c>
      <c r="AH50" s="330">
        <v>0</v>
      </c>
      <c r="AI50" s="330">
        <v>0</v>
      </c>
      <c r="AJ50" s="330">
        <v>-1450.08</v>
      </c>
      <c r="AK50" s="330">
        <v>0</v>
      </c>
      <c r="AL50" s="332">
        <v>1637.08</v>
      </c>
      <c r="AM50" s="332">
        <v>61238.32</v>
      </c>
      <c r="AN50" s="332">
        <v>6783.31</v>
      </c>
      <c r="AO50" s="332">
        <v>781</v>
      </c>
      <c r="AP50" s="332">
        <v>1802.5</v>
      </c>
      <c r="AQ50" s="332">
        <v>0</v>
      </c>
      <c r="AR50" s="332">
        <v>0</v>
      </c>
      <c r="AS50" s="332">
        <v>1.76</v>
      </c>
      <c r="AT50" s="332">
        <v>0</v>
      </c>
      <c r="AU50" s="332">
        <v>0</v>
      </c>
      <c r="AV50" s="332">
        <v>0</v>
      </c>
      <c r="AW50" s="332">
        <v>0</v>
      </c>
      <c r="AX50" s="332">
        <v>10750.61</v>
      </c>
      <c r="AY50" s="332">
        <v>-47129</v>
      </c>
      <c r="AZ50" s="332">
        <v>-345672</v>
      </c>
      <c r="BA50" s="332"/>
      <c r="BB50" s="332">
        <v>0</v>
      </c>
      <c r="BC50" s="332">
        <v>0</v>
      </c>
      <c r="BD50" s="332">
        <v>0</v>
      </c>
      <c r="BE50" s="332">
        <v>405.9</v>
      </c>
      <c r="BF50" s="332">
        <v>0</v>
      </c>
      <c r="BG50" s="332">
        <v>612.66999999999996</v>
      </c>
      <c r="BH50" s="332">
        <v>-112236.17</v>
      </c>
      <c r="BI50" s="332">
        <v>0</v>
      </c>
      <c r="BJ50" s="332">
        <v>0</v>
      </c>
      <c r="BK50" s="332">
        <v>0</v>
      </c>
      <c r="BL50" s="332">
        <v>0</v>
      </c>
      <c r="BM50" s="332">
        <v>0</v>
      </c>
      <c r="BN50" s="332">
        <v>0</v>
      </c>
      <c r="BO50" s="332">
        <v>0</v>
      </c>
      <c r="BP50" s="332">
        <v>0</v>
      </c>
      <c r="BQ50" s="332">
        <v>0</v>
      </c>
      <c r="BR50" s="332"/>
      <c r="BS50" s="332">
        <v>0</v>
      </c>
      <c r="BT50" s="332">
        <v>0</v>
      </c>
      <c r="BU50" s="332">
        <v>0</v>
      </c>
      <c r="BV50" s="332">
        <v>0</v>
      </c>
      <c r="BW50" s="332">
        <v>161.66</v>
      </c>
      <c r="BX50" s="329">
        <v>-113223</v>
      </c>
      <c r="BY50" s="332">
        <v>0</v>
      </c>
      <c r="BZ50" s="332">
        <v>0</v>
      </c>
      <c r="CA50" s="332">
        <v>0</v>
      </c>
      <c r="CB50" s="332">
        <v>22024.71</v>
      </c>
      <c r="CC50" s="332">
        <v>7689.23</v>
      </c>
      <c r="CD50" s="332"/>
      <c r="CE50" s="332"/>
      <c r="CF50" s="11"/>
      <c r="CG50" s="11">
        <v>-186976.71</v>
      </c>
      <c r="CH50" s="11">
        <v>0</v>
      </c>
      <c r="CI50">
        <v>14.37</v>
      </c>
      <c r="CJ50">
        <v>0</v>
      </c>
      <c r="CK50">
        <v>0</v>
      </c>
      <c r="CL50">
        <v>123139.03</v>
      </c>
      <c r="CM50">
        <v>0</v>
      </c>
      <c r="CN50">
        <v>0</v>
      </c>
      <c r="CO50">
        <v>0</v>
      </c>
      <c r="CP50">
        <v>0</v>
      </c>
      <c r="CQ50">
        <v>2056.65</v>
      </c>
      <c r="CR50">
        <v>11520.77</v>
      </c>
      <c r="CS50">
        <v>18214.71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-803.14</v>
      </c>
      <c r="DA50">
        <v>0</v>
      </c>
      <c r="DB50">
        <v>1004.8</v>
      </c>
      <c r="DC50">
        <v>73836.12</v>
      </c>
      <c r="DD50">
        <v>4671.3500000000004</v>
      </c>
      <c r="DE50">
        <v>1333.08</v>
      </c>
      <c r="DF50">
        <v>573.47</v>
      </c>
      <c r="DG50">
        <v>0</v>
      </c>
      <c r="DH50">
        <v>0</v>
      </c>
      <c r="DI50">
        <v>7.46</v>
      </c>
      <c r="DJ50">
        <v>0</v>
      </c>
      <c r="DK50">
        <v>0</v>
      </c>
      <c r="DL50">
        <v>0</v>
      </c>
      <c r="DM50">
        <v>0</v>
      </c>
      <c r="DN50">
        <v>7001.21</v>
      </c>
      <c r="DO50">
        <v>-53220</v>
      </c>
      <c r="DP50">
        <v>-443498.21</v>
      </c>
      <c r="DQ50">
        <v>1532.65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756.12</v>
      </c>
      <c r="DX50">
        <v>-152447.29999999999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-145710</v>
      </c>
      <c r="EI50">
        <v>0</v>
      </c>
      <c r="EJ50">
        <v>0</v>
      </c>
      <c r="EK50">
        <v>0</v>
      </c>
      <c r="EL50">
        <v>0</v>
      </c>
      <c r="EM50">
        <v>284.2</v>
      </c>
      <c r="EN50">
        <v>-102109</v>
      </c>
      <c r="EO50">
        <v>0</v>
      </c>
      <c r="EP50">
        <v>0</v>
      </c>
      <c r="EQ50">
        <v>0</v>
      </c>
      <c r="ER50">
        <v>10733</v>
      </c>
      <c r="ES50">
        <v>4423.66</v>
      </c>
    </row>
    <row r="51" spans="1:149" ht="19.5" outlineLevel="1" x14ac:dyDescent="0.35">
      <c r="A51" s="288"/>
      <c r="B51" s="289">
        <v>43</v>
      </c>
      <c r="C51" s="327">
        <v>5340</v>
      </c>
      <c r="D51" s="323">
        <v>41</v>
      </c>
      <c r="E51" s="327" t="s">
        <v>50</v>
      </c>
      <c r="F51" s="324"/>
      <c r="G51" s="324">
        <f t="shared" si="2"/>
        <v>0</v>
      </c>
      <c r="H51" s="328"/>
      <c r="I51" s="328"/>
      <c r="J51" s="328"/>
      <c r="K51" s="328"/>
      <c r="L51" s="328"/>
      <c r="M51" s="328"/>
      <c r="N51" s="329"/>
      <c r="O51" s="290">
        <v>49</v>
      </c>
      <c r="P51" s="290">
        <v>0</v>
      </c>
      <c r="Q51" s="330">
        <v>293388.52</v>
      </c>
      <c r="R51" s="330">
        <v>295583.74</v>
      </c>
      <c r="S51" s="330">
        <v>2000</v>
      </c>
      <c r="T51" s="330">
        <v>0</v>
      </c>
      <c r="U51" s="330">
        <v>666210.65</v>
      </c>
      <c r="V51" s="330">
        <v>697441.18</v>
      </c>
      <c r="W51" s="330">
        <v>536426.34</v>
      </c>
      <c r="X51" s="331">
        <v>0</v>
      </c>
      <c r="Y51" s="330">
        <v>0</v>
      </c>
      <c r="Z51" s="330">
        <v>482.92</v>
      </c>
      <c r="AA51" s="330">
        <v>0</v>
      </c>
      <c r="AB51" s="330">
        <v>0</v>
      </c>
      <c r="AC51" s="330">
        <v>0</v>
      </c>
      <c r="AD51" s="330">
        <v>0</v>
      </c>
      <c r="AE51" s="330">
        <v>0</v>
      </c>
      <c r="AF51" s="330">
        <v>0</v>
      </c>
      <c r="AG51" s="330">
        <v>0</v>
      </c>
      <c r="AH51" s="330">
        <v>64132.71</v>
      </c>
      <c r="AI51" s="330">
        <v>175589.38</v>
      </c>
      <c r="AJ51" s="330">
        <v>0</v>
      </c>
      <c r="AK51" s="330">
        <v>76149.149999999994</v>
      </c>
      <c r="AL51" s="332">
        <v>126.4</v>
      </c>
      <c r="AM51" s="332">
        <v>1681.56</v>
      </c>
      <c r="AN51" s="332">
        <v>0</v>
      </c>
      <c r="AO51" s="332">
        <v>22913.91</v>
      </c>
      <c r="AP51" s="332">
        <v>0</v>
      </c>
      <c r="AQ51" s="332">
        <v>0</v>
      </c>
      <c r="AR51" s="332">
        <v>5498749.7599999998</v>
      </c>
      <c r="AS51" s="332">
        <v>0</v>
      </c>
      <c r="AT51" s="332">
        <v>216184.53</v>
      </c>
      <c r="AU51" s="332">
        <v>0</v>
      </c>
      <c r="AV51" s="332">
        <v>0</v>
      </c>
      <c r="AW51" s="332">
        <v>0</v>
      </c>
      <c r="AX51" s="332">
        <v>33867.53</v>
      </c>
      <c r="AY51" s="332">
        <v>128686.07</v>
      </c>
      <c r="AZ51" s="332">
        <v>0</v>
      </c>
      <c r="BA51" s="332"/>
      <c r="BB51" s="332">
        <v>0</v>
      </c>
      <c r="BC51" s="332">
        <v>1726.65</v>
      </c>
      <c r="BD51" s="332">
        <v>226767.81</v>
      </c>
      <c r="BE51" s="332">
        <v>4770.6899999999996</v>
      </c>
      <c r="BF51" s="332">
        <v>0</v>
      </c>
      <c r="BG51" s="332">
        <v>3465.44</v>
      </c>
      <c r="BH51" s="332">
        <v>10908.93</v>
      </c>
      <c r="BI51" s="332">
        <v>0</v>
      </c>
      <c r="BJ51" s="332">
        <v>0</v>
      </c>
      <c r="BK51" s="332">
        <v>0</v>
      </c>
      <c r="BL51" s="332">
        <v>0</v>
      </c>
      <c r="BM51" s="332">
        <v>0</v>
      </c>
      <c r="BN51" s="332">
        <v>0</v>
      </c>
      <c r="BO51" s="332">
        <v>0</v>
      </c>
      <c r="BP51" s="332">
        <v>10637.85</v>
      </c>
      <c r="BQ51" s="332">
        <v>0</v>
      </c>
      <c r="BR51" s="332"/>
      <c r="BS51" s="332">
        <v>0</v>
      </c>
      <c r="BT51" s="332">
        <v>70969.399999999994</v>
      </c>
      <c r="BU51" s="332">
        <v>0</v>
      </c>
      <c r="BV51" s="332">
        <v>1327655</v>
      </c>
      <c r="BW51" s="332">
        <v>0</v>
      </c>
      <c r="BX51" s="329">
        <v>0</v>
      </c>
      <c r="BY51" s="332">
        <v>24869.05</v>
      </c>
      <c r="BZ51" s="332">
        <v>52455.76</v>
      </c>
      <c r="CA51" s="332">
        <v>0</v>
      </c>
      <c r="CB51" s="332">
        <v>0</v>
      </c>
      <c r="CC51" s="332">
        <v>562916.51</v>
      </c>
      <c r="CD51" s="332"/>
      <c r="CE51" s="332"/>
      <c r="CF51" s="11"/>
      <c r="CG51" s="11">
        <v>9604334.9000000004</v>
      </c>
      <c r="CH51" s="11">
        <v>219015.79</v>
      </c>
      <c r="CI51">
        <v>75</v>
      </c>
      <c r="CJ51">
        <v>0</v>
      </c>
      <c r="CK51">
        <v>618175.02</v>
      </c>
      <c r="CL51">
        <v>683594.18</v>
      </c>
      <c r="CM51">
        <v>482190.56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4039.43</v>
      </c>
      <c r="CY51">
        <v>163931.01</v>
      </c>
      <c r="CZ51">
        <v>0</v>
      </c>
      <c r="DA51">
        <v>75859.22</v>
      </c>
      <c r="DB51">
        <v>513.79999999999995</v>
      </c>
      <c r="DC51">
        <v>9486.8799999999992</v>
      </c>
      <c r="DD51">
        <v>0</v>
      </c>
      <c r="DE51">
        <v>22486.68</v>
      </c>
      <c r="DF51">
        <v>0</v>
      </c>
      <c r="DG51">
        <v>0</v>
      </c>
      <c r="DH51">
        <v>5631354.9199999999</v>
      </c>
      <c r="DI51">
        <v>0</v>
      </c>
      <c r="DJ51">
        <v>106389.58</v>
      </c>
      <c r="DK51">
        <v>0</v>
      </c>
      <c r="DL51">
        <v>0</v>
      </c>
      <c r="DM51">
        <v>0</v>
      </c>
      <c r="DN51">
        <v>39500.870000000003</v>
      </c>
      <c r="DO51">
        <v>126688.08</v>
      </c>
      <c r="DP51">
        <v>0</v>
      </c>
      <c r="DQ51">
        <v>0</v>
      </c>
      <c r="DR51">
        <v>0</v>
      </c>
      <c r="DS51">
        <v>0</v>
      </c>
      <c r="DT51">
        <v>234487.15</v>
      </c>
      <c r="DU51">
        <v>5548.02</v>
      </c>
      <c r="DV51">
        <v>0</v>
      </c>
      <c r="DW51">
        <v>8067.53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93</v>
      </c>
      <c r="EI51">
        <v>0</v>
      </c>
      <c r="EJ51">
        <v>65403.839999999997</v>
      </c>
      <c r="EK51">
        <v>0</v>
      </c>
      <c r="EL51">
        <v>1426551</v>
      </c>
      <c r="EM51">
        <v>0</v>
      </c>
      <c r="EN51">
        <v>0</v>
      </c>
      <c r="EO51">
        <v>21098.06</v>
      </c>
      <c r="EP51">
        <v>47548.98</v>
      </c>
      <c r="EQ51">
        <v>0</v>
      </c>
      <c r="ER51">
        <v>0</v>
      </c>
      <c r="ES51">
        <v>722314.72</v>
      </c>
    </row>
    <row r="52" spans="1:149" ht="19.5" x14ac:dyDescent="0.35">
      <c r="A52" s="288"/>
      <c r="B52" s="289">
        <v>44</v>
      </c>
      <c r="C52" s="333"/>
      <c r="D52" s="323"/>
      <c r="E52" s="334" t="s">
        <v>51</v>
      </c>
      <c r="F52" s="335"/>
      <c r="G52" s="324">
        <f t="shared" si="2"/>
        <v>2036425</v>
      </c>
      <c r="H52" s="328"/>
      <c r="I52" s="336"/>
      <c r="J52" s="336"/>
      <c r="K52" s="336"/>
      <c r="L52" s="336"/>
      <c r="M52" s="336"/>
      <c r="N52" s="329"/>
      <c r="O52" s="290">
        <v>50</v>
      </c>
      <c r="P52" s="290">
        <v>0</v>
      </c>
      <c r="Q52" s="330">
        <v>33756834.220000006</v>
      </c>
      <c r="R52" s="330">
        <v>876378.3</v>
      </c>
      <c r="S52" s="330">
        <v>173445.33</v>
      </c>
      <c r="T52" s="330">
        <v>1776133</v>
      </c>
      <c r="U52" s="330">
        <v>2853503.91</v>
      </c>
      <c r="V52" s="330">
        <v>2253452.0700000003</v>
      </c>
      <c r="W52" s="330">
        <v>1557925.1400000001</v>
      </c>
      <c r="X52" s="331">
        <v>498835.02999999997</v>
      </c>
      <c r="Y52" s="330">
        <v>113203.6</v>
      </c>
      <c r="Z52" s="330">
        <v>879512.71</v>
      </c>
      <c r="AA52" s="330">
        <v>191790.41</v>
      </c>
      <c r="AB52" s="330">
        <v>655885.59</v>
      </c>
      <c r="AC52" s="330">
        <v>2933467.55</v>
      </c>
      <c r="AD52" s="330">
        <v>3393501.2800000003</v>
      </c>
      <c r="AE52" s="330">
        <v>2292643.42</v>
      </c>
      <c r="AF52" s="330">
        <v>1003539.46</v>
      </c>
      <c r="AG52" s="330">
        <v>399207</v>
      </c>
      <c r="AH52" s="330">
        <v>1390400.54</v>
      </c>
      <c r="AI52" s="330">
        <v>1139200.67</v>
      </c>
      <c r="AJ52" s="330">
        <v>285024.05</v>
      </c>
      <c r="AK52" s="330">
        <v>2284683.33</v>
      </c>
      <c r="AL52" s="332">
        <v>611072.96</v>
      </c>
      <c r="AM52" s="332">
        <v>2383906.9</v>
      </c>
      <c r="AN52" s="332">
        <v>1078641.5499999998</v>
      </c>
      <c r="AO52" s="332">
        <v>285910.73999999993</v>
      </c>
      <c r="AP52" s="332">
        <v>155371.55000000002</v>
      </c>
      <c r="AQ52" s="332">
        <v>401290.6</v>
      </c>
      <c r="AR52" s="332">
        <v>69620412</v>
      </c>
      <c r="AS52" s="332">
        <v>10403477.65</v>
      </c>
      <c r="AT52" s="332">
        <v>983191.66</v>
      </c>
      <c r="AU52" s="332">
        <v>533429</v>
      </c>
      <c r="AV52" s="332">
        <v>598249</v>
      </c>
      <c r="AW52" s="332">
        <v>4432564.5200000005</v>
      </c>
      <c r="AX52" s="332">
        <v>493727.86</v>
      </c>
      <c r="AY52" s="332">
        <v>873887.04</v>
      </c>
      <c r="AZ52" s="332">
        <v>4266917.82</v>
      </c>
      <c r="BA52" s="332"/>
      <c r="BB52" s="332">
        <v>2036029</v>
      </c>
      <c r="BC52" s="332">
        <v>1858815.5099999998</v>
      </c>
      <c r="BD52" s="332">
        <v>5408752.6699999999</v>
      </c>
      <c r="BE52" s="332">
        <v>553044.14999999991</v>
      </c>
      <c r="BF52" s="332">
        <v>1090654.43</v>
      </c>
      <c r="BG52" s="332">
        <v>677714.21</v>
      </c>
      <c r="BH52" s="332">
        <v>2589017.9500000002</v>
      </c>
      <c r="BI52" s="332">
        <v>737414.02</v>
      </c>
      <c r="BJ52" s="332">
        <v>1104015</v>
      </c>
      <c r="BK52" s="332">
        <v>2036425</v>
      </c>
      <c r="BL52" s="332">
        <v>633656.16999999993</v>
      </c>
      <c r="BM52" s="332">
        <v>2033970.44</v>
      </c>
      <c r="BN52" s="332">
        <v>1132047.93</v>
      </c>
      <c r="BO52" s="332">
        <v>414530.34</v>
      </c>
      <c r="BP52" s="332">
        <v>500070.32999999996</v>
      </c>
      <c r="BQ52" s="332">
        <v>323679.73</v>
      </c>
      <c r="BR52" s="332"/>
      <c r="BS52" s="332">
        <v>1909567.54</v>
      </c>
      <c r="BT52" s="332">
        <v>605482.59000000008</v>
      </c>
      <c r="BU52" s="332">
        <v>28230152.009999998</v>
      </c>
      <c r="BV52" s="332">
        <v>6142918</v>
      </c>
      <c r="BW52" s="332">
        <v>1015214.17</v>
      </c>
      <c r="BX52" s="329">
        <v>2699535</v>
      </c>
      <c r="BY52" s="332">
        <v>1320144.29</v>
      </c>
      <c r="BZ52" s="332">
        <v>339696.71</v>
      </c>
      <c r="CA52" s="332">
        <v>425322</v>
      </c>
      <c r="CB52" s="332">
        <v>756061.37999999989</v>
      </c>
      <c r="CC52" s="332">
        <v>2465024.9400000004</v>
      </c>
      <c r="CD52" s="337"/>
      <c r="CE52" s="337"/>
      <c r="CF52" s="13"/>
      <c r="CG52" s="13">
        <v>43540156.059999995</v>
      </c>
      <c r="CH52" s="13">
        <v>825213.97000000009</v>
      </c>
      <c r="CI52">
        <v>169384.6</v>
      </c>
      <c r="CJ52">
        <v>1751758.16</v>
      </c>
      <c r="CK52">
        <v>2632763.2199999997</v>
      </c>
      <c r="CL52">
        <v>2192215.59</v>
      </c>
      <c r="CM52">
        <v>1490688.96</v>
      </c>
      <c r="CN52">
        <v>497995.66000000003</v>
      </c>
      <c r="CO52">
        <v>121428.4</v>
      </c>
      <c r="CP52">
        <v>896616.25</v>
      </c>
      <c r="CQ52">
        <v>183544.13</v>
      </c>
      <c r="CR52">
        <v>575787.36</v>
      </c>
      <c r="CS52">
        <v>2885180.82</v>
      </c>
      <c r="CT52">
        <v>2231892.0699999998</v>
      </c>
      <c r="CU52">
        <v>2095380.7700000003</v>
      </c>
      <c r="CV52">
        <v>971100.85000000009</v>
      </c>
      <c r="CW52">
        <v>377850.39</v>
      </c>
      <c r="CX52">
        <v>1123842.44</v>
      </c>
      <c r="CY52">
        <v>1173263.76</v>
      </c>
      <c r="CZ52">
        <v>289565.28999999998</v>
      </c>
      <c r="DA52">
        <v>1792603.14</v>
      </c>
      <c r="DB52">
        <v>570994.36000000022</v>
      </c>
      <c r="DC52">
        <v>2482183.1599999997</v>
      </c>
      <c r="DD52">
        <v>1048381.52</v>
      </c>
      <c r="DE52">
        <v>297286.76</v>
      </c>
      <c r="DF52">
        <v>154316.47</v>
      </c>
      <c r="DG52">
        <v>387861.66000000003</v>
      </c>
      <c r="DH52">
        <v>75700206.159999996</v>
      </c>
      <c r="DI52">
        <v>10561399.789999999</v>
      </c>
      <c r="DJ52">
        <v>902882.36999999988</v>
      </c>
      <c r="DK52">
        <v>540153</v>
      </c>
      <c r="DL52">
        <v>694796</v>
      </c>
      <c r="DM52">
        <v>4141208.7</v>
      </c>
      <c r="DN52">
        <v>481196.32</v>
      </c>
      <c r="DO52">
        <v>840564.20000000007</v>
      </c>
      <c r="DP52">
        <v>4651593.34</v>
      </c>
      <c r="DQ52">
        <v>430145.34</v>
      </c>
      <c r="DR52">
        <v>2178845</v>
      </c>
      <c r="DS52">
        <v>1855933.2200000002</v>
      </c>
      <c r="DT52">
        <v>5357088.6700000009</v>
      </c>
      <c r="DU52">
        <v>555365.16</v>
      </c>
      <c r="DV52">
        <v>1040559.11</v>
      </c>
      <c r="DW52">
        <v>678698.03</v>
      </c>
      <c r="DX52">
        <v>2411228.75</v>
      </c>
      <c r="DY52">
        <v>730267.42</v>
      </c>
      <c r="DZ52">
        <v>1100854</v>
      </c>
      <c r="EA52">
        <v>2005886.1600000001</v>
      </c>
      <c r="EB52">
        <v>630458.62</v>
      </c>
      <c r="EC52">
        <v>2083469.44</v>
      </c>
      <c r="ED52">
        <v>1260905.04</v>
      </c>
      <c r="EE52">
        <v>473246.33999999997</v>
      </c>
      <c r="EF52">
        <v>472056.98</v>
      </c>
      <c r="EG52">
        <v>348988.55999999994</v>
      </c>
      <c r="EH52">
        <v>880643.62000000011</v>
      </c>
      <c r="EI52">
        <v>1958406.7</v>
      </c>
      <c r="EJ52">
        <v>575587.42999999993</v>
      </c>
      <c r="EK52">
        <v>29608020.190000001</v>
      </c>
      <c r="EL52">
        <v>6402436</v>
      </c>
      <c r="EM52">
        <v>1029892.5800000001</v>
      </c>
      <c r="EN52">
        <v>2778523</v>
      </c>
      <c r="EO52">
        <v>1341096.26</v>
      </c>
      <c r="EP52">
        <v>335658.6</v>
      </c>
      <c r="EQ52">
        <v>450438</v>
      </c>
      <c r="ER52">
        <v>980146</v>
      </c>
      <c r="ES52">
        <v>2770876.04</v>
      </c>
    </row>
    <row r="53" spans="1:149" ht="19.5" outlineLevel="1" x14ac:dyDescent="0.35">
      <c r="A53" s="288"/>
      <c r="B53" s="289">
        <v>45</v>
      </c>
      <c r="C53" s="327">
        <v>5405</v>
      </c>
      <c r="D53" s="323">
        <v>42</v>
      </c>
      <c r="E53" s="327" t="s">
        <v>52</v>
      </c>
      <c r="F53" s="324"/>
      <c r="G53" s="324">
        <f t="shared" si="2"/>
        <v>148378</v>
      </c>
      <c r="H53" s="328"/>
      <c r="I53" s="328"/>
      <c r="J53" s="328"/>
      <c r="K53" s="328"/>
      <c r="L53" s="328"/>
      <c r="M53" s="328"/>
      <c r="N53" s="329"/>
      <c r="O53" s="290">
        <v>51</v>
      </c>
      <c r="P53" s="290">
        <v>0</v>
      </c>
      <c r="Q53" s="330">
        <v>1496117.7</v>
      </c>
      <c r="R53" s="330">
        <v>628.96</v>
      </c>
      <c r="S53" s="330">
        <v>0</v>
      </c>
      <c r="T53" s="330">
        <v>0</v>
      </c>
      <c r="U53" s="330">
        <v>0</v>
      </c>
      <c r="V53" s="330">
        <v>0</v>
      </c>
      <c r="W53" s="330">
        <v>0</v>
      </c>
      <c r="X53" s="331">
        <v>0</v>
      </c>
      <c r="Y53" s="330">
        <v>0</v>
      </c>
      <c r="Z53" s="330">
        <v>0</v>
      </c>
      <c r="AA53" s="330">
        <v>0</v>
      </c>
      <c r="AB53" s="330">
        <v>0</v>
      </c>
      <c r="AC53" s="330">
        <v>6017.15</v>
      </c>
      <c r="AD53" s="330">
        <v>0</v>
      </c>
      <c r="AE53" s="330">
        <v>0</v>
      </c>
      <c r="AF53" s="330">
        <v>0</v>
      </c>
      <c r="AG53" s="330">
        <v>0</v>
      </c>
      <c r="AH53" s="330">
        <v>0</v>
      </c>
      <c r="AI53" s="330">
        <v>975</v>
      </c>
      <c r="AJ53" s="330">
        <v>27619.88</v>
      </c>
      <c r="AK53" s="330">
        <v>0</v>
      </c>
      <c r="AL53" s="332">
        <v>0</v>
      </c>
      <c r="AM53" s="332">
        <v>0</v>
      </c>
      <c r="AN53" s="332">
        <v>0</v>
      </c>
      <c r="AO53" s="332">
        <v>0</v>
      </c>
      <c r="AP53" s="332">
        <v>0</v>
      </c>
      <c r="AQ53" s="332">
        <v>0</v>
      </c>
      <c r="AR53" s="332">
        <v>0</v>
      </c>
      <c r="AS53" s="332">
        <v>0</v>
      </c>
      <c r="AT53" s="332">
        <v>0</v>
      </c>
      <c r="AU53" s="332">
        <v>0</v>
      </c>
      <c r="AV53" s="332">
        <v>0</v>
      </c>
      <c r="AW53" s="332">
        <v>0</v>
      </c>
      <c r="AX53" s="332">
        <v>0</v>
      </c>
      <c r="AY53" s="332">
        <v>0</v>
      </c>
      <c r="AZ53" s="332">
        <v>0</v>
      </c>
      <c r="BA53" s="332"/>
      <c r="BB53" s="332">
        <v>0</v>
      </c>
      <c r="BC53" s="332">
        <v>0</v>
      </c>
      <c r="BD53" s="332">
        <v>0</v>
      </c>
      <c r="BE53" s="332">
        <v>0</v>
      </c>
      <c r="BF53" s="332">
        <v>0</v>
      </c>
      <c r="BG53" s="332">
        <v>0</v>
      </c>
      <c r="BH53" s="332">
        <v>0</v>
      </c>
      <c r="BI53" s="332">
        <v>0</v>
      </c>
      <c r="BJ53" s="332">
        <v>0</v>
      </c>
      <c r="BK53" s="332">
        <v>148378</v>
      </c>
      <c r="BL53" s="332">
        <v>0</v>
      </c>
      <c r="BM53" s="332">
        <v>0</v>
      </c>
      <c r="BN53" s="332">
        <v>60613.74</v>
      </c>
      <c r="BO53" s="332">
        <v>0</v>
      </c>
      <c r="BP53" s="332">
        <v>0</v>
      </c>
      <c r="BQ53" s="332">
        <v>0</v>
      </c>
      <c r="BR53" s="332"/>
      <c r="BS53" s="332">
        <v>0</v>
      </c>
      <c r="BT53" s="332">
        <v>0</v>
      </c>
      <c r="BU53" s="332">
        <v>0</v>
      </c>
      <c r="BV53" s="332">
        <v>0</v>
      </c>
      <c r="BW53" s="332">
        <v>0</v>
      </c>
      <c r="BX53" s="329">
        <v>0</v>
      </c>
      <c r="BY53" s="332">
        <v>46539.05</v>
      </c>
      <c r="BZ53" s="332">
        <v>0</v>
      </c>
      <c r="CA53" s="332">
        <v>0</v>
      </c>
      <c r="CB53" s="332">
        <v>0</v>
      </c>
      <c r="CC53" s="332">
        <v>0</v>
      </c>
      <c r="CD53" s="332"/>
      <c r="CE53" s="332"/>
      <c r="CF53" s="11"/>
      <c r="CG53" s="11">
        <v>1574020.9</v>
      </c>
      <c r="CH53" s="11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2934.53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975</v>
      </c>
      <c r="CZ53">
        <v>32537.91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2773.33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154112.07</v>
      </c>
      <c r="EB53">
        <v>0</v>
      </c>
      <c r="EC53">
        <v>0</v>
      </c>
      <c r="ED53">
        <v>56499.27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32993.85</v>
      </c>
      <c r="EP53">
        <v>0</v>
      </c>
      <c r="EQ53">
        <v>0</v>
      </c>
      <c r="ER53">
        <v>0</v>
      </c>
      <c r="ES53">
        <v>0</v>
      </c>
    </row>
    <row r="54" spans="1:149" ht="19.5" outlineLevel="1" x14ac:dyDescent="0.35">
      <c r="A54" s="288"/>
      <c r="B54" s="289">
        <v>46</v>
      </c>
      <c r="C54" s="327">
        <v>5410</v>
      </c>
      <c r="D54" s="323">
        <v>43</v>
      </c>
      <c r="E54" s="327" t="s">
        <v>53</v>
      </c>
      <c r="F54" s="324"/>
      <c r="G54" s="324">
        <f t="shared" si="2"/>
        <v>154980</v>
      </c>
      <c r="H54" s="328"/>
      <c r="I54" s="328"/>
      <c r="J54" s="328"/>
      <c r="K54" s="328"/>
      <c r="L54" s="328"/>
      <c r="M54" s="328"/>
      <c r="N54" s="329"/>
      <c r="O54" s="290">
        <v>52</v>
      </c>
      <c r="P54" s="290">
        <v>0</v>
      </c>
      <c r="Q54" s="330">
        <v>1526545.53</v>
      </c>
      <c r="R54" s="330">
        <v>8457.25</v>
      </c>
      <c r="S54" s="330">
        <v>0</v>
      </c>
      <c r="T54" s="330">
        <v>170278</v>
      </c>
      <c r="U54" s="330">
        <v>62434.92</v>
      </c>
      <c r="V54" s="330">
        <v>0</v>
      </c>
      <c r="W54" s="330">
        <v>0</v>
      </c>
      <c r="X54" s="331">
        <v>25882.76</v>
      </c>
      <c r="Y54" s="330">
        <v>0</v>
      </c>
      <c r="Z54" s="330">
        <v>0</v>
      </c>
      <c r="AA54" s="330">
        <v>2749.67</v>
      </c>
      <c r="AB54" s="330">
        <v>20966.53</v>
      </c>
      <c r="AC54" s="330">
        <v>21249.56</v>
      </c>
      <c r="AD54" s="330">
        <v>40388.78</v>
      </c>
      <c r="AE54" s="330">
        <v>147722.56</v>
      </c>
      <c r="AF54" s="330">
        <v>64824.51</v>
      </c>
      <c r="AG54" s="330">
        <v>0</v>
      </c>
      <c r="AH54" s="330">
        <v>38490.339999999997</v>
      </c>
      <c r="AI54" s="330">
        <v>0</v>
      </c>
      <c r="AJ54" s="330">
        <v>6314.98</v>
      </c>
      <c r="AK54" s="330">
        <v>0</v>
      </c>
      <c r="AL54" s="332">
        <v>0</v>
      </c>
      <c r="AM54" s="332">
        <v>1266.1300000000001</v>
      </c>
      <c r="AN54" s="332">
        <v>0</v>
      </c>
      <c r="AO54" s="332">
        <v>4114.08</v>
      </c>
      <c r="AP54" s="332">
        <v>0</v>
      </c>
      <c r="AQ54" s="332">
        <v>0</v>
      </c>
      <c r="AR54" s="332">
        <v>694500.58</v>
      </c>
      <c r="AS54" s="332">
        <v>4426722.99</v>
      </c>
      <c r="AT54" s="332">
        <v>67882.080000000002</v>
      </c>
      <c r="AU54" s="332">
        <v>0</v>
      </c>
      <c r="AV54" s="332">
        <v>74</v>
      </c>
      <c r="AW54" s="332">
        <v>140186.23999999999</v>
      </c>
      <c r="AX54" s="332">
        <v>21563.64</v>
      </c>
      <c r="AY54" s="332">
        <v>36121.120000000003</v>
      </c>
      <c r="AZ54" s="332">
        <v>108704.27</v>
      </c>
      <c r="BA54" s="332"/>
      <c r="BB54" s="332">
        <v>10120</v>
      </c>
      <c r="BC54" s="332">
        <v>107795.44</v>
      </c>
      <c r="BD54" s="332">
        <v>132561.32999999999</v>
      </c>
      <c r="BE54" s="332">
        <v>0</v>
      </c>
      <c r="BF54" s="332">
        <v>0</v>
      </c>
      <c r="BG54" s="332">
        <v>0</v>
      </c>
      <c r="BH54" s="332">
        <v>113025.38</v>
      </c>
      <c r="BI54" s="332">
        <v>32725.4</v>
      </c>
      <c r="BJ54" s="332">
        <v>29868</v>
      </c>
      <c r="BK54" s="332">
        <v>154980</v>
      </c>
      <c r="BL54" s="332">
        <v>32439.22</v>
      </c>
      <c r="BM54" s="332">
        <v>0</v>
      </c>
      <c r="BN54" s="332">
        <v>521794.85</v>
      </c>
      <c r="BO54" s="332">
        <v>824</v>
      </c>
      <c r="BP54" s="332">
        <v>764.6</v>
      </c>
      <c r="BQ54" s="332">
        <v>0</v>
      </c>
      <c r="BR54" s="332"/>
      <c r="BS54" s="332">
        <v>0</v>
      </c>
      <c r="BT54" s="332">
        <v>0</v>
      </c>
      <c r="BU54" s="332">
        <v>0</v>
      </c>
      <c r="BV54" s="332">
        <v>113694</v>
      </c>
      <c r="BW54" s="332">
        <v>10552.91</v>
      </c>
      <c r="BX54" s="329">
        <v>171748</v>
      </c>
      <c r="BY54" s="332">
        <v>17929.71</v>
      </c>
      <c r="BZ54" s="332">
        <v>7992.73</v>
      </c>
      <c r="CA54" s="332">
        <v>229</v>
      </c>
      <c r="CB54" s="332">
        <v>3320.88</v>
      </c>
      <c r="CC54" s="332">
        <v>23500</v>
      </c>
      <c r="CD54" s="332"/>
      <c r="CE54" s="332"/>
      <c r="CF54" s="11"/>
      <c r="CG54" s="11">
        <v>1389062.54</v>
      </c>
      <c r="CH54" s="11">
        <v>20078.57</v>
      </c>
      <c r="CI54">
        <v>0</v>
      </c>
      <c r="CJ54">
        <v>142896.35999999999</v>
      </c>
      <c r="CK54">
        <v>32460.53</v>
      </c>
      <c r="CL54">
        <v>0</v>
      </c>
      <c r="CM54">
        <v>0</v>
      </c>
      <c r="CN54">
        <v>27777.61</v>
      </c>
      <c r="CO54">
        <v>415</v>
      </c>
      <c r="CP54">
        <v>1180</v>
      </c>
      <c r="CQ54">
        <v>4443.17</v>
      </c>
      <c r="CR54">
        <v>3497.13</v>
      </c>
      <c r="CS54">
        <v>15315.47</v>
      </c>
      <c r="CT54">
        <v>31049.83</v>
      </c>
      <c r="CU54">
        <v>132384.85999999999</v>
      </c>
      <c r="CV54">
        <v>33109.93</v>
      </c>
      <c r="CW54">
        <v>0</v>
      </c>
      <c r="CX54">
        <v>13983.86</v>
      </c>
      <c r="CY54">
        <v>0</v>
      </c>
      <c r="CZ54">
        <v>13365.82</v>
      </c>
      <c r="DA54">
        <v>0</v>
      </c>
      <c r="DB54">
        <v>0</v>
      </c>
      <c r="DC54">
        <v>9537.27</v>
      </c>
      <c r="DD54">
        <v>0</v>
      </c>
      <c r="DE54">
        <v>3870.47</v>
      </c>
      <c r="DF54">
        <v>0</v>
      </c>
      <c r="DG54">
        <v>0</v>
      </c>
      <c r="DH54">
        <v>717374.66</v>
      </c>
      <c r="DI54">
        <v>4901918.6900000004</v>
      </c>
      <c r="DJ54">
        <v>5359.78</v>
      </c>
      <c r="DK54">
        <v>0</v>
      </c>
      <c r="DL54">
        <v>0</v>
      </c>
      <c r="DM54">
        <v>131255.34</v>
      </c>
      <c r="DN54">
        <v>15276.12</v>
      </c>
      <c r="DO54">
        <v>54292.08</v>
      </c>
      <c r="DP54">
        <v>90949.52</v>
      </c>
      <c r="DQ54">
        <v>4948.47</v>
      </c>
      <c r="DR54">
        <v>14094</v>
      </c>
      <c r="DS54">
        <v>107414.67</v>
      </c>
      <c r="DT54">
        <v>158480.01999999999</v>
      </c>
      <c r="DU54">
        <v>0</v>
      </c>
      <c r="DV54">
        <v>0</v>
      </c>
      <c r="DW54">
        <v>0</v>
      </c>
      <c r="DX54">
        <v>111149.75999999999</v>
      </c>
      <c r="DY54">
        <v>31171.38</v>
      </c>
      <c r="DZ54">
        <v>31983</v>
      </c>
      <c r="EA54">
        <v>65731.03</v>
      </c>
      <c r="EB54">
        <v>30356.38</v>
      </c>
      <c r="EC54">
        <v>0</v>
      </c>
      <c r="ED54">
        <v>637829.96</v>
      </c>
      <c r="EE54">
        <v>1210</v>
      </c>
      <c r="EF54">
        <v>970.85</v>
      </c>
      <c r="EG54">
        <v>0</v>
      </c>
      <c r="EH54">
        <v>17937.43</v>
      </c>
      <c r="EI54">
        <v>0</v>
      </c>
      <c r="EJ54">
        <v>0</v>
      </c>
      <c r="EK54">
        <v>0</v>
      </c>
      <c r="EL54">
        <v>127931</v>
      </c>
      <c r="EM54">
        <v>16346.37</v>
      </c>
      <c r="EN54">
        <v>108374</v>
      </c>
      <c r="EO54">
        <v>33181.879999999997</v>
      </c>
      <c r="EP54">
        <v>5860.4</v>
      </c>
      <c r="EQ54">
        <v>239</v>
      </c>
      <c r="ER54">
        <v>15467</v>
      </c>
      <c r="ES54">
        <v>11005.3</v>
      </c>
    </row>
    <row r="55" spans="1:149" ht="19.5" outlineLevel="1" x14ac:dyDescent="0.35">
      <c r="A55" s="288"/>
      <c r="B55" s="289">
        <v>47</v>
      </c>
      <c r="C55" s="327">
        <v>5420</v>
      </c>
      <c r="D55" s="323">
        <v>44</v>
      </c>
      <c r="E55" s="327" t="s">
        <v>54</v>
      </c>
      <c r="F55" s="324"/>
      <c r="G55" s="324">
        <f t="shared" si="2"/>
        <v>171172</v>
      </c>
      <c r="H55" s="328"/>
      <c r="I55" s="328"/>
      <c r="J55" s="328"/>
      <c r="K55" s="328"/>
      <c r="L55" s="328"/>
      <c r="M55" s="328"/>
      <c r="N55" s="329"/>
      <c r="O55" s="290">
        <v>53</v>
      </c>
      <c r="P55" s="290">
        <v>0</v>
      </c>
      <c r="Q55" s="330">
        <v>3183.14</v>
      </c>
      <c r="R55" s="330">
        <v>0</v>
      </c>
      <c r="S55" s="330">
        <v>0</v>
      </c>
      <c r="T55" s="330">
        <v>193349</v>
      </c>
      <c r="U55" s="330">
        <v>20092.39</v>
      </c>
      <c r="V55" s="330">
        <v>25391.96</v>
      </c>
      <c r="W55" s="330">
        <v>4350</v>
      </c>
      <c r="X55" s="331">
        <v>0</v>
      </c>
      <c r="Y55" s="330">
        <v>0</v>
      </c>
      <c r="Z55" s="330">
        <v>9900</v>
      </c>
      <c r="AA55" s="330">
        <v>0</v>
      </c>
      <c r="AB55" s="330">
        <v>0</v>
      </c>
      <c r="AC55" s="330">
        <v>78340.22</v>
      </c>
      <c r="AD55" s="330">
        <v>0</v>
      </c>
      <c r="AE55" s="330">
        <v>0</v>
      </c>
      <c r="AF55" s="330">
        <v>3680</v>
      </c>
      <c r="AG55" s="330">
        <v>0</v>
      </c>
      <c r="AH55" s="330">
        <v>0</v>
      </c>
      <c r="AI55" s="330">
        <v>8770.07</v>
      </c>
      <c r="AJ55" s="330">
        <v>225.19</v>
      </c>
      <c r="AK55" s="330">
        <v>0</v>
      </c>
      <c r="AL55" s="332">
        <v>0</v>
      </c>
      <c r="AM55" s="332">
        <v>0</v>
      </c>
      <c r="AN55" s="332">
        <v>386</v>
      </c>
      <c r="AO55" s="332">
        <v>1372.23</v>
      </c>
      <c r="AP55" s="332">
        <v>0</v>
      </c>
      <c r="AQ55" s="332">
        <v>0</v>
      </c>
      <c r="AR55" s="332">
        <v>1211759.04</v>
      </c>
      <c r="AS55" s="332">
        <v>0</v>
      </c>
      <c r="AT55" s="332">
        <v>4840</v>
      </c>
      <c r="AU55" s="332">
        <v>0</v>
      </c>
      <c r="AV55" s="332">
        <v>12740</v>
      </c>
      <c r="AW55" s="332">
        <v>100819.91</v>
      </c>
      <c r="AX55" s="332">
        <v>0</v>
      </c>
      <c r="AY55" s="332">
        <v>0</v>
      </c>
      <c r="AZ55" s="332">
        <v>72001.919999999998</v>
      </c>
      <c r="BA55" s="332"/>
      <c r="BB55" s="332">
        <v>0</v>
      </c>
      <c r="BC55" s="332">
        <v>0</v>
      </c>
      <c r="BD55" s="332">
        <v>0</v>
      </c>
      <c r="BE55" s="332">
        <v>0</v>
      </c>
      <c r="BF55" s="332">
        <v>0</v>
      </c>
      <c r="BG55" s="332">
        <v>0</v>
      </c>
      <c r="BH55" s="332">
        <v>4934.55</v>
      </c>
      <c r="BI55" s="332">
        <v>0</v>
      </c>
      <c r="BJ55" s="332">
        <v>0</v>
      </c>
      <c r="BK55" s="332">
        <v>171172</v>
      </c>
      <c r="BL55" s="332">
        <v>39187.440000000002</v>
      </c>
      <c r="BM55" s="332">
        <v>0</v>
      </c>
      <c r="BN55" s="332">
        <v>12817.58</v>
      </c>
      <c r="BO55" s="332">
        <v>12305</v>
      </c>
      <c r="BP55" s="332">
        <v>14900.04</v>
      </c>
      <c r="BQ55" s="332">
        <v>0</v>
      </c>
      <c r="BR55" s="332"/>
      <c r="BS55" s="332">
        <v>13108.38</v>
      </c>
      <c r="BT55" s="332">
        <v>0</v>
      </c>
      <c r="BU55" s="332">
        <v>2423032.13</v>
      </c>
      <c r="BV55" s="332">
        <v>27490</v>
      </c>
      <c r="BW55" s="332">
        <v>0</v>
      </c>
      <c r="BX55" s="329">
        <v>24123</v>
      </c>
      <c r="BY55" s="332">
        <v>5049</v>
      </c>
      <c r="BZ55" s="332">
        <v>1840</v>
      </c>
      <c r="CA55" s="332">
        <v>1840</v>
      </c>
      <c r="CB55" s="332">
        <v>23433.99</v>
      </c>
      <c r="CC55" s="332">
        <v>0</v>
      </c>
      <c r="CD55" s="332"/>
      <c r="CE55" s="332"/>
      <c r="CF55" s="11"/>
      <c r="CG55" s="11">
        <v>15300</v>
      </c>
      <c r="CH55" s="11">
        <v>4121.22</v>
      </c>
      <c r="CI55">
        <v>0</v>
      </c>
      <c r="CJ55">
        <v>142076.87</v>
      </c>
      <c r="CK55">
        <v>6000</v>
      </c>
      <c r="CL55">
        <v>35025.9</v>
      </c>
      <c r="CM55">
        <v>9670</v>
      </c>
      <c r="CN55">
        <v>6960</v>
      </c>
      <c r="CO55">
        <v>0</v>
      </c>
      <c r="CP55">
        <v>0</v>
      </c>
      <c r="CQ55">
        <v>0</v>
      </c>
      <c r="CR55">
        <v>0</v>
      </c>
      <c r="CS55">
        <v>79461.63</v>
      </c>
      <c r="CT55">
        <v>0</v>
      </c>
      <c r="CU55">
        <v>0</v>
      </c>
      <c r="CV55">
        <v>2610</v>
      </c>
      <c r="CW55">
        <v>0</v>
      </c>
      <c r="CX55">
        <v>0</v>
      </c>
      <c r="CY55">
        <v>12425.15</v>
      </c>
      <c r="CZ55">
        <v>422.17</v>
      </c>
      <c r="DA55">
        <v>0</v>
      </c>
      <c r="DB55">
        <v>0</v>
      </c>
      <c r="DC55">
        <v>0</v>
      </c>
      <c r="DD55">
        <v>0</v>
      </c>
      <c r="DE55">
        <v>134.94999999999999</v>
      </c>
      <c r="DF55">
        <v>0</v>
      </c>
      <c r="DG55">
        <v>0</v>
      </c>
      <c r="DH55">
        <v>993307.45</v>
      </c>
      <c r="DI55">
        <v>0</v>
      </c>
      <c r="DJ55">
        <v>0</v>
      </c>
      <c r="DK55">
        <v>0</v>
      </c>
      <c r="DL55">
        <v>3582</v>
      </c>
      <c r="DM55">
        <v>89217.279999999999</v>
      </c>
      <c r="DN55">
        <v>0</v>
      </c>
      <c r="DO55">
        <v>0</v>
      </c>
      <c r="DP55">
        <v>70018.03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9000</v>
      </c>
      <c r="DY55">
        <v>0</v>
      </c>
      <c r="DZ55">
        <v>0</v>
      </c>
      <c r="EA55">
        <v>157200.48000000001</v>
      </c>
      <c r="EB55">
        <v>49116.04</v>
      </c>
      <c r="EC55">
        <v>0</v>
      </c>
      <c r="ED55">
        <v>8236.5</v>
      </c>
      <c r="EE55">
        <v>1460</v>
      </c>
      <c r="EF55">
        <v>3429.5</v>
      </c>
      <c r="EG55">
        <v>0</v>
      </c>
      <c r="EH55">
        <v>5569.8</v>
      </c>
      <c r="EI55">
        <v>12167.64</v>
      </c>
      <c r="EJ55">
        <v>0</v>
      </c>
      <c r="EK55">
        <v>2334673.98</v>
      </c>
      <c r="EL55">
        <v>32718</v>
      </c>
      <c r="EM55">
        <v>0</v>
      </c>
      <c r="EN55">
        <v>21952</v>
      </c>
      <c r="EO55">
        <v>449</v>
      </c>
      <c r="EP55">
        <v>975</v>
      </c>
      <c r="EQ55">
        <v>0</v>
      </c>
      <c r="ER55">
        <v>10329</v>
      </c>
      <c r="ES55">
        <v>0</v>
      </c>
    </row>
    <row r="56" spans="1:149" ht="19.5" outlineLevel="1" x14ac:dyDescent="0.35">
      <c r="A56" s="288"/>
      <c r="B56" s="289">
        <v>48</v>
      </c>
      <c r="C56" s="327">
        <v>5425</v>
      </c>
      <c r="D56" s="323">
        <v>45</v>
      </c>
      <c r="E56" s="327" t="s">
        <v>55</v>
      </c>
      <c r="F56" s="324"/>
      <c r="G56" s="324">
        <f t="shared" si="2"/>
        <v>752512</v>
      </c>
      <c r="H56" s="328"/>
      <c r="I56" s="328"/>
      <c r="J56" s="328"/>
      <c r="K56" s="328"/>
      <c r="L56" s="328"/>
      <c r="M56" s="328"/>
      <c r="N56" s="329"/>
      <c r="O56" s="290">
        <v>54</v>
      </c>
      <c r="P56" s="290">
        <v>0</v>
      </c>
      <c r="Q56" s="330">
        <v>1563.96</v>
      </c>
      <c r="R56" s="330">
        <v>132803.91</v>
      </c>
      <c r="S56" s="330">
        <v>0</v>
      </c>
      <c r="T56" s="330">
        <v>1323</v>
      </c>
      <c r="U56" s="330">
        <v>0</v>
      </c>
      <c r="V56" s="330">
        <v>0</v>
      </c>
      <c r="W56" s="330">
        <v>30601.07</v>
      </c>
      <c r="X56" s="331">
        <v>9278.52</v>
      </c>
      <c r="Y56" s="330">
        <v>0</v>
      </c>
      <c r="Z56" s="330">
        <v>217891.18</v>
      </c>
      <c r="AA56" s="330">
        <v>0</v>
      </c>
      <c r="AB56" s="330">
        <v>0</v>
      </c>
      <c r="AC56" s="330">
        <v>0</v>
      </c>
      <c r="AD56" s="330">
        <v>761.63</v>
      </c>
      <c r="AE56" s="330">
        <v>0</v>
      </c>
      <c r="AF56" s="330">
        <v>41559.01</v>
      </c>
      <c r="AG56" s="330">
        <v>0</v>
      </c>
      <c r="AH56" s="330">
        <v>0</v>
      </c>
      <c r="AI56" s="330">
        <v>0</v>
      </c>
      <c r="AJ56" s="330">
        <v>10278.51</v>
      </c>
      <c r="AK56" s="330">
        <v>0</v>
      </c>
      <c r="AL56" s="332">
        <v>0</v>
      </c>
      <c r="AM56" s="332">
        <v>14598.85</v>
      </c>
      <c r="AN56" s="332">
        <v>0</v>
      </c>
      <c r="AO56" s="332">
        <v>0</v>
      </c>
      <c r="AP56" s="332">
        <v>0</v>
      </c>
      <c r="AQ56" s="332">
        <v>0</v>
      </c>
      <c r="AR56" s="332">
        <v>0</v>
      </c>
      <c r="AS56" s="332">
        <v>0</v>
      </c>
      <c r="AT56" s="332">
        <v>0</v>
      </c>
      <c r="AU56" s="332">
        <v>0</v>
      </c>
      <c r="AV56" s="332">
        <v>177281</v>
      </c>
      <c r="AW56" s="332">
        <v>0</v>
      </c>
      <c r="AX56" s="332">
        <v>0</v>
      </c>
      <c r="AY56" s="332">
        <v>15616</v>
      </c>
      <c r="AZ56" s="332">
        <v>0</v>
      </c>
      <c r="BA56" s="332"/>
      <c r="BB56" s="332">
        <v>0</v>
      </c>
      <c r="BC56" s="332">
        <v>0</v>
      </c>
      <c r="BD56" s="332">
        <v>0</v>
      </c>
      <c r="BE56" s="332">
        <v>9474.9699999999993</v>
      </c>
      <c r="BF56" s="332">
        <v>0</v>
      </c>
      <c r="BG56" s="332">
        <v>0</v>
      </c>
      <c r="BH56" s="332">
        <v>5.97</v>
      </c>
      <c r="BI56" s="332">
        <v>0</v>
      </c>
      <c r="BJ56" s="332">
        <v>0</v>
      </c>
      <c r="BK56" s="332">
        <v>752512</v>
      </c>
      <c r="BL56" s="332">
        <v>0</v>
      </c>
      <c r="BM56" s="332">
        <v>0</v>
      </c>
      <c r="BN56" s="332">
        <v>0</v>
      </c>
      <c r="BO56" s="332">
        <v>1043.93</v>
      </c>
      <c r="BP56" s="332">
        <v>8712.58</v>
      </c>
      <c r="BQ56" s="332">
        <v>408</v>
      </c>
      <c r="BR56" s="332"/>
      <c r="BS56" s="332">
        <v>0</v>
      </c>
      <c r="BT56" s="332">
        <v>0</v>
      </c>
      <c r="BU56" s="332">
        <v>0</v>
      </c>
      <c r="BV56" s="332">
        <v>0</v>
      </c>
      <c r="BW56" s="332">
        <v>0</v>
      </c>
      <c r="BX56" s="329">
        <v>0</v>
      </c>
      <c r="BY56" s="332">
        <v>0</v>
      </c>
      <c r="BZ56" s="332">
        <v>0</v>
      </c>
      <c r="CA56" s="332">
        <v>0</v>
      </c>
      <c r="CB56" s="332">
        <v>2568.3000000000002</v>
      </c>
      <c r="CC56" s="332">
        <v>110883.12</v>
      </c>
      <c r="CD56" s="332"/>
      <c r="CE56" s="332"/>
      <c r="CF56" s="11"/>
      <c r="CG56" s="11">
        <v>69861.03</v>
      </c>
      <c r="CH56" s="11">
        <v>23352.48</v>
      </c>
      <c r="CI56">
        <v>0</v>
      </c>
      <c r="CJ56">
        <v>1269.27</v>
      </c>
      <c r="CK56">
        <v>0</v>
      </c>
      <c r="CL56">
        <v>0</v>
      </c>
      <c r="CM56">
        <v>21450.82</v>
      </c>
      <c r="CN56">
        <v>9571.92</v>
      </c>
      <c r="CO56">
        <v>0</v>
      </c>
      <c r="CP56">
        <v>224166.14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29318.28</v>
      </c>
      <c r="CW56">
        <v>0</v>
      </c>
      <c r="CX56">
        <v>0</v>
      </c>
      <c r="CY56">
        <v>0</v>
      </c>
      <c r="CZ56">
        <v>22983.81</v>
      </c>
      <c r="DA56">
        <v>0</v>
      </c>
      <c r="DB56">
        <v>0</v>
      </c>
      <c r="DC56">
        <v>42054.45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1045.9000000000001</v>
      </c>
      <c r="DK56">
        <v>0</v>
      </c>
      <c r="DL56">
        <v>139920</v>
      </c>
      <c r="DM56">
        <v>0</v>
      </c>
      <c r="DN56">
        <v>0</v>
      </c>
      <c r="DO56">
        <v>7429.51</v>
      </c>
      <c r="DP56">
        <v>0</v>
      </c>
      <c r="DQ56">
        <v>16495.3</v>
      </c>
      <c r="DR56">
        <v>0</v>
      </c>
      <c r="DS56">
        <v>0</v>
      </c>
      <c r="DT56">
        <v>0</v>
      </c>
      <c r="DU56">
        <v>4161.21</v>
      </c>
      <c r="DV56">
        <v>0</v>
      </c>
      <c r="DW56">
        <v>0</v>
      </c>
      <c r="DX56">
        <v>1446.14</v>
      </c>
      <c r="DY56">
        <v>0</v>
      </c>
      <c r="DZ56">
        <v>0</v>
      </c>
      <c r="EA56">
        <v>782507.65</v>
      </c>
      <c r="EB56">
        <v>0</v>
      </c>
      <c r="EC56">
        <v>0</v>
      </c>
      <c r="ED56">
        <v>0</v>
      </c>
      <c r="EE56">
        <v>12203.64</v>
      </c>
      <c r="EF56">
        <v>9041</v>
      </c>
      <c r="EG56">
        <v>0</v>
      </c>
      <c r="EH56">
        <v>150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15437</v>
      </c>
      <c r="ES56">
        <v>95777.74</v>
      </c>
    </row>
    <row r="57" spans="1:149" ht="19.5" x14ac:dyDescent="0.35">
      <c r="A57" s="288"/>
      <c r="B57" s="289">
        <v>49</v>
      </c>
      <c r="C57" s="333"/>
      <c r="D57" s="323"/>
      <c r="E57" s="334" t="s">
        <v>56</v>
      </c>
      <c r="F57" s="335"/>
      <c r="G57" s="324">
        <f t="shared" si="2"/>
        <v>1227042</v>
      </c>
      <c r="H57" s="328"/>
      <c r="I57" s="336"/>
      <c r="J57" s="336"/>
      <c r="K57" s="336"/>
      <c r="L57" s="336"/>
      <c r="M57" s="336"/>
      <c r="N57" s="329"/>
      <c r="O57" s="290">
        <v>55</v>
      </c>
      <c r="P57" s="290">
        <v>0</v>
      </c>
      <c r="Q57" s="330">
        <v>3027410.33</v>
      </c>
      <c r="R57" s="330">
        <v>141890.12</v>
      </c>
      <c r="S57" s="330">
        <v>0</v>
      </c>
      <c r="T57" s="330">
        <v>364950</v>
      </c>
      <c r="U57" s="330">
        <v>82527.31</v>
      </c>
      <c r="V57" s="330">
        <v>25391.96</v>
      </c>
      <c r="W57" s="330">
        <v>34951.07</v>
      </c>
      <c r="X57" s="331">
        <v>35161.279999999999</v>
      </c>
      <c r="Y57" s="330">
        <v>0</v>
      </c>
      <c r="Z57" s="330">
        <v>227791.18</v>
      </c>
      <c r="AA57" s="330">
        <v>2749.67</v>
      </c>
      <c r="AB57" s="330">
        <v>20966.53</v>
      </c>
      <c r="AC57" s="330">
        <v>105606.93</v>
      </c>
      <c r="AD57" s="330">
        <v>41150.409999999996</v>
      </c>
      <c r="AE57" s="330">
        <v>147722.56</v>
      </c>
      <c r="AF57" s="330">
        <v>110063.52000000002</v>
      </c>
      <c r="AG57" s="330">
        <v>0</v>
      </c>
      <c r="AH57" s="330">
        <v>38490.339999999997</v>
      </c>
      <c r="AI57" s="330">
        <v>9745.07</v>
      </c>
      <c r="AJ57" s="330">
        <v>44438.560000000005</v>
      </c>
      <c r="AK57" s="330">
        <v>0</v>
      </c>
      <c r="AL57" s="332">
        <v>0</v>
      </c>
      <c r="AM57" s="332">
        <v>15864.98</v>
      </c>
      <c r="AN57" s="332">
        <v>386</v>
      </c>
      <c r="AO57" s="332">
        <v>5486.3099999999995</v>
      </c>
      <c r="AP57" s="332">
        <v>0</v>
      </c>
      <c r="AQ57" s="332">
        <v>0</v>
      </c>
      <c r="AR57" s="332">
        <v>1906259.62</v>
      </c>
      <c r="AS57" s="332">
        <v>4426722.99</v>
      </c>
      <c r="AT57" s="332">
        <v>72722.080000000002</v>
      </c>
      <c r="AU57" s="332">
        <v>0</v>
      </c>
      <c r="AV57" s="332">
        <v>190095</v>
      </c>
      <c r="AW57" s="332">
        <v>241006.15</v>
      </c>
      <c r="AX57" s="332">
        <v>21563.64</v>
      </c>
      <c r="AY57" s="332">
        <v>51737.120000000003</v>
      </c>
      <c r="AZ57" s="332">
        <v>180706.19</v>
      </c>
      <c r="BA57" s="332"/>
      <c r="BB57" s="332">
        <v>10120</v>
      </c>
      <c r="BC57" s="332">
        <v>107795.44</v>
      </c>
      <c r="BD57" s="332">
        <v>132561.32999999999</v>
      </c>
      <c r="BE57" s="332">
        <v>9474.9699999999993</v>
      </c>
      <c r="BF57" s="332">
        <v>0</v>
      </c>
      <c r="BG57" s="332">
        <v>0</v>
      </c>
      <c r="BH57" s="332">
        <v>117965.90000000001</v>
      </c>
      <c r="BI57" s="332">
        <v>32725.4</v>
      </c>
      <c r="BJ57" s="332">
        <v>29868</v>
      </c>
      <c r="BK57" s="332">
        <v>1227042</v>
      </c>
      <c r="BL57" s="332">
        <v>71626.66</v>
      </c>
      <c r="BM57" s="332">
        <v>0</v>
      </c>
      <c r="BN57" s="332">
        <v>595226.16999999993</v>
      </c>
      <c r="BO57" s="332">
        <v>14172.93</v>
      </c>
      <c r="BP57" s="332">
        <v>24377.22</v>
      </c>
      <c r="BQ57" s="332">
        <v>408</v>
      </c>
      <c r="BR57" s="332"/>
      <c r="BS57" s="332">
        <v>13108.38</v>
      </c>
      <c r="BT57" s="332">
        <v>0</v>
      </c>
      <c r="BU57" s="332">
        <v>2423032.13</v>
      </c>
      <c r="BV57" s="332">
        <v>141184</v>
      </c>
      <c r="BW57" s="332">
        <v>10552.91</v>
      </c>
      <c r="BX57" s="329">
        <v>195871</v>
      </c>
      <c r="BY57" s="332">
        <v>69517.760000000009</v>
      </c>
      <c r="BZ57" s="332">
        <v>9832.73</v>
      </c>
      <c r="CA57" s="332">
        <v>2069</v>
      </c>
      <c r="CB57" s="332">
        <v>29323.170000000002</v>
      </c>
      <c r="CC57" s="332">
        <v>134383.12</v>
      </c>
      <c r="CD57" s="337"/>
      <c r="CE57" s="337"/>
      <c r="CF57" s="13"/>
      <c r="CG57" s="13">
        <v>3048244.4699999997</v>
      </c>
      <c r="CH57" s="13">
        <v>47552.270000000004</v>
      </c>
      <c r="CI57">
        <v>0</v>
      </c>
      <c r="CJ57">
        <v>286242.5</v>
      </c>
      <c r="CK57">
        <v>38460.53</v>
      </c>
      <c r="CL57">
        <v>35025.9</v>
      </c>
      <c r="CM57">
        <v>31120.82</v>
      </c>
      <c r="CN57">
        <v>44309.53</v>
      </c>
      <c r="CO57">
        <v>415</v>
      </c>
      <c r="CP57">
        <v>225346.14</v>
      </c>
      <c r="CQ57">
        <v>4443.17</v>
      </c>
      <c r="CR57">
        <v>3497.13</v>
      </c>
      <c r="CS57">
        <v>97711.63</v>
      </c>
      <c r="CT57">
        <v>31049.83</v>
      </c>
      <c r="CU57">
        <v>132384.85999999999</v>
      </c>
      <c r="CV57">
        <v>65038.21</v>
      </c>
      <c r="CW57">
        <v>0</v>
      </c>
      <c r="CX57">
        <v>13983.86</v>
      </c>
      <c r="CY57">
        <v>13400.15</v>
      </c>
      <c r="CZ57">
        <v>69309.709999999992</v>
      </c>
      <c r="DA57">
        <v>0</v>
      </c>
      <c r="DB57">
        <v>0</v>
      </c>
      <c r="DC57">
        <v>51591.72</v>
      </c>
      <c r="DD57">
        <v>0</v>
      </c>
      <c r="DE57">
        <v>4005.4199999999996</v>
      </c>
      <c r="DF57">
        <v>0</v>
      </c>
      <c r="DG57">
        <v>0</v>
      </c>
      <c r="DH57">
        <v>1710682.1099999999</v>
      </c>
      <c r="DI57">
        <v>4901918.6900000004</v>
      </c>
      <c r="DJ57">
        <v>6405.68</v>
      </c>
      <c r="DK57">
        <v>0</v>
      </c>
      <c r="DL57">
        <v>143502</v>
      </c>
      <c r="DM57">
        <v>220472.62</v>
      </c>
      <c r="DN57">
        <v>15276.12</v>
      </c>
      <c r="DO57">
        <v>61721.590000000004</v>
      </c>
      <c r="DP57">
        <v>160967.54999999999</v>
      </c>
      <c r="DQ57">
        <v>21443.77</v>
      </c>
      <c r="DR57">
        <v>14094</v>
      </c>
      <c r="DS57">
        <v>107414.67</v>
      </c>
      <c r="DT57">
        <v>161253.34999999998</v>
      </c>
      <c r="DU57">
        <v>4161.21</v>
      </c>
      <c r="DV57">
        <v>0</v>
      </c>
      <c r="DW57">
        <v>0</v>
      </c>
      <c r="DX57">
        <v>121595.9</v>
      </c>
      <c r="DY57">
        <v>31171.38</v>
      </c>
      <c r="DZ57">
        <v>31983</v>
      </c>
      <c r="EA57">
        <v>1159551.23</v>
      </c>
      <c r="EB57">
        <v>79472.42</v>
      </c>
      <c r="EC57">
        <v>0</v>
      </c>
      <c r="ED57">
        <v>702565.73</v>
      </c>
      <c r="EE57">
        <v>14873.64</v>
      </c>
      <c r="EF57">
        <v>13441.35</v>
      </c>
      <c r="EG57">
        <v>0</v>
      </c>
      <c r="EH57">
        <v>23657.23</v>
      </c>
      <c r="EI57">
        <v>12167.64</v>
      </c>
      <c r="EJ57">
        <v>0</v>
      </c>
      <c r="EK57">
        <v>2334673.98</v>
      </c>
      <c r="EL57">
        <v>160649</v>
      </c>
      <c r="EM57">
        <v>16346.37</v>
      </c>
      <c r="EN57">
        <v>130326</v>
      </c>
      <c r="EO57">
        <v>66624.73</v>
      </c>
      <c r="EP57">
        <v>6835.4</v>
      </c>
      <c r="EQ57">
        <v>239</v>
      </c>
      <c r="ER57">
        <v>41233</v>
      </c>
      <c r="ES57">
        <v>106783.04000000001</v>
      </c>
    </row>
    <row r="58" spans="1:149" ht="19.5" outlineLevel="1" x14ac:dyDescent="0.35">
      <c r="A58" s="288"/>
      <c r="B58" s="289">
        <v>50</v>
      </c>
      <c r="C58" s="327">
        <v>5605</v>
      </c>
      <c r="D58" s="323">
        <v>47</v>
      </c>
      <c r="E58" s="327" t="s">
        <v>57</v>
      </c>
      <c r="F58" s="324"/>
      <c r="G58" s="324">
        <f t="shared" si="2"/>
        <v>910839</v>
      </c>
      <c r="H58" s="328"/>
      <c r="I58" s="328"/>
      <c r="J58" s="328"/>
      <c r="K58" s="328"/>
      <c r="L58" s="328"/>
      <c r="M58" s="328"/>
      <c r="N58" s="329"/>
      <c r="O58" s="290">
        <v>56</v>
      </c>
      <c r="P58" s="290">
        <v>0</v>
      </c>
      <c r="Q58" s="330">
        <v>4736558.8499999996</v>
      </c>
      <c r="R58" s="330">
        <v>485640.08</v>
      </c>
      <c r="S58" s="330">
        <v>8574.2000000000007</v>
      </c>
      <c r="T58" s="330">
        <v>1450630</v>
      </c>
      <c r="U58" s="330">
        <v>890728.76</v>
      </c>
      <c r="V58" s="330">
        <v>1736058.39</v>
      </c>
      <c r="W58" s="330">
        <v>540720.43999999994</v>
      </c>
      <c r="X58" s="331">
        <v>0</v>
      </c>
      <c r="Y58" s="330">
        <v>13200</v>
      </c>
      <c r="Z58" s="330">
        <v>209559.03</v>
      </c>
      <c r="AA58" s="330">
        <v>33635.279999999999</v>
      </c>
      <c r="AB58" s="330">
        <v>23859.48</v>
      </c>
      <c r="AC58" s="330">
        <v>1945554.94</v>
      </c>
      <c r="AD58" s="330">
        <v>612519.46</v>
      </c>
      <c r="AE58" s="330">
        <v>0</v>
      </c>
      <c r="AF58" s="330">
        <v>138193.48000000001</v>
      </c>
      <c r="AG58" s="330">
        <v>18540</v>
      </c>
      <c r="AH58" s="330">
        <v>464487.63</v>
      </c>
      <c r="AI58" s="330">
        <v>870444.31</v>
      </c>
      <c r="AJ58" s="330">
        <v>184552.7</v>
      </c>
      <c r="AK58" s="330">
        <v>700125.14</v>
      </c>
      <c r="AL58" s="332">
        <v>229564.71</v>
      </c>
      <c r="AM58" s="332">
        <v>108958.87</v>
      </c>
      <c r="AN58" s="332">
        <v>675800.63</v>
      </c>
      <c r="AO58" s="332">
        <v>11937.39</v>
      </c>
      <c r="AP58" s="332">
        <v>11919.74</v>
      </c>
      <c r="AQ58" s="332">
        <v>112481.14</v>
      </c>
      <c r="AR58" s="332">
        <v>9079938.5399999991</v>
      </c>
      <c r="AS58" s="332">
        <v>2032528.96</v>
      </c>
      <c r="AT58" s="332">
        <v>196236.02</v>
      </c>
      <c r="AU58" s="332">
        <v>8160</v>
      </c>
      <c r="AV58" s="332">
        <v>178077</v>
      </c>
      <c r="AW58" s="332">
        <v>66131.929999999993</v>
      </c>
      <c r="AX58" s="332">
        <v>38210.92</v>
      </c>
      <c r="AY58" s="332">
        <v>17023.099999999999</v>
      </c>
      <c r="AZ58" s="332">
        <v>1238287.81</v>
      </c>
      <c r="BA58" s="332"/>
      <c r="BB58" s="332">
        <v>86818</v>
      </c>
      <c r="BC58" s="332">
        <v>80976.13</v>
      </c>
      <c r="BD58" s="332">
        <v>449088.22</v>
      </c>
      <c r="BE58" s="332">
        <v>445967.92</v>
      </c>
      <c r="BF58" s="332">
        <v>0</v>
      </c>
      <c r="BG58" s="332">
        <v>30796.400000000001</v>
      </c>
      <c r="BH58" s="332">
        <v>0</v>
      </c>
      <c r="BI58" s="332">
        <v>614266.03</v>
      </c>
      <c r="BJ58" s="332">
        <v>315335</v>
      </c>
      <c r="BK58" s="332">
        <v>910839</v>
      </c>
      <c r="BL58" s="332">
        <v>47173.14</v>
      </c>
      <c r="BM58" s="332">
        <v>191412.68</v>
      </c>
      <c r="BN58" s="332">
        <v>437067.34</v>
      </c>
      <c r="BO58" s="332">
        <v>159750.20000000001</v>
      </c>
      <c r="BP58" s="332">
        <v>297172.19</v>
      </c>
      <c r="BQ58" s="332">
        <v>170522.15</v>
      </c>
      <c r="BR58" s="332"/>
      <c r="BS58" s="332">
        <v>1025121.72</v>
      </c>
      <c r="BT58" s="332">
        <v>181838.4</v>
      </c>
      <c r="BU58" s="332">
        <v>6153302.54</v>
      </c>
      <c r="BV58" s="332">
        <v>2048868</v>
      </c>
      <c r="BW58" s="332">
        <v>66461.87</v>
      </c>
      <c r="BX58" s="329">
        <v>744625</v>
      </c>
      <c r="BY58" s="332">
        <v>420894.03</v>
      </c>
      <c r="BZ58" s="332">
        <v>112839.96</v>
      </c>
      <c r="CA58" s="332">
        <v>58993</v>
      </c>
      <c r="CB58" s="332">
        <v>377589.07</v>
      </c>
      <c r="CC58" s="332">
        <v>48354.89</v>
      </c>
      <c r="CD58" s="332"/>
      <c r="CE58" s="332"/>
      <c r="CF58" s="11"/>
      <c r="CG58" s="11">
        <v>8187062.25</v>
      </c>
      <c r="CH58" s="11">
        <v>499618.44</v>
      </c>
      <c r="CI58">
        <v>9561.56</v>
      </c>
      <c r="CJ58">
        <v>1872247.06</v>
      </c>
      <c r="CK58">
        <v>1089234.6499999999</v>
      </c>
      <c r="CL58">
        <v>1620874.83</v>
      </c>
      <c r="CM58">
        <v>556292.88</v>
      </c>
      <c r="CN58">
        <v>0</v>
      </c>
      <c r="CO58">
        <v>13100</v>
      </c>
      <c r="CP58">
        <v>48457.5</v>
      </c>
      <c r="CQ58">
        <v>31818</v>
      </c>
      <c r="CR58">
        <v>19685.93</v>
      </c>
      <c r="CS58">
        <v>1823432.83</v>
      </c>
      <c r="CT58">
        <v>497770.66</v>
      </c>
      <c r="CU58">
        <v>0</v>
      </c>
      <c r="CV58">
        <v>94999.94</v>
      </c>
      <c r="CW58">
        <v>18540</v>
      </c>
      <c r="CX58">
        <v>384434</v>
      </c>
      <c r="CY58">
        <v>750264.43</v>
      </c>
      <c r="CZ58">
        <v>182993.25</v>
      </c>
      <c r="DA58">
        <v>714246.69</v>
      </c>
      <c r="DB58">
        <v>206538.63</v>
      </c>
      <c r="DC58">
        <v>150691.88</v>
      </c>
      <c r="DD58">
        <v>613753.68000000005</v>
      </c>
      <c r="DE58">
        <v>10328</v>
      </c>
      <c r="DF58">
        <v>18884.169999999998</v>
      </c>
      <c r="DG58">
        <v>110503.79</v>
      </c>
      <c r="DH58">
        <v>11526767.08</v>
      </c>
      <c r="DI58">
        <v>2516469.4700000002</v>
      </c>
      <c r="DJ58">
        <v>214215.43</v>
      </c>
      <c r="DK58">
        <v>8330</v>
      </c>
      <c r="DL58">
        <v>177607</v>
      </c>
      <c r="DM58">
        <v>58629.62</v>
      </c>
      <c r="DN58">
        <v>34305.25</v>
      </c>
      <c r="DO58">
        <v>17392.46</v>
      </c>
      <c r="DP58">
        <v>1228897.82</v>
      </c>
      <c r="DQ58">
        <v>27978.3</v>
      </c>
      <c r="DR58">
        <v>104752</v>
      </c>
      <c r="DS58">
        <v>133275.85999999999</v>
      </c>
      <c r="DT58">
        <v>425640.06</v>
      </c>
      <c r="DU58">
        <v>129543.25</v>
      </c>
      <c r="DV58">
        <v>0</v>
      </c>
      <c r="DW58">
        <v>29985.27</v>
      </c>
      <c r="DX58">
        <v>0</v>
      </c>
      <c r="DY58">
        <v>498021.12</v>
      </c>
      <c r="DZ58">
        <v>421802</v>
      </c>
      <c r="EA58">
        <v>742945.62</v>
      </c>
      <c r="EB58">
        <v>45693.3</v>
      </c>
      <c r="EC58">
        <v>195310.14</v>
      </c>
      <c r="ED58">
        <v>334041.62</v>
      </c>
      <c r="EE58">
        <v>152293.29</v>
      </c>
      <c r="EF58">
        <v>285050.81</v>
      </c>
      <c r="EG58">
        <v>12286.06</v>
      </c>
      <c r="EH58">
        <v>274947.78999999998</v>
      </c>
      <c r="EI58">
        <v>992407.15</v>
      </c>
      <c r="EJ58">
        <v>210445.32</v>
      </c>
      <c r="EK58">
        <v>5466484.5800000001</v>
      </c>
      <c r="EL58">
        <v>1970859</v>
      </c>
      <c r="EM58">
        <v>60337.69</v>
      </c>
      <c r="EN58">
        <v>835603</v>
      </c>
      <c r="EO58">
        <v>403617.17</v>
      </c>
      <c r="EP58">
        <v>152797.12</v>
      </c>
      <c r="EQ58">
        <v>52664</v>
      </c>
      <c r="ER58">
        <v>791955</v>
      </c>
      <c r="ES58">
        <v>45997.62</v>
      </c>
    </row>
    <row r="59" spans="1:149" ht="19.5" outlineLevel="1" x14ac:dyDescent="0.35">
      <c r="A59" s="288"/>
      <c r="B59" s="289">
        <v>51</v>
      </c>
      <c r="C59" s="327">
        <v>5610</v>
      </c>
      <c r="D59" s="323">
        <v>48</v>
      </c>
      <c r="E59" s="327" t="s">
        <v>58</v>
      </c>
      <c r="F59" s="324"/>
      <c r="G59" s="324">
        <f t="shared" si="2"/>
        <v>1068904</v>
      </c>
      <c r="H59" s="328"/>
      <c r="I59" s="328"/>
      <c r="J59" s="328"/>
      <c r="K59" s="328"/>
      <c r="L59" s="328"/>
      <c r="M59" s="328"/>
      <c r="N59" s="329"/>
      <c r="O59" s="290">
        <v>57</v>
      </c>
      <c r="P59" s="290">
        <v>0</v>
      </c>
      <c r="Q59" s="330">
        <v>14532860.48</v>
      </c>
      <c r="R59" s="330">
        <v>395601.89</v>
      </c>
      <c r="S59" s="330">
        <v>121678.09</v>
      </c>
      <c r="T59" s="330">
        <v>100327</v>
      </c>
      <c r="U59" s="330">
        <v>575354</v>
      </c>
      <c r="V59" s="330">
        <v>59564.84</v>
      </c>
      <c r="W59" s="330">
        <v>538346.36</v>
      </c>
      <c r="X59" s="331">
        <v>378155.33</v>
      </c>
      <c r="Y59" s="330">
        <v>143711.64000000001</v>
      </c>
      <c r="Z59" s="330">
        <v>218391.4</v>
      </c>
      <c r="AA59" s="330">
        <v>96330</v>
      </c>
      <c r="AB59" s="330">
        <v>335588.99</v>
      </c>
      <c r="AC59" s="330">
        <v>2120364.36</v>
      </c>
      <c r="AD59" s="330">
        <v>2391073.46</v>
      </c>
      <c r="AE59" s="330">
        <v>1596362.59</v>
      </c>
      <c r="AF59" s="330">
        <v>942926.7</v>
      </c>
      <c r="AG59" s="330">
        <v>75133.460000000006</v>
      </c>
      <c r="AH59" s="330">
        <v>1269412.42</v>
      </c>
      <c r="AI59" s="330">
        <v>0</v>
      </c>
      <c r="AJ59" s="330">
        <v>0</v>
      </c>
      <c r="AK59" s="330">
        <v>585364.80000000005</v>
      </c>
      <c r="AL59" s="332">
        <v>166875.15</v>
      </c>
      <c r="AM59" s="332">
        <v>3789119.73</v>
      </c>
      <c r="AN59" s="332">
        <v>517025.45</v>
      </c>
      <c r="AO59" s="332">
        <v>88686.5</v>
      </c>
      <c r="AP59" s="332">
        <v>53755.77</v>
      </c>
      <c r="AQ59" s="332">
        <v>62147.1</v>
      </c>
      <c r="AR59" s="332">
        <v>26789067.43</v>
      </c>
      <c r="AS59" s="332">
        <v>10733692.779999999</v>
      </c>
      <c r="AT59" s="332">
        <v>272979.38</v>
      </c>
      <c r="AU59" s="332">
        <v>0</v>
      </c>
      <c r="AV59" s="332">
        <v>110888</v>
      </c>
      <c r="AW59" s="332">
        <v>665477.72</v>
      </c>
      <c r="AX59" s="332">
        <v>121030.95</v>
      </c>
      <c r="AY59" s="332">
        <v>0</v>
      </c>
      <c r="AZ59" s="332">
        <v>1794451.59</v>
      </c>
      <c r="BA59" s="332"/>
      <c r="BB59" s="332">
        <v>1038503</v>
      </c>
      <c r="BC59" s="332">
        <v>1065576.21</v>
      </c>
      <c r="BD59" s="332">
        <v>2248166.75</v>
      </c>
      <c r="BE59" s="332">
        <v>18282.080000000002</v>
      </c>
      <c r="BF59" s="332">
        <v>906607.37</v>
      </c>
      <c r="BG59" s="332">
        <v>153219.26999999999</v>
      </c>
      <c r="BH59" s="332">
        <v>1695479.66</v>
      </c>
      <c r="BI59" s="332">
        <v>112045.7</v>
      </c>
      <c r="BJ59" s="332">
        <v>329464</v>
      </c>
      <c r="BK59" s="332">
        <v>1068904</v>
      </c>
      <c r="BL59" s="332">
        <v>246573.9</v>
      </c>
      <c r="BM59" s="332">
        <v>0</v>
      </c>
      <c r="BN59" s="332">
        <v>498894.05</v>
      </c>
      <c r="BO59" s="332">
        <v>103677.96</v>
      </c>
      <c r="BP59" s="332">
        <v>0</v>
      </c>
      <c r="BQ59" s="332">
        <v>0</v>
      </c>
      <c r="BR59" s="332"/>
      <c r="BS59" s="332">
        <v>0</v>
      </c>
      <c r="BT59" s="332">
        <v>0</v>
      </c>
      <c r="BU59" s="332">
        <v>0</v>
      </c>
      <c r="BV59" s="332">
        <v>0</v>
      </c>
      <c r="BW59" s="332">
        <v>419722.86</v>
      </c>
      <c r="BX59" s="329">
        <v>148979</v>
      </c>
      <c r="BY59" s="332">
        <v>419926.47</v>
      </c>
      <c r="BZ59" s="332">
        <v>71567.25</v>
      </c>
      <c r="CA59" s="332">
        <v>28994</v>
      </c>
      <c r="CB59" s="332">
        <v>408961.8</v>
      </c>
      <c r="CC59" s="332">
        <v>1321173.5</v>
      </c>
      <c r="CD59" s="332"/>
      <c r="CE59" s="332"/>
      <c r="CF59" s="11"/>
      <c r="CG59" s="11">
        <v>20461338.629999999</v>
      </c>
      <c r="CH59" s="11">
        <v>516285.96</v>
      </c>
      <c r="CI59">
        <v>112791.72</v>
      </c>
      <c r="CJ59">
        <v>90273.22</v>
      </c>
      <c r="CK59">
        <v>428233.31</v>
      </c>
      <c r="CL59">
        <v>102792.21</v>
      </c>
      <c r="CM59">
        <v>486166.4</v>
      </c>
      <c r="CN59">
        <v>371686.02</v>
      </c>
      <c r="CO59">
        <v>109621.63</v>
      </c>
      <c r="CP59">
        <v>213557.16</v>
      </c>
      <c r="CQ59">
        <v>100454.15</v>
      </c>
      <c r="CR59">
        <v>385496.84</v>
      </c>
      <c r="CS59">
        <v>2211518.94</v>
      </c>
      <c r="CT59">
        <v>1830751.43</v>
      </c>
      <c r="CU59">
        <v>1476556.59</v>
      </c>
      <c r="CV59">
        <v>954153.21</v>
      </c>
      <c r="CW59">
        <v>70935.16</v>
      </c>
      <c r="CX59">
        <v>1248390.48</v>
      </c>
      <c r="CY59">
        <v>0</v>
      </c>
      <c r="CZ59">
        <v>0</v>
      </c>
      <c r="DA59">
        <v>535115.43000000005</v>
      </c>
      <c r="DB59">
        <v>161683.46</v>
      </c>
      <c r="DC59">
        <v>3535324.26</v>
      </c>
      <c r="DD59">
        <v>490349.44</v>
      </c>
      <c r="DE59">
        <v>0</v>
      </c>
      <c r="DF59">
        <v>47099</v>
      </c>
      <c r="DG59">
        <v>60616.32</v>
      </c>
      <c r="DH59">
        <v>27611107.16</v>
      </c>
      <c r="DI59">
        <v>10401678.550000001</v>
      </c>
      <c r="DJ59">
        <v>253625.49</v>
      </c>
      <c r="DK59">
        <v>0</v>
      </c>
      <c r="DL59">
        <v>99470</v>
      </c>
      <c r="DM59">
        <v>651486.69999999995</v>
      </c>
      <c r="DN59">
        <v>118325.03</v>
      </c>
      <c r="DO59">
        <v>0</v>
      </c>
      <c r="DP59">
        <v>1778765.73</v>
      </c>
      <c r="DQ59">
        <v>577772.54</v>
      </c>
      <c r="DR59">
        <v>998342</v>
      </c>
      <c r="DS59">
        <v>899034.4</v>
      </c>
      <c r="DT59">
        <v>2307039.2400000002</v>
      </c>
      <c r="DU59">
        <v>144141.71</v>
      </c>
      <c r="DV59">
        <v>945876.22</v>
      </c>
      <c r="DW59">
        <v>142194.54999999999</v>
      </c>
      <c r="DX59">
        <v>2999094.32</v>
      </c>
      <c r="DY59">
        <v>161135.26999999999</v>
      </c>
      <c r="DZ59">
        <v>380914</v>
      </c>
      <c r="EA59">
        <v>911577.29</v>
      </c>
      <c r="EB59">
        <v>173556.68</v>
      </c>
      <c r="EC59">
        <v>0</v>
      </c>
      <c r="ED59">
        <v>494187.8</v>
      </c>
      <c r="EE59">
        <v>100518.48</v>
      </c>
      <c r="EF59">
        <v>0</v>
      </c>
      <c r="EG59">
        <v>141419.18</v>
      </c>
      <c r="EH59">
        <v>576952.52</v>
      </c>
      <c r="EI59">
        <v>0</v>
      </c>
      <c r="EJ59">
        <v>0</v>
      </c>
      <c r="EK59">
        <v>0</v>
      </c>
      <c r="EL59">
        <v>0</v>
      </c>
      <c r="EM59">
        <v>398265.73</v>
      </c>
      <c r="EN59">
        <v>257756</v>
      </c>
      <c r="EO59">
        <v>406939.15</v>
      </c>
      <c r="EP59">
        <v>76647.08</v>
      </c>
      <c r="EQ59">
        <v>32372</v>
      </c>
      <c r="ER59">
        <v>293418</v>
      </c>
      <c r="ES59">
        <v>1425323.31</v>
      </c>
    </row>
    <row r="60" spans="1:149" ht="19.5" outlineLevel="1" x14ac:dyDescent="0.35">
      <c r="A60" s="288"/>
      <c r="B60" s="289">
        <v>52</v>
      </c>
      <c r="C60" s="327">
        <v>5615</v>
      </c>
      <c r="D60" s="323">
        <v>49</v>
      </c>
      <c r="E60" s="327" t="s">
        <v>59</v>
      </c>
      <c r="F60" s="324"/>
      <c r="G60" s="324">
        <f t="shared" si="2"/>
        <v>1200559</v>
      </c>
      <c r="H60" s="328"/>
      <c r="I60" s="328"/>
      <c r="J60" s="328"/>
      <c r="K60" s="328"/>
      <c r="L60" s="328"/>
      <c r="M60" s="328"/>
      <c r="N60" s="329"/>
      <c r="O60" s="290">
        <v>58</v>
      </c>
      <c r="P60" s="290">
        <v>0</v>
      </c>
      <c r="Q60" s="330">
        <v>24331592.18</v>
      </c>
      <c r="R60" s="330">
        <v>1871172.44</v>
      </c>
      <c r="S60" s="330">
        <v>82564.13</v>
      </c>
      <c r="T60" s="330">
        <v>1907150</v>
      </c>
      <c r="U60" s="330">
        <v>1306403.6200000001</v>
      </c>
      <c r="V60" s="330">
        <v>2063148.88</v>
      </c>
      <c r="W60" s="330">
        <v>3277918.52</v>
      </c>
      <c r="X60" s="331">
        <v>272341.90000000002</v>
      </c>
      <c r="Y60" s="330">
        <v>18693.03</v>
      </c>
      <c r="Z60" s="330">
        <v>482486.19</v>
      </c>
      <c r="AA60" s="330">
        <v>60168.11</v>
      </c>
      <c r="AB60" s="330">
        <v>47153.15</v>
      </c>
      <c r="AC60" s="330">
        <v>1218164.6399999999</v>
      </c>
      <c r="AD60" s="330">
        <v>273381.93</v>
      </c>
      <c r="AE60" s="330">
        <v>3707299.95</v>
      </c>
      <c r="AF60" s="330">
        <v>235843.89</v>
      </c>
      <c r="AG60" s="330">
        <v>45091.59</v>
      </c>
      <c r="AH60" s="330">
        <v>203036.12</v>
      </c>
      <c r="AI60" s="330">
        <v>498216.41</v>
      </c>
      <c r="AJ60" s="330">
        <v>142672.54999999999</v>
      </c>
      <c r="AK60" s="330">
        <v>485306.17</v>
      </c>
      <c r="AL60" s="332">
        <v>247200.49</v>
      </c>
      <c r="AM60" s="332">
        <v>153032.20000000001</v>
      </c>
      <c r="AN60" s="332">
        <v>863607.18</v>
      </c>
      <c r="AO60" s="332">
        <v>0</v>
      </c>
      <c r="AP60" s="332">
        <v>1065.77</v>
      </c>
      <c r="AQ60" s="332">
        <v>0</v>
      </c>
      <c r="AR60" s="332">
        <v>54569514.920000002</v>
      </c>
      <c r="AS60" s="332">
        <v>4540600.75</v>
      </c>
      <c r="AT60" s="332">
        <v>894668.89</v>
      </c>
      <c r="AU60" s="332">
        <v>563109</v>
      </c>
      <c r="AV60" s="332">
        <v>763375</v>
      </c>
      <c r="AW60" s="332">
        <v>498472.57</v>
      </c>
      <c r="AX60" s="332">
        <v>336864.6</v>
      </c>
      <c r="AY60" s="332">
        <v>0</v>
      </c>
      <c r="AZ60" s="332">
        <v>4195727.62</v>
      </c>
      <c r="BA60" s="332"/>
      <c r="BB60" s="332">
        <v>827171</v>
      </c>
      <c r="BC60" s="332">
        <v>1136292.17</v>
      </c>
      <c r="BD60" s="332">
        <v>533578.18999999994</v>
      </c>
      <c r="BE60" s="332">
        <v>174077.97</v>
      </c>
      <c r="BF60" s="332">
        <v>393195.13</v>
      </c>
      <c r="BG60" s="332">
        <v>129748.75</v>
      </c>
      <c r="BH60" s="332">
        <v>0</v>
      </c>
      <c r="BI60" s="332">
        <v>228977.22</v>
      </c>
      <c r="BJ60" s="332">
        <v>161139</v>
      </c>
      <c r="BK60" s="332">
        <v>1200559</v>
      </c>
      <c r="BL60" s="332">
        <v>251391.38</v>
      </c>
      <c r="BM60" s="332">
        <v>1398608.03</v>
      </c>
      <c r="BN60" s="332">
        <v>337549.32</v>
      </c>
      <c r="BO60" s="332">
        <v>12816.5</v>
      </c>
      <c r="BP60" s="332">
        <v>187497.9</v>
      </c>
      <c r="BQ60" s="332">
        <v>69021.56</v>
      </c>
      <c r="BR60" s="332"/>
      <c r="BS60" s="332">
        <v>1390881.53</v>
      </c>
      <c r="BT60" s="332">
        <v>413681.17</v>
      </c>
      <c r="BU60" s="332">
        <v>52878085.090000004</v>
      </c>
      <c r="BV60" s="332">
        <v>5156069</v>
      </c>
      <c r="BW60" s="332">
        <v>309536.78000000003</v>
      </c>
      <c r="BX60" s="329">
        <v>1516549</v>
      </c>
      <c r="BY60" s="332">
        <v>370778.98</v>
      </c>
      <c r="BZ60" s="332">
        <v>82092.149999999994</v>
      </c>
      <c r="CA60" s="332">
        <v>144190</v>
      </c>
      <c r="CB60" s="332">
        <v>275432.37</v>
      </c>
      <c r="CC60" s="332">
        <v>312004.05</v>
      </c>
      <c r="CD60" s="332"/>
      <c r="CE60" s="332"/>
      <c r="CF60" s="11"/>
      <c r="CG60" s="11">
        <v>12882573.6</v>
      </c>
      <c r="CH60" s="11">
        <v>1836784.68</v>
      </c>
      <c r="CI60">
        <v>91532.15</v>
      </c>
      <c r="CJ60">
        <v>1724518.7</v>
      </c>
      <c r="CK60">
        <v>1229031.46</v>
      </c>
      <c r="CL60">
        <v>2068840.63</v>
      </c>
      <c r="CM60">
        <v>2939549.72</v>
      </c>
      <c r="CN60">
        <v>200093.1</v>
      </c>
      <c r="CO60">
        <v>14465.42</v>
      </c>
      <c r="CP60">
        <v>403612.63</v>
      </c>
      <c r="CQ60">
        <v>66111.12</v>
      </c>
      <c r="CR60">
        <v>73121.64</v>
      </c>
      <c r="CS60">
        <v>1345885.87</v>
      </c>
      <c r="CT60">
        <v>99481.57</v>
      </c>
      <c r="CU60">
        <v>3855780.02</v>
      </c>
      <c r="CV60">
        <v>147708.19</v>
      </c>
      <c r="CW60">
        <v>35287.480000000003</v>
      </c>
      <c r="CX60">
        <v>261136.82</v>
      </c>
      <c r="CY60">
        <v>508695.66</v>
      </c>
      <c r="CZ60">
        <v>143833.56</v>
      </c>
      <c r="DA60">
        <v>663696.42000000004</v>
      </c>
      <c r="DB60">
        <v>286831.05</v>
      </c>
      <c r="DC60">
        <v>130834.48</v>
      </c>
      <c r="DD60">
        <v>859977.63</v>
      </c>
      <c r="DE60">
        <v>100551.24</v>
      </c>
      <c r="DF60">
        <v>0</v>
      </c>
      <c r="DG60">
        <v>0</v>
      </c>
      <c r="DH60">
        <v>54169916.68</v>
      </c>
      <c r="DI60">
        <v>3506147.5</v>
      </c>
      <c r="DJ60">
        <v>971881.39</v>
      </c>
      <c r="DK60">
        <v>393786</v>
      </c>
      <c r="DL60">
        <v>621895</v>
      </c>
      <c r="DM60">
        <v>519453.58</v>
      </c>
      <c r="DN60">
        <v>324071.94</v>
      </c>
      <c r="DO60">
        <v>0</v>
      </c>
      <c r="DP60">
        <v>3849248.02</v>
      </c>
      <c r="DQ60">
        <v>65257.02</v>
      </c>
      <c r="DR60">
        <v>791972</v>
      </c>
      <c r="DS60">
        <v>899925.58</v>
      </c>
      <c r="DT60">
        <v>521483.38</v>
      </c>
      <c r="DU60">
        <v>141823.47</v>
      </c>
      <c r="DV60">
        <v>413800.28</v>
      </c>
      <c r="DW60">
        <v>128020.04</v>
      </c>
      <c r="DX60">
        <v>-908032.01</v>
      </c>
      <c r="DY60">
        <v>212860.47</v>
      </c>
      <c r="DZ60">
        <v>150828</v>
      </c>
      <c r="EA60">
        <v>1105537.25</v>
      </c>
      <c r="EB60">
        <v>381184.52</v>
      </c>
      <c r="EC60">
        <v>1408866.48</v>
      </c>
      <c r="ED60">
        <v>448958.14</v>
      </c>
      <c r="EE60">
        <v>10754.64</v>
      </c>
      <c r="EF60">
        <v>221171.78</v>
      </c>
      <c r="EG60">
        <v>94673.65</v>
      </c>
      <c r="EH60">
        <v>203191.49</v>
      </c>
      <c r="EI60">
        <v>1354506.97</v>
      </c>
      <c r="EJ60">
        <v>595496.31999999995</v>
      </c>
      <c r="EK60">
        <v>54962033.909999996</v>
      </c>
      <c r="EL60">
        <v>5155602</v>
      </c>
      <c r="EM60">
        <v>284727.40000000002</v>
      </c>
      <c r="EN60">
        <v>1505682</v>
      </c>
      <c r="EO60">
        <v>381916.9</v>
      </c>
      <c r="EP60">
        <v>73972.12</v>
      </c>
      <c r="EQ60">
        <v>147063</v>
      </c>
      <c r="ER60">
        <v>255368</v>
      </c>
      <c r="ES60">
        <v>370789.69</v>
      </c>
    </row>
    <row r="61" spans="1:149" ht="19.5" outlineLevel="1" x14ac:dyDescent="0.35">
      <c r="A61" s="288"/>
      <c r="B61" s="289">
        <v>53</v>
      </c>
      <c r="C61" s="327">
        <v>5620</v>
      </c>
      <c r="D61" s="323">
        <v>50</v>
      </c>
      <c r="E61" s="327" t="s">
        <v>60</v>
      </c>
      <c r="F61" s="324"/>
      <c r="G61" s="324">
        <f t="shared" si="2"/>
        <v>426046</v>
      </c>
      <c r="H61" s="328"/>
      <c r="I61" s="328"/>
      <c r="J61" s="328"/>
      <c r="K61" s="328"/>
      <c r="L61" s="328"/>
      <c r="M61" s="328"/>
      <c r="N61" s="329"/>
      <c r="O61" s="290">
        <v>59</v>
      </c>
      <c r="P61" s="290">
        <v>0</v>
      </c>
      <c r="Q61" s="330">
        <v>1839197.3</v>
      </c>
      <c r="R61" s="330">
        <v>188468.82</v>
      </c>
      <c r="S61" s="330">
        <v>2439.84</v>
      </c>
      <c r="T61" s="330">
        <v>6612</v>
      </c>
      <c r="U61" s="330">
        <v>95263.84</v>
      </c>
      <c r="V61" s="330">
        <v>503328.94</v>
      </c>
      <c r="W61" s="330">
        <v>532167.34</v>
      </c>
      <c r="X61" s="331">
        <v>90861.17</v>
      </c>
      <c r="Y61" s="330">
        <v>27564.240000000002</v>
      </c>
      <c r="Z61" s="330">
        <v>0</v>
      </c>
      <c r="AA61" s="330">
        <v>40115.53</v>
      </c>
      <c r="AB61" s="330">
        <v>101875.79</v>
      </c>
      <c r="AC61" s="330">
        <v>535599.68999999994</v>
      </c>
      <c r="AD61" s="330">
        <v>495819.73</v>
      </c>
      <c r="AE61" s="330">
        <v>591234.18000000005</v>
      </c>
      <c r="AF61" s="330">
        <v>82877.83</v>
      </c>
      <c r="AG61" s="330">
        <v>79530.47</v>
      </c>
      <c r="AH61" s="330">
        <v>240803.08</v>
      </c>
      <c r="AI61" s="330">
        <v>182176.06</v>
      </c>
      <c r="AJ61" s="330">
        <v>21550.38</v>
      </c>
      <c r="AK61" s="330">
        <v>146844.56</v>
      </c>
      <c r="AL61" s="332">
        <v>45044.41</v>
      </c>
      <c r="AM61" s="332">
        <v>314394.01</v>
      </c>
      <c r="AN61" s="332">
        <v>105733.74</v>
      </c>
      <c r="AO61" s="332">
        <v>12171.98</v>
      </c>
      <c r="AP61" s="332">
        <v>32810.980000000003</v>
      </c>
      <c r="AQ61" s="332">
        <v>20480.12</v>
      </c>
      <c r="AR61" s="332">
        <v>0</v>
      </c>
      <c r="AS61" s="332">
        <v>4465922.5199999996</v>
      </c>
      <c r="AT61" s="332">
        <v>207164.02</v>
      </c>
      <c r="AU61" s="332">
        <v>99829</v>
      </c>
      <c r="AV61" s="332">
        <v>55198</v>
      </c>
      <c r="AW61" s="332">
        <v>177675.73</v>
      </c>
      <c r="AX61" s="332">
        <v>99470.39</v>
      </c>
      <c r="AY61" s="332">
        <v>154127.51</v>
      </c>
      <c r="AZ61" s="332">
        <v>2250916.88</v>
      </c>
      <c r="BA61" s="332"/>
      <c r="BB61" s="332">
        <v>238765</v>
      </c>
      <c r="BC61" s="332">
        <v>150693.65</v>
      </c>
      <c r="BD61" s="332">
        <v>77217.929999999993</v>
      </c>
      <c r="BE61" s="332">
        <v>25316.41</v>
      </c>
      <c r="BF61" s="332">
        <v>1545.15</v>
      </c>
      <c r="BG61" s="332">
        <v>93960.5</v>
      </c>
      <c r="BH61" s="332">
        <v>210464.87</v>
      </c>
      <c r="BI61" s="332">
        <v>66126.25</v>
      </c>
      <c r="BJ61" s="332">
        <v>132965</v>
      </c>
      <c r="BK61" s="332">
        <v>426046</v>
      </c>
      <c r="BL61" s="332">
        <v>77018.850000000006</v>
      </c>
      <c r="BM61" s="332">
        <v>5403.51</v>
      </c>
      <c r="BN61" s="332">
        <v>335958.69</v>
      </c>
      <c r="BO61" s="332">
        <v>34984.46</v>
      </c>
      <c r="BP61" s="332">
        <v>8300.2099999999991</v>
      </c>
      <c r="BQ61" s="332">
        <v>12652.18</v>
      </c>
      <c r="BR61" s="332"/>
      <c r="BS61" s="332">
        <v>259512.31</v>
      </c>
      <c r="BT61" s="332">
        <v>0</v>
      </c>
      <c r="BU61" s="332">
        <v>38532.480000000003</v>
      </c>
      <c r="BV61" s="332">
        <v>523907</v>
      </c>
      <c r="BW61" s="332">
        <v>81168.59</v>
      </c>
      <c r="BX61" s="329">
        <v>0</v>
      </c>
      <c r="BY61" s="332">
        <v>0</v>
      </c>
      <c r="BZ61" s="332">
        <v>38947.269999999997</v>
      </c>
      <c r="CA61" s="332">
        <v>565</v>
      </c>
      <c r="CB61" s="332">
        <v>634372.57999999996</v>
      </c>
      <c r="CC61" s="332">
        <v>143174.75</v>
      </c>
      <c r="CD61" s="332"/>
      <c r="CE61" s="332"/>
      <c r="CF61" s="11"/>
      <c r="CG61" s="11">
        <v>2564799.7799999998</v>
      </c>
      <c r="CH61" s="11">
        <v>178885.63</v>
      </c>
      <c r="CI61">
        <v>2340.16</v>
      </c>
      <c r="CJ61">
        <v>2438.1999999999998</v>
      </c>
      <c r="CK61">
        <v>75543.72</v>
      </c>
      <c r="CL61">
        <v>496167.87</v>
      </c>
      <c r="CM61">
        <v>500120.71</v>
      </c>
      <c r="CN61">
        <v>82122.44</v>
      </c>
      <c r="CO61">
        <v>19138.13</v>
      </c>
      <c r="CP61">
        <v>0</v>
      </c>
      <c r="CQ61">
        <v>37011.75</v>
      </c>
      <c r="CR61">
        <v>82549.14</v>
      </c>
      <c r="CS61">
        <v>446161.73</v>
      </c>
      <c r="CT61">
        <v>284683.76</v>
      </c>
      <c r="CU61">
        <v>676458.2</v>
      </c>
      <c r="CV61">
        <v>70263.929999999993</v>
      </c>
      <c r="CW61">
        <v>74115.039999999994</v>
      </c>
      <c r="CX61">
        <v>239436.24</v>
      </c>
      <c r="CY61">
        <v>188080.78</v>
      </c>
      <c r="CZ61">
        <v>24726.57</v>
      </c>
      <c r="DA61">
        <v>143695.28</v>
      </c>
      <c r="DB61">
        <v>44886.49</v>
      </c>
      <c r="DC61">
        <v>308820.40999999997</v>
      </c>
      <c r="DD61">
        <v>113712.1</v>
      </c>
      <c r="DE61">
        <v>9205.7800000000007</v>
      </c>
      <c r="DF61">
        <v>28230.55</v>
      </c>
      <c r="DG61">
        <v>22321.71</v>
      </c>
      <c r="DH61">
        <v>0</v>
      </c>
      <c r="DI61">
        <v>3693509.5</v>
      </c>
      <c r="DJ61">
        <v>179169.46</v>
      </c>
      <c r="DK61">
        <v>124179</v>
      </c>
      <c r="DL61">
        <v>30362</v>
      </c>
      <c r="DM61">
        <v>164824.46</v>
      </c>
      <c r="DN61">
        <v>99519.71</v>
      </c>
      <c r="DO61">
        <v>156774.59</v>
      </c>
      <c r="DP61">
        <v>1238507.95</v>
      </c>
      <c r="DQ61">
        <v>111640.96000000001</v>
      </c>
      <c r="DR61">
        <v>243041</v>
      </c>
      <c r="DS61">
        <v>56055.15</v>
      </c>
      <c r="DT61">
        <v>90853.81</v>
      </c>
      <c r="DU61">
        <v>25362.04</v>
      </c>
      <c r="DV61">
        <v>584.28</v>
      </c>
      <c r="DW61">
        <v>97269.09</v>
      </c>
      <c r="DX61">
        <v>260061.48</v>
      </c>
      <c r="DY61">
        <v>61845.93</v>
      </c>
      <c r="DZ61">
        <v>122598</v>
      </c>
      <c r="EA61">
        <v>452518.38</v>
      </c>
      <c r="EB61">
        <v>87829.59</v>
      </c>
      <c r="EC61">
        <v>5187.01</v>
      </c>
      <c r="ED61">
        <v>381639.13</v>
      </c>
      <c r="EE61">
        <v>38985.26</v>
      </c>
      <c r="EF61">
        <v>8515.91</v>
      </c>
      <c r="EG61">
        <v>7731.13</v>
      </c>
      <c r="EH61">
        <v>214577.45</v>
      </c>
      <c r="EI61">
        <v>249836.1</v>
      </c>
      <c r="EJ61">
        <v>0</v>
      </c>
      <c r="EK61">
        <v>3269.69</v>
      </c>
      <c r="EL61">
        <v>556901</v>
      </c>
      <c r="EM61">
        <v>72960.98</v>
      </c>
      <c r="EN61">
        <v>0</v>
      </c>
      <c r="EO61">
        <v>0</v>
      </c>
      <c r="EP61">
        <v>45963.32</v>
      </c>
      <c r="EQ61">
        <v>1712</v>
      </c>
      <c r="ER61">
        <v>649298</v>
      </c>
      <c r="ES61">
        <v>135303.75</v>
      </c>
    </row>
    <row r="62" spans="1:149" ht="19.5" outlineLevel="1" x14ac:dyDescent="0.35">
      <c r="A62" s="288"/>
      <c r="B62" s="289">
        <v>54</v>
      </c>
      <c r="C62" s="327">
        <v>5625</v>
      </c>
      <c r="D62" s="323">
        <v>51</v>
      </c>
      <c r="E62" s="327" t="s">
        <v>61</v>
      </c>
      <c r="F62" s="324"/>
      <c r="G62" s="324">
        <f t="shared" si="2"/>
        <v>-178304</v>
      </c>
      <c r="H62" s="328"/>
      <c r="I62" s="328"/>
      <c r="J62" s="328"/>
      <c r="K62" s="328"/>
      <c r="L62" s="328"/>
      <c r="M62" s="328"/>
      <c r="N62" s="329"/>
      <c r="O62" s="290">
        <v>60</v>
      </c>
      <c r="P62" s="290">
        <v>0</v>
      </c>
      <c r="Q62" s="330">
        <v>-4206800.46</v>
      </c>
      <c r="R62" s="330">
        <v>-463976</v>
      </c>
      <c r="S62" s="330">
        <v>0</v>
      </c>
      <c r="T62" s="330">
        <v>0</v>
      </c>
      <c r="U62" s="330">
        <v>0</v>
      </c>
      <c r="V62" s="330">
        <v>-323707.07</v>
      </c>
      <c r="W62" s="330">
        <v>-3529374.58</v>
      </c>
      <c r="X62" s="331">
        <v>0</v>
      </c>
      <c r="Y62" s="330">
        <v>0</v>
      </c>
      <c r="Z62" s="330">
        <v>0</v>
      </c>
      <c r="AA62" s="330">
        <v>0</v>
      </c>
      <c r="AB62" s="330">
        <v>0</v>
      </c>
      <c r="AC62" s="330">
        <v>-1200</v>
      </c>
      <c r="AD62" s="330">
        <v>0</v>
      </c>
      <c r="AE62" s="330">
        <v>0</v>
      </c>
      <c r="AF62" s="330">
        <v>0</v>
      </c>
      <c r="AG62" s="330">
        <v>0</v>
      </c>
      <c r="AH62" s="330">
        <v>0</v>
      </c>
      <c r="AI62" s="330">
        <v>0</v>
      </c>
      <c r="AJ62" s="330">
        <v>-4889.87</v>
      </c>
      <c r="AK62" s="330">
        <v>0</v>
      </c>
      <c r="AL62" s="332">
        <v>0</v>
      </c>
      <c r="AM62" s="332">
        <v>-191533.92</v>
      </c>
      <c r="AN62" s="332">
        <v>0</v>
      </c>
      <c r="AO62" s="332">
        <v>0</v>
      </c>
      <c r="AP62" s="332">
        <v>0</v>
      </c>
      <c r="AQ62" s="332">
        <v>0</v>
      </c>
      <c r="AR62" s="332">
        <v>-77029557.049999997</v>
      </c>
      <c r="AS62" s="332">
        <v>683203.22</v>
      </c>
      <c r="AT62" s="332">
        <v>0</v>
      </c>
      <c r="AU62" s="332">
        <v>0</v>
      </c>
      <c r="AV62" s="332">
        <v>0</v>
      </c>
      <c r="AW62" s="332">
        <v>-280693.02</v>
      </c>
      <c r="AX62" s="332">
        <v>0</v>
      </c>
      <c r="AY62" s="332">
        <v>0</v>
      </c>
      <c r="AZ62" s="332">
        <v>0</v>
      </c>
      <c r="BA62" s="332"/>
      <c r="BB62" s="332">
        <v>-109176</v>
      </c>
      <c r="BC62" s="332">
        <v>0</v>
      </c>
      <c r="BD62" s="332">
        <v>0</v>
      </c>
      <c r="BE62" s="332">
        <v>0</v>
      </c>
      <c r="BF62" s="332">
        <v>0</v>
      </c>
      <c r="BG62" s="332">
        <v>0</v>
      </c>
      <c r="BH62" s="332">
        <v>-425600</v>
      </c>
      <c r="BI62" s="332">
        <v>0</v>
      </c>
      <c r="BJ62" s="332">
        <v>-186192</v>
      </c>
      <c r="BK62" s="332">
        <v>-178304</v>
      </c>
      <c r="BL62" s="332">
        <v>0</v>
      </c>
      <c r="BM62" s="332">
        <v>0</v>
      </c>
      <c r="BN62" s="332">
        <v>0</v>
      </c>
      <c r="BO62" s="332">
        <v>0</v>
      </c>
      <c r="BP62" s="332">
        <v>48148.45</v>
      </c>
      <c r="BQ62" s="332">
        <v>0</v>
      </c>
      <c r="BR62" s="332"/>
      <c r="BS62" s="332">
        <v>0</v>
      </c>
      <c r="BT62" s="332">
        <v>0</v>
      </c>
      <c r="BU62" s="332">
        <v>0</v>
      </c>
      <c r="BV62" s="332">
        <v>-194944</v>
      </c>
      <c r="BW62" s="332">
        <v>60718.93</v>
      </c>
      <c r="BX62" s="329">
        <v>-827655</v>
      </c>
      <c r="BY62" s="332">
        <v>0</v>
      </c>
      <c r="BZ62" s="332">
        <v>0</v>
      </c>
      <c r="CA62" s="332">
        <v>0</v>
      </c>
      <c r="CB62" s="332">
        <v>0</v>
      </c>
      <c r="CC62" s="332">
        <v>0</v>
      </c>
      <c r="CD62" s="332"/>
      <c r="CE62" s="332"/>
      <c r="CF62" s="11"/>
      <c r="CG62" s="11">
        <v>-8280394.5999999996</v>
      </c>
      <c r="CH62" s="11">
        <v>-426471.5</v>
      </c>
      <c r="CI62">
        <v>0</v>
      </c>
      <c r="CJ62">
        <v>0</v>
      </c>
      <c r="CK62">
        <v>0</v>
      </c>
      <c r="CL62">
        <v>-312064.87</v>
      </c>
      <c r="CM62">
        <v>-3992070.82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-1200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-5854.2</v>
      </c>
      <c r="DA62">
        <v>0</v>
      </c>
      <c r="DB62">
        <v>0</v>
      </c>
      <c r="DC62">
        <v>-429102.68</v>
      </c>
      <c r="DD62">
        <v>0</v>
      </c>
      <c r="DE62">
        <v>0</v>
      </c>
      <c r="DF62">
        <v>0</v>
      </c>
      <c r="DG62">
        <v>0</v>
      </c>
      <c r="DH62">
        <v>-81933360.189999998</v>
      </c>
      <c r="DI62">
        <v>-1234157.44</v>
      </c>
      <c r="DJ62">
        <v>0</v>
      </c>
      <c r="DK62">
        <v>0</v>
      </c>
      <c r="DL62">
        <v>0</v>
      </c>
      <c r="DM62">
        <v>-318168.36</v>
      </c>
      <c r="DN62">
        <v>0</v>
      </c>
      <c r="DO62">
        <v>0</v>
      </c>
      <c r="DP62">
        <v>0</v>
      </c>
      <c r="DQ62">
        <v>0</v>
      </c>
      <c r="DR62">
        <v>-100200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-819240</v>
      </c>
      <c r="DY62">
        <v>0</v>
      </c>
      <c r="DZ62">
        <v>-261373</v>
      </c>
      <c r="EA62">
        <v>-119033.71</v>
      </c>
      <c r="EB62">
        <v>0</v>
      </c>
      <c r="EC62">
        <v>0</v>
      </c>
      <c r="ED62">
        <v>0</v>
      </c>
      <c r="EE62">
        <v>0</v>
      </c>
      <c r="EF62">
        <v>49824.1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-176684</v>
      </c>
      <c r="EM62">
        <v>58141.919999999998</v>
      </c>
      <c r="EN62">
        <v>-871675</v>
      </c>
      <c r="EO62">
        <v>0</v>
      </c>
      <c r="EP62">
        <v>0</v>
      </c>
      <c r="EQ62">
        <v>0</v>
      </c>
      <c r="ER62">
        <v>0</v>
      </c>
      <c r="ES62">
        <v>0</v>
      </c>
    </row>
    <row r="63" spans="1:149" ht="19.5" outlineLevel="1" x14ac:dyDescent="0.35">
      <c r="A63" s="288"/>
      <c r="B63" s="289">
        <v>55</v>
      </c>
      <c r="C63" s="327">
        <v>5630</v>
      </c>
      <c r="D63" s="323">
        <v>52</v>
      </c>
      <c r="E63" s="327" t="s">
        <v>62</v>
      </c>
      <c r="F63" s="324"/>
      <c r="G63" s="324">
        <f t="shared" si="2"/>
        <v>216801</v>
      </c>
      <c r="H63" s="328"/>
      <c r="I63" s="328"/>
      <c r="J63" s="328"/>
      <c r="K63" s="328"/>
      <c r="L63" s="328"/>
      <c r="M63" s="328"/>
      <c r="N63" s="329"/>
      <c r="O63" s="290">
        <v>61</v>
      </c>
      <c r="P63" s="290">
        <v>0</v>
      </c>
      <c r="Q63" s="330">
        <v>7336422.2800000003</v>
      </c>
      <c r="R63" s="330">
        <v>512310.02</v>
      </c>
      <c r="S63" s="330">
        <v>48760.1</v>
      </c>
      <c r="T63" s="330">
        <v>12665</v>
      </c>
      <c r="U63" s="330">
        <v>430825.42</v>
      </c>
      <c r="V63" s="330">
        <v>491734.87</v>
      </c>
      <c r="W63" s="330">
        <v>644213.6</v>
      </c>
      <c r="X63" s="331">
        <v>53889.279999999999</v>
      </c>
      <c r="Y63" s="330">
        <v>46929.47</v>
      </c>
      <c r="Z63" s="330">
        <v>178245.16</v>
      </c>
      <c r="AA63" s="330">
        <v>63795.4</v>
      </c>
      <c r="AB63" s="330">
        <v>167361.79999999999</v>
      </c>
      <c r="AC63" s="330">
        <v>299326</v>
      </c>
      <c r="AD63" s="330">
        <v>489612.57</v>
      </c>
      <c r="AE63" s="330">
        <v>1731742.8</v>
      </c>
      <c r="AF63" s="330">
        <v>258481.63</v>
      </c>
      <c r="AG63" s="330">
        <v>62993.43</v>
      </c>
      <c r="AH63" s="330">
        <v>207013.46</v>
      </c>
      <c r="AI63" s="330">
        <v>363437.86</v>
      </c>
      <c r="AJ63" s="330">
        <v>62800.24</v>
      </c>
      <c r="AK63" s="330">
        <v>78740.92</v>
      </c>
      <c r="AL63" s="332">
        <v>119292.81</v>
      </c>
      <c r="AM63" s="332">
        <v>320259.08</v>
      </c>
      <c r="AN63" s="332">
        <v>181478.24</v>
      </c>
      <c r="AO63" s="332">
        <v>122648.92</v>
      </c>
      <c r="AP63" s="332">
        <v>63708.85</v>
      </c>
      <c r="AQ63" s="332">
        <v>37393.839999999997</v>
      </c>
      <c r="AR63" s="332">
        <v>14440168.17</v>
      </c>
      <c r="AS63" s="332">
        <v>2135007.4</v>
      </c>
      <c r="AT63" s="332">
        <v>72650.34</v>
      </c>
      <c r="AU63" s="332">
        <v>162344</v>
      </c>
      <c r="AV63" s="332">
        <v>525060</v>
      </c>
      <c r="AW63" s="332">
        <v>62645.48</v>
      </c>
      <c r="AX63" s="332">
        <v>216140.79999999999</v>
      </c>
      <c r="AY63" s="332">
        <v>96361.01</v>
      </c>
      <c r="AZ63" s="332">
        <v>862866.38</v>
      </c>
      <c r="BA63" s="332"/>
      <c r="BB63" s="332">
        <v>418650</v>
      </c>
      <c r="BC63" s="332">
        <v>1479696.55</v>
      </c>
      <c r="BD63" s="332">
        <v>50004</v>
      </c>
      <c r="BE63" s="332">
        <v>47440</v>
      </c>
      <c r="BF63" s="332">
        <v>321281.42</v>
      </c>
      <c r="BG63" s="332">
        <v>57644.26</v>
      </c>
      <c r="BH63" s="332">
        <v>490888.27</v>
      </c>
      <c r="BI63" s="332">
        <v>209390.96</v>
      </c>
      <c r="BJ63" s="332">
        <v>146086</v>
      </c>
      <c r="BK63" s="332">
        <v>216801</v>
      </c>
      <c r="BL63" s="332">
        <v>71468.679999999993</v>
      </c>
      <c r="BM63" s="332">
        <v>248076.7</v>
      </c>
      <c r="BN63" s="332">
        <v>202487.57</v>
      </c>
      <c r="BO63" s="332">
        <v>54458.92</v>
      </c>
      <c r="BP63" s="332">
        <v>84354.84</v>
      </c>
      <c r="BQ63" s="332">
        <v>50101.2</v>
      </c>
      <c r="BR63" s="332"/>
      <c r="BS63" s="332">
        <v>518705.35</v>
      </c>
      <c r="BT63" s="332">
        <v>213013.64</v>
      </c>
      <c r="BU63" s="332">
        <v>8352545.9000000004</v>
      </c>
      <c r="BV63" s="332">
        <v>212661</v>
      </c>
      <c r="BW63" s="332">
        <v>43820.88</v>
      </c>
      <c r="BX63" s="329">
        <v>118749</v>
      </c>
      <c r="BY63" s="332">
        <v>243206.54</v>
      </c>
      <c r="BZ63" s="332">
        <v>111880.04</v>
      </c>
      <c r="CA63" s="332">
        <v>286087</v>
      </c>
      <c r="CB63" s="332">
        <v>175543.5</v>
      </c>
      <c r="CC63" s="332">
        <v>151297.47</v>
      </c>
      <c r="CD63" s="332"/>
      <c r="CE63" s="332"/>
      <c r="CF63" s="11"/>
      <c r="CG63" s="11">
        <v>9541615.1999999993</v>
      </c>
      <c r="CH63" s="11">
        <v>507228.75</v>
      </c>
      <c r="CI63">
        <v>45998.080000000002</v>
      </c>
      <c r="CJ63">
        <v>-2294.77</v>
      </c>
      <c r="CK63">
        <v>410100.53</v>
      </c>
      <c r="CL63">
        <v>412358.98</v>
      </c>
      <c r="CM63">
        <v>605989.76</v>
      </c>
      <c r="CN63">
        <v>52617.62</v>
      </c>
      <c r="CO63">
        <v>65107.08</v>
      </c>
      <c r="CP63">
        <v>176031.77</v>
      </c>
      <c r="CQ63">
        <v>43692.15</v>
      </c>
      <c r="CR63">
        <v>217814.99</v>
      </c>
      <c r="CS63">
        <v>511061.46</v>
      </c>
      <c r="CT63">
        <v>316537</v>
      </c>
      <c r="CU63">
        <v>2302844.63</v>
      </c>
      <c r="CV63">
        <v>275885.78000000003</v>
      </c>
      <c r="CW63">
        <v>55633.440000000002</v>
      </c>
      <c r="CX63">
        <v>91820.04</v>
      </c>
      <c r="CY63">
        <v>101581.12</v>
      </c>
      <c r="CZ63">
        <v>68683</v>
      </c>
      <c r="DA63">
        <v>43552.29</v>
      </c>
      <c r="DB63">
        <v>97878.67</v>
      </c>
      <c r="DC63">
        <v>329574.18</v>
      </c>
      <c r="DD63">
        <v>81856.820000000007</v>
      </c>
      <c r="DE63">
        <v>115368.31</v>
      </c>
      <c r="DF63">
        <v>58132.22</v>
      </c>
      <c r="DG63">
        <v>61135.3</v>
      </c>
      <c r="DH63">
        <v>19475017.16</v>
      </c>
      <c r="DI63">
        <v>1140959.6599999999</v>
      </c>
      <c r="DJ63">
        <v>187092.25</v>
      </c>
      <c r="DK63">
        <v>207655</v>
      </c>
      <c r="DL63">
        <v>528126</v>
      </c>
      <c r="DM63">
        <v>97827.89</v>
      </c>
      <c r="DN63">
        <v>124934.01</v>
      </c>
      <c r="DO63">
        <v>62794.6</v>
      </c>
      <c r="DP63">
        <v>942241.89</v>
      </c>
      <c r="DQ63">
        <v>56290.5</v>
      </c>
      <c r="DR63">
        <v>326825</v>
      </c>
      <c r="DS63">
        <v>1213356.96</v>
      </c>
      <c r="DT63">
        <v>58950.04</v>
      </c>
      <c r="DU63">
        <v>76798.45</v>
      </c>
      <c r="DV63">
        <v>353707.18</v>
      </c>
      <c r="DW63">
        <v>128291</v>
      </c>
      <c r="DX63">
        <v>565810.9</v>
      </c>
      <c r="DY63">
        <v>143842.4</v>
      </c>
      <c r="DZ63">
        <v>157846</v>
      </c>
      <c r="EA63">
        <v>259062.69</v>
      </c>
      <c r="EB63">
        <v>71698.38</v>
      </c>
      <c r="EC63">
        <v>222000.56</v>
      </c>
      <c r="ED63">
        <v>174484.79</v>
      </c>
      <c r="EE63">
        <v>31672.5</v>
      </c>
      <c r="EF63">
        <v>68135.75</v>
      </c>
      <c r="EG63">
        <v>40635.379999999997</v>
      </c>
      <c r="EH63">
        <v>200744.09</v>
      </c>
      <c r="EI63">
        <v>383575.12</v>
      </c>
      <c r="EJ63">
        <v>184476.91</v>
      </c>
      <c r="EK63">
        <v>7006111.3399999999</v>
      </c>
      <c r="EL63">
        <v>206014</v>
      </c>
      <c r="EM63">
        <v>71215.679999999993</v>
      </c>
      <c r="EN63">
        <v>82131</v>
      </c>
      <c r="EO63">
        <v>154656.23000000001</v>
      </c>
      <c r="EP63">
        <v>89898.9</v>
      </c>
      <c r="EQ63">
        <v>265627</v>
      </c>
      <c r="ER63">
        <v>161645</v>
      </c>
      <c r="ES63">
        <v>197704.37</v>
      </c>
    </row>
    <row r="64" spans="1:149" ht="19.5" outlineLevel="1" x14ac:dyDescent="0.35">
      <c r="A64" s="288"/>
      <c r="B64" s="289">
        <v>56</v>
      </c>
      <c r="C64" s="327">
        <v>5640</v>
      </c>
      <c r="D64" s="323">
        <v>53</v>
      </c>
      <c r="E64" s="327" t="s">
        <v>63</v>
      </c>
      <c r="F64" s="324"/>
      <c r="G64" s="324">
        <f t="shared" si="2"/>
        <v>211855</v>
      </c>
      <c r="H64" s="328"/>
      <c r="I64" s="328"/>
      <c r="J64" s="328"/>
      <c r="K64" s="328"/>
      <c r="L64" s="328"/>
      <c r="M64" s="328"/>
      <c r="N64" s="329"/>
      <c r="O64" s="290">
        <v>62</v>
      </c>
      <c r="P64" s="290">
        <v>0</v>
      </c>
      <c r="Q64" s="330">
        <v>169630.86</v>
      </c>
      <c r="R64" s="330">
        <v>0</v>
      </c>
      <c r="S64" s="330">
        <v>0</v>
      </c>
      <c r="T64" s="330">
        <v>0</v>
      </c>
      <c r="U64" s="330">
        <v>0</v>
      </c>
      <c r="V64" s="330">
        <v>151937.60000000001</v>
      </c>
      <c r="W64" s="330">
        <v>0</v>
      </c>
      <c r="X64" s="331">
        <v>39528.43</v>
      </c>
      <c r="Y64" s="330">
        <v>11103.5</v>
      </c>
      <c r="Z64" s="330">
        <v>60532.06</v>
      </c>
      <c r="AA64" s="330">
        <v>3575.66</v>
      </c>
      <c r="AB64" s="330">
        <v>34805.22</v>
      </c>
      <c r="AC64" s="330">
        <v>212464.41</v>
      </c>
      <c r="AD64" s="330">
        <v>0</v>
      </c>
      <c r="AE64" s="330">
        <v>290559.25</v>
      </c>
      <c r="AF64" s="330">
        <v>0</v>
      </c>
      <c r="AG64" s="330">
        <v>10728</v>
      </c>
      <c r="AH64" s="330">
        <v>37243.379999999997</v>
      </c>
      <c r="AI64" s="330">
        <v>85858.23</v>
      </c>
      <c r="AJ64" s="330">
        <v>0</v>
      </c>
      <c r="AK64" s="330">
        <v>0</v>
      </c>
      <c r="AL64" s="332">
        <v>0</v>
      </c>
      <c r="AM64" s="332">
        <v>227309</v>
      </c>
      <c r="AN64" s="332">
        <v>85187.28</v>
      </c>
      <c r="AO64" s="332">
        <v>0</v>
      </c>
      <c r="AP64" s="332">
        <v>0</v>
      </c>
      <c r="AQ64" s="332">
        <v>8136.72</v>
      </c>
      <c r="AR64" s="332">
        <v>999747.41</v>
      </c>
      <c r="AS64" s="332">
        <v>903682.31</v>
      </c>
      <c r="AT64" s="332">
        <v>61510.98</v>
      </c>
      <c r="AU64" s="332">
        <v>0</v>
      </c>
      <c r="AV64" s="332">
        <v>77118</v>
      </c>
      <c r="AW64" s="332">
        <v>246261.1</v>
      </c>
      <c r="AX64" s="332">
        <v>43950.02</v>
      </c>
      <c r="AY64" s="332">
        <v>0</v>
      </c>
      <c r="AZ64" s="332">
        <v>483392.81</v>
      </c>
      <c r="BA64" s="332"/>
      <c r="BB64" s="332">
        <v>0</v>
      </c>
      <c r="BC64" s="332">
        <v>0</v>
      </c>
      <c r="BD64" s="332">
        <v>0</v>
      </c>
      <c r="BE64" s="332">
        <v>28711.27</v>
      </c>
      <c r="BF64" s="332">
        <v>0</v>
      </c>
      <c r="BG64" s="332">
        <v>0</v>
      </c>
      <c r="BH64" s="332">
        <v>238464.07</v>
      </c>
      <c r="BI64" s="332">
        <v>25961.66</v>
      </c>
      <c r="BJ64" s="332">
        <v>31857</v>
      </c>
      <c r="BK64" s="332">
        <v>211855</v>
      </c>
      <c r="BL64" s="332">
        <v>0</v>
      </c>
      <c r="BM64" s="332">
        <v>0</v>
      </c>
      <c r="BN64" s="332">
        <v>0</v>
      </c>
      <c r="BO64" s="332">
        <v>7664.08</v>
      </c>
      <c r="BP64" s="332">
        <v>20297.759999999998</v>
      </c>
      <c r="BQ64" s="332">
        <v>9825.2000000000007</v>
      </c>
      <c r="BR64" s="332"/>
      <c r="BS64" s="332">
        <v>253406.06</v>
      </c>
      <c r="BT64" s="332">
        <v>0</v>
      </c>
      <c r="BU64" s="332">
        <v>2101421.84</v>
      </c>
      <c r="BV64" s="332">
        <v>324540</v>
      </c>
      <c r="BW64" s="332">
        <v>0</v>
      </c>
      <c r="BX64" s="329">
        <v>189846</v>
      </c>
      <c r="BY64" s="332">
        <v>0</v>
      </c>
      <c r="BZ64" s="332">
        <v>0</v>
      </c>
      <c r="CA64" s="332">
        <v>0</v>
      </c>
      <c r="CB64" s="332">
        <v>0</v>
      </c>
      <c r="CC64" s="332">
        <v>115624.73</v>
      </c>
      <c r="CD64" s="332"/>
      <c r="CE64" s="332"/>
      <c r="CF64" s="11"/>
      <c r="CG64" s="11">
        <v>2483247.61</v>
      </c>
      <c r="CH64" s="11">
        <v>0</v>
      </c>
      <c r="CI64">
        <v>0</v>
      </c>
      <c r="CJ64">
        <v>0</v>
      </c>
      <c r="CK64">
        <v>0</v>
      </c>
      <c r="CL64">
        <v>148985.25</v>
      </c>
      <c r="CM64">
        <v>195</v>
      </c>
      <c r="CN64">
        <v>39965.440000000002</v>
      </c>
      <c r="CO64">
        <v>8624.76</v>
      </c>
      <c r="CP64">
        <v>53262.25</v>
      </c>
      <c r="CQ64">
        <v>3183.6</v>
      </c>
      <c r="CR64">
        <v>45666.18</v>
      </c>
      <c r="CS64">
        <v>177777.24</v>
      </c>
      <c r="CT64">
        <v>49.73</v>
      </c>
      <c r="CU64">
        <v>267042.5</v>
      </c>
      <c r="CV64">
        <v>0</v>
      </c>
      <c r="CW64">
        <v>10058.86</v>
      </c>
      <c r="CX64">
        <v>48708.72</v>
      </c>
      <c r="CY64">
        <v>45843.66</v>
      </c>
      <c r="CZ64">
        <v>0</v>
      </c>
      <c r="DA64">
        <v>0</v>
      </c>
      <c r="DB64">
        <v>0</v>
      </c>
      <c r="DC64">
        <v>164642.04</v>
      </c>
      <c r="DD64">
        <v>69993.960000000006</v>
      </c>
      <c r="DE64">
        <v>0</v>
      </c>
      <c r="DF64">
        <v>0</v>
      </c>
      <c r="DG64">
        <v>8650.7999999999993</v>
      </c>
      <c r="DH64">
        <v>-64844.26</v>
      </c>
      <c r="DI64">
        <v>862416.84</v>
      </c>
      <c r="DJ64">
        <v>60300.02</v>
      </c>
      <c r="DK64">
        <v>0</v>
      </c>
      <c r="DL64">
        <v>59123</v>
      </c>
      <c r="DM64">
        <v>222878.83</v>
      </c>
      <c r="DN64">
        <v>34422.160000000003</v>
      </c>
      <c r="DO64">
        <v>0</v>
      </c>
      <c r="DP64">
        <v>420227.02</v>
      </c>
      <c r="DQ64">
        <v>20562.96</v>
      </c>
      <c r="DR64">
        <v>0</v>
      </c>
      <c r="DS64">
        <v>0</v>
      </c>
      <c r="DT64">
        <v>0</v>
      </c>
      <c r="DU64">
        <v>26986.84</v>
      </c>
      <c r="DV64">
        <v>0</v>
      </c>
      <c r="DW64">
        <v>0</v>
      </c>
      <c r="DX64">
        <v>242503.64</v>
      </c>
      <c r="DY64">
        <v>27153.360000000001</v>
      </c>
      <c r="DZ64">
        <v>29775</v>
      </c>
      <c r="EA64">
        <v>207285.23</v>
      </c>
      <c r="EB64">
        <v>0</v>
      </c>
      <c r="EC64">
        <v>0</v>
      </c>
      <c r="ED64">
        <v>0</v>
      </c>
      <c r="EE64">
        <v>9149.01</v>
      </c>
      <c r="EF64">
        <v>20619.96</v>
      </c>
      <c r="EG64">
        <v>0</v>
      </c>
      <c r="EH64">
        <v>0</v>
      </c>
      <c r="EI64">
        <v>247567.87</v>
      </c>
      <c r="EJ64">
        <v>0</v>
      </c>
      <c r="EK64">
        <v>1585785.93</v>
      </c>
      <c r="EL64">
        <v>335720</v>
      </c>
      <c r="EM64">
        <v>0</v>
      </c>
      <c r="EN64">
        <v>178853</v>
      </c>
      <c r="EO64">
        <v>0</v>
      </c>
      <c r="EP64">
        <v>0</v>
      </c>
      <c r="EQ64">
        <v>0</v>
      </c>
      <c r="ER64">
        <v>0</v>
      </c>
      <c r="ES64">
        <v>109909.11</v>
      </c>
    </row>
    <row r="65" spans="1:149" ht="19.5" outlineLevel="1" x14ac:dyDescent="0.35">
      <c r="A65" s="288"/>
      <c r="B65" s="289">
        <v>57</v>
      </c>
      <c r="C65" s="327">
        <v>5645</v>
      </c>
      <c r="D65" s="323">
        <v>54</v>
      </c>
      <c r="E65" s="327" t="s">
        <v>64</v>
      </c>
      <c r="F65" s="324"/>
      <c r="G65" s="324">
        <f t="shared" si="2"/>
        <v>948365</v>
      </c>
      <c r="H65" s="328"/>
      <c r="I65" s="328"/>
      <c r="J65" s="328"/>
      <c r="K65" s="328"/>
      <c r="L65" s="328"/>
      <c r="M65" s="328"/>
      <c r="N65" s="329"/>
      <c r="O65" s="290">
        <v>63</v>
      </c>
      <c r="P65" s="290">
        <v>0</v>
      </c>
      <c r="Q65" s="330">
        <v>1018468.35</v>
      </c>
      <c r="R65" s="330">
        <v>222368.47</v>
      </c>
      <c r="S65" s="330">
        <v>62839.23</v>
      </c>
      <c r="T65" s="330">
        <v>1816366</v>
      </c>
      <c r="U65" s="330">
        <v>112484.93</v>
      </c>
      <c r="V65" s="330">
        <v>356507.79</v>
      </c>
      <c r="W65" s="330">
        <v>892224.5</v>
      </c>
      <c r="X65" s="331">
        <v>0</v>
      </c>
      <c r="Y65" s="330">
        <v>94734.91</v>
      </c>
      <c r="Z65" s="330">
        <v>0</v>
      </c>
      <c r="AA65" s="330">
        <v>0</v>
      </c>
      <c r="AB65" s="330">
        <v>42331</v>
      </c>
      <c r="AC65" s="330">
        <v>335684.77</v>
      </c>
      <c r="AD65" s="330">
        <v>136444.5</v>
      </c>
      <c r="AE65" s="330">
        <v>0</v>
      </c>
      <c r="AF65" s="330">
        <v>752516.89</v>
      </c>
      <c r="AG65" s="330">
        <v>4705.24</v>
      </c>
      <c r="AH65" s="330">
        <v>150699.96</v>
      </c>
      <c r="AI65" s="330">
        <v>122293</v>
      </c>
      <c r="AJ65" s="330">
        <v>68850.25</v>
      </c>
      <c r="AK65" s="330">
        <v>0</v>
      </c>
      <c r="AL65" s="332">
        <v>10954.91</v>
      </c>
      <c r="AM65" s="332">
        <v>792665.05</v>
      </c>
      <c r="AN65" s="332">
        <v>51138.51</v>
      </c>
      <c r="AO65" s="332">
        <v>0</v>
      </c>
      <c r="AP65" s="332">
        <v>10778.33</v>
      </c>
      <c r="AQ65" s="332">
        <v>19779.060000000001</v>
      </c>
      <c r="AR65" s="332">
        <v>0</v>
      </c>
      <c r="AS65" s="332">
        <v>640324.6</v>
      </c>
      <c r="AT65" s="332">
        <v>21387</v>
      </c>
      <c r="AU65" s="332">
        <v>111644</v>
      </c>
      <c r="AV65" s="332">
        <v>8661</v>
      </c>
      <c r="AW65" s="332">
        <v>3023.14</v>
      </c>
      <c r="AX65" s="332">
        <v>0</v>
      </c>
      <c r="AY65" s="332">
        <v>8846.44</v>
      </c>
      <c r="AZ65" s="332">
        <v>97302.64</v>
      </c>
      <c r="BA65" s="332"/>
      <c r="BB65" s="332">
        <v>17757</v>
      </c>
      <c r="BC65" s="332">
        <v>0</v>
      </c>
      <c r="BD65" s="332">
        <v>0</v>
      </c>
      <c r="BE65" s="332">
        <v>49029.87</v>
      </c>
      <c r="BF65" s="332">
        <v>416545.39</v>
      </c>
      <c r="BG65" s="332">
        <v>-9129</v>
      </c>
      <c r="BH65" s="332">
        <v>2045473.19</v>
      </c>
      <c r="BI65" s="332">
        <v>17656.12</v>
      </c>
      <c r="BJ65" s="332">
        <v>0</v>
      </c>
      <c r="BK65" s="332">
        <v>948365</v>
      </c>
      <c r="BL65" s="332">
        <v>29564.83</v>
      </c>
      <c r="BM65" s="332">
        <v>56186.37</v>
      </c>
      <c r="BN65" s="332">
        <v>0</v>
      </c>
      <c r="BO65" s="332">
        <v>0</v>
      </c>
      <c r="BP65" s="332">
        <v>0</v>
      </c>
      <c r="BQ65" s="332">
        <v>7154.94</v>
      </c>
      <c r="BR65" s="332"/>
      <c r="BS65" s="332">
        <v>770581.84</v>
      </c>
      <c r="BT65" s="332">
        <v>0</v>
      </c>
      <c r="BU65" s="332">
        <v>0</v>
      </c>
      <c r="BV65" s="332">
        <v>0</v>
      </c>
      <c r="BW65" s="332">
        <v>0</v>
      </c>
      <c r="BX65" s="329">
        <v>733596</v>
      </c>
      <c r="BY65" s="332">
        <v>106533</v>
      </c>
      <c r="BZ65" s="332">
        <v>19299.759999999998</v>
      </c>
      <c r="CA65" s="332">
        <v>0</v>
      </c>
      <c r="CB65" s="332">
        <v>126203.71</v>
      </c>
      <c r="CC65" s="332">
        <v>0</v>
      </c>
      <c r="CD65" s="332"/>
      <c r="CE65" s="332"/>
      <c r="CF65" s="11"/>
      <c r="CG65" s="11">
        <v>133041.97</v>
      </c>
      <c r="CH65" s="11">
        <v>195096.52</v>
      </c>
      <c r="CI65">
        <v>63760.83</v>
      </c>
      <c r="CJ65">
        <v>1748310.27</v>
      </c>
      <c r="CK65">
        <v>104826.27</v>
      </c>
      <c r="CL65">
        <v>359958.68</v>
      </c>
      <c r="CM65">
        <v>837380.02</v>
      </c>
      <c r="CN65">
        <v>0</v>
      </c>
      <c r="CO65">
        <v>83741.91</v>
      </c>
      <c r="CP65">
        <v>0</v>
      </c>
      <c r="CQ65">
        <v>0</v>
      </c>
      <c r="CR65">
        <v>-1072.44</v>
      </c>
      <c r="CS65">
        <v>332957.93</v>
      </c>
      <c r="CT65">
        <v>106488.57</v>
      </c>
      <c r="CU65">
        <v>0</v>
      </c>
      <c r="CV65">
        <v>1049125.18</v>
      </c>
      <c r="CW65">
        <v>4761.04</v>
      </c>
      <c r="CX65">
        <v>208694.04</v>
      </c>
      <c r="CY65">
        <v>104193.71</v>
      </c>
      <c r="CZ65">
        <v>0</v>
      </c>
      <c r="DA65">
        <v>0</v>
      </c>
      <c r="DB65">
        <v>11532.42</v>
      </c>
      <c r="DC65">
        <v>757709.62</v>
      </c>
      <c r="DD65">
        <v>54142.33</v>
      </c>
      <c r="DE65">
        <v>0</v>
      </c>
      <c r="DF65">
        <v>12430.41</v>
      </c>
      <c r="DG65">
        <v>10005.200000000001</v>
      </c>
      <c r="DH65">
        <v>0</v>
      </c>
      <c r="DI65">
        <v>669363.44999999995</v>
      </c>
      <c r="DJ65">
        <v>0</v>
      </c>
      <c r="DK65">
        <v>117922</v>
      </c>
      <c r="DL65">
        <v>17415</v>
      </c>
      <c r="DM65">
        <v>3685.83</v>
      </c>
      <c r="DN65">
        <v>0</v>
      </c>
      <c r="DO65">
        <v>36372.129999999997</v>
      </c>
      <c r="DP65">
        <v>222878.52</v>
      </c>
      <c r="DQ65">
        <v>0</v>
      </c>
      <c r="DR65">
        <v>25702</v>
      </c>
      <c r="DS65">
        <v>0</v>
      </c>
      <c r="DT65">
        <v>0</v>
      </c>
      <c r="DU65">
        <v>26914.05</v>
      </c>
      <c r="DV65">
        <v>361084.94</v>
      </c>
      <c r="DW65">
        <v>-5386</v>
      </c>
      <c r="DX65">
        <v>2110374.58</v>
      </c>
      <c r="DY65">
        <v>23063.51</v>
      </c>
      <c r="DZ65">
        <v>0</v>
      </c>
      <c r="EA65">
        <v>881512.53</v>
      </c>
      <c r="EB65">
        <v>0</v>
      </c>
      <c r="EC65">
        <v>40044.769999999997</v>
      </c>
      <c r="ED65">
        <v>0</v>
      </c>
      <c r="EE65">
        <v>0</v>
      </c>
      <c r="EF65">
        <v>0</v>
      </c>
      <c r="EG65">
        <v>7075.2</v>
      </c>
      <c r="EH65">
        <v>2256.71</v>
      </c>
      <c r="EI65">
        <v>940927.35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100999.23</v>
      </c>
      <c r="EP65">
        <v>19711.919999999998</v>
      </c>
      <c r="EQ65">
        <v>0</v>
      </c>
      <c r="ER65">
        <v>0</v>
      </c>
      <c r="ES65">
        <v>0</v>
      </c>
    </row>
    <row r="66" spans="1:149" ht="19.5" outlineLevel="1" x14ac:dyDescent="0.35">
      <c r="A66" s="288"/>
      <c r="B66" s="289">
        <v>58</v>
      </c>
      <c r="C66" s="327">
        <v>5646</v>
      </c>
      <c r="D66" s="323">
        <v>55</v>
      </c>
      <c r="E66" s="327" t="s">
        <v>65</v>
      </c>
      <c r="F66" s="324"/>
      <c r="G66" s="324">
        <f t="shared" si="2"/>
        <v>0</v>
      </c>
      <c r="H66" s="328"/>
      <c r="I66" s="328"/>
      <c r="J66" s="328"/>
      <c r="K66" s="328"/>
      <c r="L66" s="328"/>
      <c r="M66" s="328"/>
      <c r="N66" s="329"/>
      <c r="O66" s="290">
        <v>64</v>
      </c>
      <c r="P66" s="290">
        <v>0</v>
      </c>
      <c r="Q66" s="330">
        <v>0</v>
      </c>
      <c r="R66" s="330">
        <v>0</v>
      </c>
      <c r="S66" s="330">
        <v>0</v>
      </c>
      <c r="T66" s="330">
        <v>0</v>
      </c>
      <c r="U66" s="330">
        <v>0</v>
      </c>
      <c r="V66" s="330">
        <v>0</v>
      </c>
      <c r="W66" s="330">
        <v>0</v>
      </c>
      <c r="X66" s="331">
        <v>17785.060000000001</v>
      </c>
      <c r="Y66" s="330">
        <v>0</v>
      </c>
      <c r="Z66" s="330">
        <v>1133</v>
      </c>
      <c r="AA66" s="330">
        <v>0</v>
      </c>
      <c r="AB66" s="330">
        <v>0</v>
      </c>
      <c r="AC66" s="330">
        <v>0</v>
      </c>
      <c r="AD66" s="330">
        <v>116841.12</v>
      </c>
      <c r="AE66" s="330">
        <v>2998163.14</v>
      </c>
      <c r="AF66" s="330">
        <v>0</v>
      </c>
      <c r="AG66" s="330">
        <v>0</v>
      </c>
      <c r="AH66" s="330">
        <v>0</v>
      </c>
      <c r="AI66" s="330">
        <v>0</v>
      </c>
      <c r="AJ66" s="330">
        <v>0</v>
      </c>
      <c r="AK66" s="330">
        <v>592797.04</v>
      </c>
      <c r="AL66" s="332">
        <v>0</v>
      </c>
      <c r="AM66" s="332">
        <v>0</v>
      </c>
      <c r="AN66" s="332">
        <v>0</v>
      </c>
      <c r="AO66" s="332">
        <v>0</v>
      </c>
      <c r="AP66" s="332">
        <v>0</v>
      </c>
      <c r="AQ66" s="332">
        <v>0</v>
      </c>
      <c r="AR66" s="332">
        <v>0</v>
      </c>
      <c r="AS66" s="332">
        <v>0</v>
      </c>
      <c r="AT66" s="332">
        <v>0</v>
      </c>
      <c r="AU66" s="332">
        <v>-900</v>
      </c>
      <c r="AV66" s="332">
        <v>0</v>
      </c>
      <c r="AW66" s="332">
        <v>0</v>
      </c>
      <c r="AX66" s="332">
        <v>0</v>
      </c>
      <c r="AY66" s="332">
        <v>236</v>
      </c>
      <c r="AZ66" s="332">
        <v>0</v>
      </c>
      <c r="BA66" s="332"/>
      <c r="BB66" s="332">
        <v>0</v>
      </c>
      <c r="BC66" s="332">
        <v>43152</v>
      </c>
      <c r="BD66" s="332">
        <v>0</v>
      </c>
      <c r="BE66" s="332">
        <v>0</v>
      </c>
      <c r="BF66" s="332">
        <v>0</v>
      </c>
      <c r="BG66" s="332">
        <v>0</v>
      </c>
      <c r="BH66" s="332">
        <v>408900</v>
      </c>
      <c r="BI66" s="332">
        <v>0</v>
      </c>
      <c r="BJ66" s="332">
        <v>0</v>
      </c>
      <c r="BK66" s="332">
        <v>0</v>
      </c>
      <c r="BL66" s="332">
        <v>0</v>
      </c>
      <c r="BM66" s="332">
        <v>0</v>
      </c>
      <c r="BN66" s="332">
        <v>0</v>
      </c>
      <c r="BO66" s="332">
        <v>9976.56</v>
      </c>
      <c r="BP66" s="332">
        <v>1098.98</v>
      </c>
      <c r="BQ66" s="332">
        <v>17109.37</v>
      </c>
      <c r="BR66" s="332"/>
      <c r="BS66" s="332">
        <v>0</v>
      </c>
      <c r="BT66" s="332">
        <v>0</v>
      </c>
      <c r="BU66" s="332">
        <v>0</v>
      </c>
      <c r="BV66" s="332">
        <v>0</v>
      </c>
      <c r="BW66" s="332">
        <v>0</v>
      </c>
      <c r="BX66" s="329">
        <v>185771</v>
      </c>
      <c r="BY66" s="332">
        <v>0</v>
      </c>
      <c r="BZ66" s="332">
        <v>0</v>
      </c>
      <c r="CA66" s="332">
        <v>0</v>
      </c>
      <c r="CB66" s="332">
        <v>0</v>
      </c>
      <c r="CC66" s="332">
        <v>0</v>
      </c>
      <c r="CD66" s="332"/>
      <c r="CE66" s="332"/>
      <c r="CF66" s="11"/>
      <c r="CG66" s="11">
        <v>0</v>
      </c>
      <c r="CH66" s="11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19428.46</v>
      </c>
      <c r="CO66">
        <v>0</v>
      </c>
      <c r="CP66">
        <v>5487</v>
      </c>
      <c r="CQ66">
        <v>0</v>
      </c>
      <c r="CR66">
        <v>0</v>
      </c>
      <c r="CS66">
        <v>0</v>
      </c>
      <c r="CT66">
        <v>130752.95</v>
      </c>
      <c r="CU66">
        <v>2893266.83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16917</v>
      </c>
      <c r="DK66">
        <v>4800</v>
      </c>
      <c r="DL66">
        <v>0</v>
      </c>
      <c r="DM66">
        <v>0</v>
      </c>
      <c r="DN66">
        <v>0</v>
      </c>
      <c r="DO66">
        <v>2335</v>
      </c>
      <c r="DP66">
        <v>0</v>
      </c>
      <c r="DQ66">
        <v>3153.88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446799.96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17652.97</v>
      </c>
      <c r="EF66">
        <v>997.89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</row>
    <row r="67" spans="1:149" ht="19.5" outlineLevel="1" x14ac:dyDescent="0.35">
      <c r="A67" s="288"/>
      <c r="B67" s="289">
        <v>59</v>
      </c>
      <c r="C67" s="327">
        <v>5647</v>
      </c>
      <c r="D67" s="323">
        <v>56</v>
      </c>
      <c r="E67" s="327" t="s">
        <v>66</v>
      </c>
      <c r="F67" s="324"/>
      <c r="G67" s="324">
        <f t="shared" si="2"/>
        <v>0</v>
      </c>
      <c r="H67" s="328"/>
      <c r="I67" s="328"/>
      <c r="J67" s="328"/>
      <c r="K67" s="328"/>
      <c r="L67" s="328"/>
      <c r="M67" s="328"/>
      <c r="N67" s="329"/>
      <c r="O67" s="290">
        <v>65</v>
      </c>
      <c r="P67" s="290">
        <v>0</v>
      </c>
      <c r="Q67" s="330">
        <v>0</v>
      </c>
      <c r="R67" s="330">
        <v>0</v>
      </c>
      <c r="S67" s="330">
        <v>0</v>
      </c>
      <c r="T67" s="330">
        <v>0</v>
      </c>
      <c r="U67" s="330">
        <v>0</v>
      </c>
      <c r="V67" s="330">
        <v>0</v>
      </c>
      <c r="W67" s="330">
        <v>0</v>
      </c>
      <c r="X67" s="331">
        <v>0</v>
      </c>
      <c r="Y67" s="330">
        <v>0</v>
      </c>
      <c r="Z67" s="330">
        <v>0</v>
      </c>
      <c r="AA67" s="330">
        <v>0</v>
      </c>
      <c r="AB67" s="330">
        <v>0</v>
      </c>
      <c r="AC67" s="330">
        <v>0</v>
      </c>
      <c r="AD67" s="330">
        <v>0</v>
      </c>
      <c r="AE67" s="330">
        <v>0</v>
      </c>
      <c r="AF67" s="330">
        <v>0</v>
      </c>
      <c r="AG67" s="330">
        <v>0</v>
      </c>
      <c r="AH67" s="330">
        <v>0</v>
      </c>
      <c r="AI67" s="330">
        <v>0</v>
      </c>
      <c r="AJ67" s="330">
        <v>0</v>
      </c>
      <c r="AK67" s="330">
        <v>0</v>
      </c>
      <c r="AL67" s="332">
        <v>0</v>
      </c>
      <c r="AM67" s="332">
        <v>-45300</v>
      </c>
      <c r="AN67" s="332">
        <v>0</v>
      </c>
      <c r="AO67" s="332">
        <v>0</v>
      </c>
      <c r="AP67" s="332">
        <v>0</v>
      </c>
      <c r="AQ67" s="332">
        <v>0</v>
      </c>
      <c r="AR67" s="332">
        <v>0</v>
      </c>
      <c r="AS67" s="332">
        <v>0</v>
      </c>
      <c r="AT67" s="332">
        <v>0</v>
      </c>
      <c r="AU67" s="332">
        <v>0</v>
      </c>
      <c r="AV67" s="332">
        <v>0</v>
      </c>
      <c r="AW67" s="332">
        <v>0</v>
      </c>
      <c r="AX67" s="332">
        <v>0</v>
      </c>
      <c r="AY67" s="332">
        <v>0</v>
      </c>
      <c r="AZ67" s="332">
        <v>0</v>
      </c>
      <c r="BA67" s="332"/>
      <c r="BB67" s="332">
        <v>0</v>
      </c>
      <c r="BC67" s="332">
        <v>0</v>
      </c>
      <c r="BD67" s="332">
        <v>0</v>
      </c>
      <c r="BE67" s="332">
        <v>0</v>
      </c>
      <c r="BF67" s="332">
        <v>-34300</v>
      </c>
      <c r="BG67" s="332">
        <v>0</v>
      </c>
      <c r="BH67" s="332">
        <v>0</v>
      </c>
      <c r="BI67" s="332">
        <v>0</v>
      </c>
      <c r="BJ67" s="332">
        <v>0</v>
      </c>
      <c r="BK67" s="332">
        <v>0</v>
      </c>
      <c r="BL67" s="332">
        <v>0</v>
      </c>
      <c r="BM67" s="332">
        <v>0</v>
      </c>
      <c r="BN67" s="332">
        <v>0</v>
      </c>
      <c r="BO67" s="332">
        <v>0</v>
      </c>
      <c r="BP67" s="332">
        <v>0</v>
      </c>
      <c r="BQ67" s="332">
        <v>0</v>
      </c>
      <c r="BR67" s="332"/>
      <c r="BS67" s="332">
        <v>0</v>
      </c>
      <c r="BT67" s="332">
        <v>0</v>
      </c>
      <c r="BU67" s="332">
        <v>0</v>
      </c>
      <c r="BV67" s="332">
        <v>0</v>
      </c>
      <c r="BW67" s="332">
        <v>0</v>
      </c>
      <c r="BX67" s="329">
        <v>0</v>
      </c>
      <c r="BY67" s="332">
        <v>0</v>
      </c>
      <c r="BZ67" s="332">
        <v>0</v>
      </c>
      <c r="CA67" s="332">
        <v>0</v>
      </c>
      <c r="CB67" s="332">
        <v>0</v>
      </c>
      <c r="CC67" s="332">
        <v>0</v>
      </c>
      <c r="CD67" s="332"/>
      <c r="CE67" s="332"/>
      <c r="CF67" s="11"/>
      <c r="CG67" s="11">
        <v>0</v>
      </c>
      <c r="CH67" s="11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-15200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-1600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</row>
    <row r="68" spans="1:149" ht="19.5" outlineLevel="1" x14ac:dyDescent="0.35">
      <c r="A68" s="288"/>
      <c r="B68" s="289">
        <v>60</v>
      </c>
      <c r="C68" s="327">
        <v>5650</v>
      </c>
      <c r="D68" s="323">
        <v>57</v>
      </c>
      <c r="E68" s="327" t="s">
        <v>67</v>
      </c>
      <c r="F68" s="324"/>
      <c r="G68" s="324">
        <f t="shared" si="2"/>
        <v>0</v>
      </c>
      <c r="H68" s="328"/>
      <c r="I68" s="328"/>
      <c r="J68" s="328"/>
      <c r="K68" s="328"/>
      <c r="L68" s="328"/>
      <c r="M68" s="328"/>
      <c r="N68" s="329"/>
      <c r="O68" s="290">
        <v>66</v>
      </c>
      <c r="P68" s="290">
        <v>0</v>
      </c>
      <c r="Q68" s="330">
        <v>0</v>
      </c>
      <c r="R68" s="330">
        <v>0</v>
      </c>
      <c r="S68" s="330">
        <v>0</v>
      </c>
      <c r="T68" s="330">
        <v>0</v>
      </c>
      <c r="U68" s="330">
        <v>64700</v>
      </c>
      <c r="V68" s="330">
        <v>0</v>
      </c>
      <c r="W68" s="330">
        <v>0</v>
      </c>
      <c r="X68" s="331">
        <v>0</v>
      </c>
      <c r="Y68" s="330">
        <v>0</v>
      </c>
      <c r="Z68" s="330">
        <v>0</v>
      </c>
      <c r="AA68" s="330">
        <v>0</v>
      </c>
      <c r="AB68" s="330">
        <v>0</v>
      </c>
      <c r="AC68" s="330">
        <v>0</v>
      </c>
      <c r="AD68" s="330">
        <v>0</v>
      </c>
      <c r="AE68" s="330">
        <v>0</v>
      </c>
      <c r="AF68" s="330">
        <v>0</v>
      </c>
      <c r="AG68" s="330">
        <v>0</v>
      </c>
      <c r="AH68" s="330">
        <v>0</v>
      </c>
      <c r="AI68" s="330">
        <v>0</v>
      </c>
      <c r="AJ68" s="330">
        <v>0</v>
      </c>
      <c r="AK68" s="330">
        <v>0</v>
      </c>
      <c r="AL68" s="332">
        <v>0</v>
      </c>
      <c r="AM68" s="332">
        <v>0</v>
      </c>
      <c r="AN68" s="332">
        <v>0</v>
      </c>
      <c r="AO68" s="332">
        <v>0</v>
      </c>
      <c r="AP68" s="332">
        <v>0</v>
      </c>
      <c r="AQ68" s="332">
        <v>0</v>
      </c>
      <c r="AR68" s="332">
        <v>0</v>
      </c>
      <c r="AS68" s="332">
        <v>0</v>
      </c>
      <c r="AT68" s="332">
        <v>0</v>
      </c>
      <c r="AU68" s="332">
        <v>0</v>
      </c>
      <c r="AV68" s="332">
        <v>0</v>
      </c>
      <c r="AW68" s="332">
        <v>0</v>
      </c>
      <c r="AX68" s="332">
        <v>0</v>
      </c>
      <c r="AY68" s="332">
        <v>0</v>
      </c>
      <c r="AZ68" s="332">
        <v>0</v>
      </c>
      <c r="BA68" s="332"/>
      <c r="BB68" s="332">
        <v>0</v>
      </c>
      <c r="BC68" s="332">
        <v>0</v>
      </c>
      <c r="BD68" s="332">
        <v>0</v>
      </c>
      <c r="BE68" s="332">
        <v>0</v>
      </c>
      <c r="BF68" s="332">
        <v>0</v>
      </c>
      <c r="BG68" s="332">
        <v>0</v>
      </c>
      <c r="BH68" s="332">
        <v>0</v>
      </c>
      <c r="BI68" s="332">
        <v>0</v>
      </c>
      <c r="BJ68" s="332">
        <v>0</v>
      </c>
      <c r="BK68" s="332">
        <v>0</v>
      </c>
      <c r="BL68" s="332">
        <v>0</v>
      </c>
      <c r="BM68" s="332">
        <v>0</v>
      </c>
      <c r="BN68" s="332">
        <v>0</v>
      </c>
      <c r="BO68" s="332">
        <v>0</v>
      </c>
      <c r="BP68" s="332">
        <v>0</v>
      </c>
      <c r="BQ68" s="332">
        <v>0</v>
      </c>
      <c r="BR68" s="332"/>
      <c r="BS68" s="332">
        <v>0</v>
      </c>
      <c r="BT68" s="332">
        <v>0</v>
      </c>
      <c r="BU68" s="332">
        <v>0</v>
      </c>
      <c r="BV68" s="332">
        <v>0</v>
      </c>
      <c r="BW68" s="332">
        <v>0</v>
      </c>
      <c r="BX68" s="329">
        <v>0</v>
      </c>
      <c r="BY68" s="332">
        <v>0</v>
      </c>
      <c r="BZ68" s="332">
        <v>0</v>
      </c>
      <c r="CA68" s="332">
        <v>0</v>
      </c>
      <c r="CB68" s="332">
        <v>0</v>
      </c>
      <c r="CC68" s="332">
        <v>0</v>
      </c>
      <c r="CD68" s="332"/>
      <c r="CE68" s="332"/>
      <c r="CF68" s="11"/>
      <c r="CG68" s="11">
        <v>0</v>
      </c>
      <c r="CH68" s="11">
        <v>0</v>
      </c>
      <c r="CI68">
        <v>0</v>
      </c>
      <c r="CJ68">
        <v>0</v>
      </c>
      <c r="CK68">
        <v>63400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</row>
    <row r="69" spans="1:149" ht="19.5" outlineLevel="1" x14ac:dyDescent="0.35">
      <c r="A69" s="288"/>
      <c r="B69" s="289">
        <v>61</v>
      </c>
      <c r="C69" s="327">
        <v>5655</v>
      </c>
      <c r="D69" s="323">
        <v>58</v>
      </c>
      <c r="E69" s="327" t="s">
        <v>68</v>
      </c>
      <c r="F69" s="324"/>
      <c r="G69" s="324">
        <f t="shared" si="2"/>
        <v>412027</v>
      </c>
      <c r="H69" s="328"/>
      <c r="I69" s="328"/>
      <c r="J69" s="328"/>
      <c r="K69" s="328"/>
      <c r="L69" s="328"/>
      <c r="M69" s="328"/>
      <c r="N69" s="329"/>
      <c r="O69" s="290">
        <v>67</v>
      </c>
      <c r="P69" s="290">
        <v>0</v>
      </c>
      <c r="Q69" s="330">
        <v>3752616.78</v>
      </c>
      <c r="R69" s="330">
        <v>131126.82</v>
      </c>
      <c r="S69" s="330">
        <v>19117.759999999998</v>
      </c>
      <c r="T69" s="330">
        <v>297890</v>
      </c>
      <c r="U69" s="330">
        <v>223700.83</v>
      </c>
      <c r="V69" s="330">
        <v>221692.34</v>
      </c>
      <c r="W69" s="330">
        <v>232353.5</v>
      </c>
      <c r="X69" s="331">
        <v>121824.01</v>
      </c>
      <c r="Y69" s="330">
        <v>72345.42</v>
      </c>
      <c r="Z69" s="330">
        <v>49217.29</v>
      </c>
      <c r="AA69" s="330">
        <v>74947.16</v>
      </c>
      <c r="AB69" s="330">
        <v>92110.76</v>
      </c>
      <c r="AC69" s="330">
        <v>686318.05</v>
      </c>
      <c r="AD69" s="330">
        <v>495625.18</v>
      </c>
      <c r="AE69" s="330">
        <v>378796.51</v>
      </c>
      <c r="AF69" s="330">
        <v>147062.53</v>
      </c>
      <c r="AG69" s="330">
        <v>15994.99</v>
      </c>
      <c r="AH69" s="330">
        <v>519963.53</v>
      </c>
      <c r="AI69" s="330">
        <v>135863.94</v>
      </c>
      <c r="AJ69" s="330">
        <v>50017.33</v>
      </c>
      <c r="AK69" s="330">
        <v>497862.77</v>
      </c>
      <c r="AL69" s="332">
        <v>110755.23</v>
      </c>
      <c r="AM69" s="332">
        <v>182833.01</v>
      </c>
      <c r="AN69" s="332">
        <v>145657.93</v>
      </c>
      <c r="AO69" s="332">
        <v>45701.760000000002</v>
      </c>
      <c r="AP69" s="332">
        <v>51286.86</v>
      </c>
      <c r="AQ69" s="332">
        <v>166315.79</v>
      </c>
      <c r="AR69" s="332">
        <v>7468911.04</v>
      </c>
      <c r="AS69" s="332">
        <v>1086219.81</v>
      </c>
      <c r="AT69" s="332">
        <v>296437.92</v>
      </c>
      <c r="AU69" s="332">
        <v>24912</v>
      </c>
      <c r="AV69" s="332">
        <v>180316</v>
      </c>
      <c r="AW69" s="332">
        <v>659628.13</v>
      </c>
      <c r="AX69" s="332">
        <v>78546.759999999995</v>
      </c>
      <c r="AY69" s="332">
        <v>96907.08</v>
      </c>
      <c r="AZ69" s="332">
        <v>692739.35</v>
      </c>
      <c r="BA69" s="332"/>
      <c r="BB69" s="332">
        <v>111943</v>
      </c>
      <c r="BC69" s="332">
        <v>183313.07</v>
      </c>
      <c r="BD69" s="332">
        <v>281798.40999999997</v>
      </c>
      <c r="BE69" s="332">
        <v>115017.24</v>
      </c>
      <c r="BF69" s="332">
        <v>270520.12</v>
      </c>
      <c r="BG69" s="332">
        <v>31660.47</v>
      </c>
      <c r="BH69" s="332">
        <v>603997.96</v>
      </c>
      <c r="BI69" s="332">
        <v>80629.539999999994</v>
      </c>
      <c r="BJ69" s="332">
        <v>96516</v>
      </c>
      <c r="BK69" s="332">
        <v>412027</v>
      </c>
      <c r="BL69" s="332">
        <v>130504.46</v>
      </c>
      <c r="BM69" s="332">
        <v>230774.21</v>
      </c>
      <c r="BN69" s="332">
        <v>804050.95</v>
      </c>
      <c r="BO69" s="332">
        <v>55011.87</v>
      </c>
      <c r="BP69" s="332">
        <v>42822.6</v>
      </c>
      <c r="BQ69" s="332">
        <v>17248.03</v>
      </c>
      <c r="BR69" s="332"/>
      <c r="BS69" s="332">
        <v>278137.7</v>
      </c>
      <c r="BT69" s="332">
        <v>35443.43</v>
      </c>
      <c r="BU69" s="332">
        <v>4924577.18</v>
      </c>
      <c r="BV69" s="332">
        <v>476158</v>
      </c>
      <c r="BW69" s="332">
        <v>76104.11</v>
      </c>
      <c r="BX69" s="329">
        <v>399144</v>
      </c>
      <c r="BY69" s="332">
        <v>113038.95</v>
      </c>
      <c r="BZ69" s="332">
        <v>157479.72</v>
      </c>
      <c r="CA69" s="332">
        <v>25342</v>
      </c>
      <c r="CB69" s="332">
        <v>180158.05</v>
      </c>
      <c r="CC69" s="332">
        <v>574367.24</v>
      </c>
      <c r="CD69" s="332"/>
      <c r="CE69" s="332"/>
      <c r="CF69" s="11"/>
      <c r="CG69" s="11">
        <v>4327887.6500000004</v>
      </c>
      <c r="CH69" s="11">
        <v>155204.24</v>
      </c>
      <c r="CI69">
        <v>31368.15</v>
      </c>
      <c r="CJ69">
        <v>324182.88</v>
      </c>
      <c r="CK69">
        <v>184546.51</v>
      </c>
      <c r="CL69">
        <v>253007.45</v>
      </c>
      <c r="CM69">
        <v>262683.46999999997</v>
      </c>
      <c r="CN69">
        <v>135624.43</v>
      </c>
      <c r="CO69">
        <v>8392.02</v>
      </c>
      <c r="CP69">
        <v>150823.12</v>
      </c>
      <c r="CQ69">
        <v>85773.21</v>
      </c>
      <c r="CR69">
        <v>175654.79</v>
      </c>
      <c r="CS69">
        <v>661068.05000000005</v>
      </c>
      <c r="CT69">
        <v>338398.35</v>
      </c>
      <c r="CU69">
        <v>408675.58</v>
      </c>
      <c r="CV69">
        <v>63370.69</v>
      </c>
      <c r="CW69">
        <v>93182.74</v>
      </c>
      <c r="CX69">
        <v>419617.69</v>
      </c>
      <c r="CY69">
        <v>111891.35</v>
      </c>
      <c r="CZ69">
        <v>18391.62</v>
      </c>
      <c r="DA69">
        <v>502815.5</v>
      </c>
      <c r="DB69">
        <v>111773.8</v>
      </c>
      <c r="DC69">
        <v>182094</v>
      </c>
      <c r="DD69">
        <v>114950.68</v>
      </c>
      <c r="DE69">
        <v>45858.66</v>
      </c>
      <c r="DF69">
        <v>64489.62</v>
      </c>
      <c r="DG69">
        <v>99848.63</v>
      </c>
      <c r="DH69">
        <v>7472844.8099999996</v>
      </c>
      <c r="DI69">
        <v>1057398.54</v>
      </c>
      <c r="DJ69">
        <v>384228.42</v>
      </c>
      <c r="DK69">
        <v>27039</v>
      </c>
      <c r="DL69">
        <v>181421</v>
      </c>
      <c r="DM69">
        <v>698486.62</v>
      </c>
      <c r="DN69">
        <v>69493.64</v>
      </c>
      <c r="DO69">
        <v>73517.990000000005</v>
      </c>
      <c r="DP69">
        <v>820573.1</v>
      </c>
      <c r="DQ69">
        <v>51836.67</v>
      </c>
      <c r="DR69">
        <v>119783</v>
      </c>
      <c r="DS69">
        <v>184413.58</v>
      </c>
      <c r="DT69">
        <v>306084.08</v>
      </c>
      <c r="DU69">
        <v>46760.52</v>
      </c>
      <c r="DV69">
        <v>272076.43</v>
      </c>
      <c r="DW69">
        <v>75170.91</v>
      </c>
      <c r="DX69">
        <v>497531.08</v>
      </c>
      <c r="DY69">
        <v>78777.59</v>
      </c>
      <c r="DZ69">
        <v>55106</v>
      </c>
      <c r="EA69">
        <v>393568.79</v>
      </c>
      <c r="EB69">
        <v>129256.39</v>
      </c>
      <c r="EC69">
        <v>240996.16</v>
      </c>
      <c r="ED69">
        <v>451155.98</v>
      </c>
      <c r="EE69">
        <v>56561.11</v>
      </c>
      <c r="EF69">
        <v>29222.26</v>
      </c>
      <c r="EG69">
        <v>16962.599999999999</v>
      </c>
      <c r="EH69">
        <v>156025.57999999999</v>
      </c>
      <c r="EI69">
        <v>580165.87</v>
      </c>
      <c r="EJ69">
        <v>35749.480000000003</v>
      </c>
      <c r="EK69">
        <v>5091469.71</v>
      </c>
      <c r="EL69">
        <v>619898</v>
      </c>
      <c r="EM69">
        <v>76847.31</v>
      </c>
      <c r="EN69">
        <v>384588</v>
      </c>
      <c r="EO69">
        <v>201279.88</v>
      </c>
      <c r="EP69">
        <v>122596.93</v>
      </c>
      <c r="EQ69">
        <v>33993</v>
      </c>
      <c r="ER69">
        <v>108454</v>
      </c>
      <c r="ES69">
        <v>668528.97</v>
      </c>
    </row>
    <row r="70" spans="1:149" ht="19.5" outlineLevel="1" x14ac:dyDescent="0.35">
      <c r="A70" s="288"/>
      <c r="B70" s="289">
        <v>62</v>
      </c>
      <c r="C70" s="327">
        <v>5665</v>
      </c>
      <c r="D70" s="323">
        <v>59</v>
      </c>
      <c r="E70" s="327" t="s">
        <v>69</v>
      </c>
      <c r="F70" s="324"/>
      <c r="G70" s="324">
        <f t="shared" si="2"/>
        <v>164801</v>
      </c>
      <c r="H70" s="328"/>
      <c r="I70" s="328"/>
      <c r="J70" s="328"/>
      <c r="K70" s="328"/>
      <c r="L70" s="328"/>
      <c r="M70" s="328"/>
      <c r="N70" s="329"/>
      <c r="O70" s="290">
        <v>68</v>
      </c>
      <c r="P70" s="290">
        <v>0</v>
      </c>
      <c r="Q70" s="330">
        <v>8813249.1699999999</v>
      </c>
      <c r="R70" s="330">
        <v>38424.81</v>
      </c>
      <c r="S70" s="330">
        <v>22241.48</v>
      </c>
      <c r="T70" s="330">
        <v>876025</v>
      </c>
      <c r="U70" s="330">
        <v>33908.15</v>
      </c>
      <c r="V70" s="330">
        <v>648230.03</v>
      </c>
      <c r="W70" s="330">
        <v>513632.37</v>
      </c>
      <c r="X70" s="331">
        <v>90731.43</v>
      </c>
      <c r="Y70" s="330">
        <v>24210.82</v>
      </c>
      <c r="Z70" s="330">
        <v>89768.31</v>
      </c>
      <c r="AA70" s="330">
        <v>0</v>
      </c>
      <c r="AB70" s="330">
        <v>2082.0500000000002</v>
      </c>
      <c r="AC70" s="330">
        <v>17294.03</v>
      </c>
      <c r="AD70" s="330">
        <v>62473.89</v>
      </c>
      <c r="AE70" s="330">
        <v>130664.88</v>
      </c>
      <c r="AF70" s="330">
        <v>427083.26</v>
      </c>
      <c r="AG70" s="330">
        <v>1135.94</v>
      </c>
      <c r="AH70" s="330">
        <v>114176.85</v>
      </c>
      <c r="AI70" s="330">
        <v>102074.1</v>
      </c>
      <c r="AJ70" s="330">
        <v>100879.37</v>
      </c>
      <c r="AK70" s="330">
        <v>256286.02</v>
      </c>
      <c r="AL70" s="332">
        <v>94074.87</v>
      </c>
      <c r="AM70" s="332">
        <v>1205752.51</v>
      </c>
      <c r="AN70" s="332">
        <v>425909.13</v>
      </c>
      <c r="AO70" s="332">
        <v>29195.89</v>
      </c>
      <c r="AP70" s="332">
        <v>0</v>
      </c>
      <c r="AQ70" s="332">
        <v>17200</v>
      </c>
      <c r="AR70" s="332">
        <v>11503560.970000001</v>
      </c>
      <c r="AS70" s="332">
        <v>2623202.59</v>
      </c>
      <c r="AT70" s="332">
        <v>162881.79999999999</v>
      </c>
      <c r="AU70" s="332">
        <v>25950</v>
      </c>
      <c r="AV70" s="332">
        <v>138508</v>
      </c>
      <c r="AW70" s="332">
        <v>109206.09</v>
      </c>
      <c r="AX70" s="332">
        <v>71258.78</v>
      </c>
      <c r="AY70" s="332">
        <v>1181650.3600000001</v>
      </c>
      <c r="AZ70" s="332">
        <v>800043.78</v>
      </c>
      <c r="BA70" s="332"/>
      <c r="BB70" s="332">
        <v>271250</v>
      </c>
      <c r="BC70" s="332">
        <v>349277.5</v>
      </c>
      <c r="BD70" s="332">
        <v>80603.44</v>
      </c>
      <c r="BE70" s="332">
        <v>57157.52</v>
      </c>
      <c r="BF70" s="332">
        <v>89018.63</v>
      </c>
      <c r="BG70" s="332">
        <v>8858.33</v>
      </c>
      <c r="BH70" s="332">
        <v>221246.89</v>
      </c>
      <c r="BI70" s="332">
        <v>177228.37</v>
      </c>
      <c r="BJ70" s="332">
        <v>89094</v>
      </c>
      <c r="BK70" s="332">
        <v>164801</v>
      </c>
      <c r="BL70" s="332">
        <v>78325.19</v>
      </c>
      <c r="BM70" s="332">
        <v>236768.15</v>
      </c>
      <c r="BN70" s="332">
        <v>150596</v>
      </c>
      <c r="BO70" s="332">
        <v>30830</v>
      </c>
      <c r="BP70" s="332">
        <v>107236.3</v>
      </c>
      <c r="BQ70" s="332">
        <v>25347.84</v>
      </c>
      <c r="BR70" s="332"/>
      <c r="BS70" s="332">
        <v>163908.66</v>
      </c>
      <c r="BT70" s="332">
        <v>313546.40999999997</v>
      </c>
      <c r="BU70" s="332">
        <v>34804.57</v>
      </c>
      <c r="BV70" s="332">
        <v>382474</v>
      </c>
      <c r="BW70" s="332">
        <v>114129.64</v>
      </c>
      <c r="BX70" s="329">
        <v>365367</v>
      </c>
      <c r="BY70" s="332">
        <v>131363.51</v>
      </c>
      <c r="BZ70" s="332">
        <v>61371.199999999997</v>
      </c>
      <c r="CA70" s="332">
        <v>33576</v>
      </c>
      <c r="CB70" s="332">
        <v>227295.88</v>
      </c>
      <c r="CC70" s="332">
        <v>389891.14</v>
      </c>
      <c r="CD70" s="332"/>
      <c r="CE70" s="332"/>
      <c r="CF70" s="11"/>
      <c r="CG70" s="11">
        <v>35003486.689999998</v>
      </c>
      <c r="CH70" s="11">
        <v>70401.06</v>
      </c>
      <c r="CI70">
        <v>24670.17</v>
      </c>
      <c r="CJ70">
        <v>910827.27</v>
      </c>
      <c r="CK70">
        <v>10719.25</v>
      </c>
      <c r="CL70">
        <v>751487.47</v>
      </c>
      <c r="CM70">
        <v>385580.74</v>
      </c>
      <c r="CN70">
        <v>88932.91</v>
      </c>
      <c r="CO70">
        <v>23457.91</v>
      </c>
      <c r="CP70">
        <v>88115</v>
      </c>
      <c r="CQ70">
        <v>0</v>
      </c>
      <c r="CR70">
        <v>5555.64</v>
      </c>
      <c r="CS70">
        <v>1001.26</v>
      </c>
      <c r="CT70">
        <v>25570.78</v>
      </c>
      <c r="CU70">
        <v>126136.76</v>
      </c>
      <c r="CV70">
        <v>762355.11</v>
      </c>
      <c r="CW70">
        <v>1153.9000000000001</v>
      </c>
      <c r="CX70">
        <v>115743.77</v>
      </c>
      <c r="CY70">
        <v>82189.899999999994</v>
      </c>
      <c r="CZ70">
        <v>72148.990000000005</v>
      </c>
      <c r="DA70">
        <v>396223.15</v>
      </c>
      <c r="DB70">
        <v>118036.84</v>
      </c>
      <c r="DC70">
        <v>275696.40999999997</v>
      </c>
      <c r="DD70">
        <v>493989.19</v>
      </c>
      <c r="DE70">
        <v>29654.92</v>
      </c>
      <c r="DF70">
        <v>0</v>
      </c>
      <c r="DG70">
        <v>17412</v>
      </c>
      <c r="DH70">
        <v>8116741.1100000003</v>
      </c>
      <c r="DI70">
        <v>2650093.36</v>
      </c>
      <c r="DJ70">
        <v>131026.83</v>
      </c>
      <c r="DK70">
        <v>27600</v>
      </c>
      <c r="DL70">
        <v>106424</v>
      </c>
      <c r="DM70">
        <v>105195.83</v>
      </c>
      <c r="DN70">
        <v>64367</v>
      </c>
      <c r="DO70">
        <v>1050516.24</v>
      </c>
      <c r="DP70">
        <v>1182554.29</v>
      </c>
      <c r="DQ70">
        <v>42717.21</v>
      </c>
      <c r="DR70">
        <v>250363</v>
      </c>
      <c r="DS70">
        <v>0</v>
      </c>
      <c r="DT70">
        <v>83824.41</v>
      </c>
      <c r="DU70">
        <v>66162.850000000006</v>
      </c>
      <c r="DV70">
        <v>86266.73</v>
      </c>
      <c r="DW70">
        <v>17162.009999999998</v>
      </c>
      <c r="DX70">
        <v>233784.26</v>
      </c>
      <c r="DY70">
        <v>173693.12</v>
      </c>
      <c r="DZ70">
        <v>112602</v>
      </c>
      <c r="EA70">
        <v>163021.92000000001</v>
      </c>
      <c r="EB70">
        <v>79434.36</v>
      </c>
      <c r="EC70">
        <v>155069.16</v>
      </c>
      <c r="ED70">
        <v>220848.28</v>
      </c>
      <c r="EE70">
        <v>39253</v>
      </c>
      <c r="EF70">
        <v>130240.57</v>
      </c>
      <c r="EG70">
        <v>80195.179999999993</v>
      </c>
      <c r="EH70">
        <v>124705.86</v>
      </c>
      <c r="EI70">
        <v>150586.54</v>
      </c>
      <c r="EJ70">
        <v>213235.04</v>
      </c>
      <c r="EK70">
        <v>-44.91</v>
      </c>
      <c r="EL70">
        <v>471291</v>
      </c>
      <c r="EM70">
        <v>110452.31</v>
      </c>
      <c r="EN70">
        <v>348731</v>
      </c>
      <c r="EO70">
        <v>137676.28</v>
      </c>
      <c r="EP70">
        <v>63045.279999999999</v>
      </c>
      <c r="EQ70">
        <v>33423</v>
      </c>
      <c r="ER70">
        <v>232074</v>
      </c>
      <c r="ES70">
        <v>395974.78</v>
      </c>
    </row>
    <row r="71" spans="1:149" ht="19.5" outlineLevel="1" x14ac:dyDescent="0.35">
      <c r="A71" s="288"/>
      <c r="B71" s="289">
        <v>63</v>
      </c>
      <c r="C71" s="327">
        <v>5670</v>
      </c>
      <c r="D71" s="323">
        <v>60</v>
      </c>
      <c r="E71" s="327" t="s">
        <v>70</v>
      </c>
      <c r="F71" s="324"/>
      <c r="G71" s="324">
        <f t="shared" si="2"/>
        <v>322770</v>
      </c>
      <c r="H71" s="328"/>
      <c r="I71" s="328"/>
      <c r="J71" s="328"/>
      <c r="K71" s="328"/>
      <c r="L71" s="328"/>
      <c r="M71" s="328"/>
      <c r="N71" s="329"/>
      <c r="O71" s="290">
        <v>69</v>
      </c>
      <c r="P71" s="290">
        <v>0</v>
      </c>
      <c r="Q71" s="330">
        <v>1615558.34</v>
      </c>
      <c r="R71" s="330">
        <v>248231.4</v>
      </c>
      <c r="S71" s="330">
        <v>0</v>
      </c>
      <c r="T71" s="330">
        <v>0</v>
      </c>
      <c r="U71" s="330">
        <v>0</v>
      </c>
      <c r="V71" s="330">
        <v>32621.759999999998</v>
      </c>
      <c r="W71" s="330">
        <v>349352.88</v>
      </c>
      <c r="X71" s="331">
        <v>0</v>
      </c>
      <c r="Y71" s="330">
        <v>0</v>
      </c>
      <c r="Z71" s="330">
        <v>43200</v>
      </c>
      <c r="AA71" s="330">
        <v>15900</v>
      </c>
      <c r="AB71" s="330">
        <v>0</v>
      </c>
      <c r="AC71" s="330">
        <v>79316.350000000006</v>
      </c>
      <c r="AD71" s="330">
        <v>0</v>
      </c>
      <c r="AE71" s="330">
        <v>0</v>
      </c>
      <c r="AF71" s="330">
        <v>241084.96</v>
      </c>
      <c r="AG71" s="330">
        <v>0</v>
      </c>
      <c r="AH71" s="330">
        <v>0</v>
      </c>
      <c r="AI71" s="330">
        <v>0</v>
      </c>
      <c r="AJ71" s="330">
        <v>16679.990000000002</v>
      </c>
      <c r="AK71" s="330">
        <v>69406.820000000007</v>
      </c>
      <c r="AL71" s="332">
        <v>0</v>
      </c>
      <c r="AM71" s="332">
        <v>0</v>
      </c>
      <c r="AN71" s="332">
        <v>0</v>
      </c>
      <c r="AO71" s="332">
        <v>16172.12</v>
      </c>
      <c r="AP71" s="332">
        <v>11896.18</v>
      </c>
      <c r="AQ71" s="332">
        <v>0</v>
      </c>
      <c r="AR71" s="332">
        <v>10123042.5</v>
      </c>
      <c r="AS71" s="332">
        <v>0</v>
      </c>
      <c r="AT71" s="332">
        <v>768.87</v>
      </c>
      <c r="AU71" s="332">
        <v>0</v>
      </c>
      <c r="AV71" s="332">
        <v>303188</v>
      </c>
      <c r="AW71" s="332">
        <v>0</v>
      </c>
      <c r="AX71" s="332">
        <v>0</v>
      </c>
      <c r="AY71" s="332">
        <v>0</v>
      </c>
      <c r="AZ71" s="332">
        <v>0</v>
      </c>
      <c r="BA71" s="332"/>
      <c r="BB71" s="332">
        <v>0</v>
      </c>
      <c r="BC71" s="332">
        <v>282667.42</v>
      </c>
      <c r="BD71" s="332">
        <v>0</v>
      </c>
      <c r="BE71" s="332">
        <v>0</v>
      </c>
      <c r="BF71" s="332">
        <v>0</v>
      </c>
      <c r="BG71" s="332">
        <v>0</v>
      </c>
      <c r="BH71" s="332">
        <v>6258.32</v>
      </c>
      <c r="BI71" s="332">
        <v>0</v>
      </c>
      <c r="BJ71" s="332">
        <v>0</v>
      </c>
      <c r="BK71" s="332">
        <v>322770</v>
      </c>
      <c r="BL71" s="332">
        <v>15000</v>
      </c>
      <c r="BM71" s="332">
        <v>661881</v>
      </c>
      <c r="BN71" s="332">
        <v>0</v>
      </c>
      <c r="BO71" s="332">
        <v>15771.48</v>
      </c>
      <c r="BP71" s="332">
        <v>7829.76</v>
      </c>
      <c r="BQ71" s="332">
        <v>21815.77</v>
      </c>
      <c r="BR71" s="332"/>
      <c r="BS71" s="332">
        <v>308415.96999999997</v>
      </c>
      <c r="BT71" s="332">
        <v>131640</v>
      </c>
      <c r="BU71" s="332">
        <v>0</v>
      </c>
      <c r="BV71" s="332">
        <v>0</v>
      </c>
      <c r="BW71" s="332">
        <v>0</v>
      </c>
      <c r="BX71" s="329">
        <v>0</v>
      </c>
      <c r="BY71" s="332">
        <v>0</v>
      </c>
      <c r="BZ71" s="332">
        <v>0</v>
      </c>
      <c r="CA71" s="332">
        <v>110522</v>
      </c>
      <c r="CB71" s="332">
        <v>0</v>
      </c>
      <c r="CC71" s="332">
        <v>0</v>
      </c>
      <c r="CD71" s="332"/>
      <c r="CE71" s="332"/>
      <c r="CF71" s="11"/>
      <c r="CG71" s="11">
        <v>1301033.28</v>
      </c>
      <c r="CH71" s="11">
        <v>244882.83</v>
      </c>
      <c r="CI71">
        <v>0</v>
      </c>
      <c r="CJ71">
        <v>0</v>
      </c>
      <c r="CK71">
        <v>0</v>
      </c>
      <c r="CL71">
        <v>32621.759999999998</v>
      </c>
      <c r="CM71">
        <v>342502.68</v>
      </c>
      <c r="CN71">
        <v>0</v>
      </c>
      <c r="CO71">
        <v>0</v>
      </c>
      <c r="CP71">
        <v>43200</v>
      </c>
      <c r="CQ71">
        <v>15000</v>
      </c>
      <c r="CR71">
        <v>0</v>
      </c>
      <c r="CS71">
        <v>36865.129999999997</v>
      </c>
      <c r="CT71">
        <v>0</v>
      </c>
      <c r="CU71">
        <v>0</v>
      </c>
      <c r="CV71">
        <v>239545.67</v>
      </c>
      <c r="CW71">
        <v>0</v>
      </c>
      <c r="CX71">
        <v>0</v>
      </c>
      <c r="CY71">
        <v>0</v>
      </c>
      <c r="CZ71">
        <v>16680</v>
      </c>
      <c r="DA71">
        <v>42000</v>
      </c>
      <c r="DB71">
        <v>0</v>
      </c>
      <c r="DC71">
        <v>0</v>
      </c>
      <c r="DD71">
        <v>0</v>
      </c>
      <c r="DE71">
        <v>13879.68</v>
      </c>
      <c r="DF71">
        <v>11634.48</v>
      </c>
      <c r="DG71">
        <v>0</v>
      </c>
      <c r="DH71">
        <v>10044402.390000001</v>
      </c>
      <c r="DI71">
        <v>0</v>
      </c>
      <c r="DJ71">
        <v>732.31</v>
      </c>
      <c r="DK71">
        <v>0</v>
      </c>
      <c r="DL71">
        <v>304602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250976.59</v>
      </c>
      <c r="DT71">
        <v>0</v>
      </c>
      <c r="DU71">
        <v>0</v>
      </c>
      <c r="DV71">
        <v>0</v>
      </c>
      <c r="DW71">
        <v>0</v>
      </c>
      <c r="DX71">
        <v>7110.84</v>
      </c>
      <c r="DY71">
        <v>0</v>
      </c>
      <c r="DZ71">
        <v>0</v>
      </c>
      <c r="EA71">
        <v>316015.11</v>
      </c>
      <c r="EB71">
        <v>15000</v>
      </c>
      <c r="EC71">
        <v>663908</v>
      </c>
      <c r="ED71">
        <v>0</v>
      </c>
      <c r="EE71">
        <v>15771.48</v>
      </c>
      <c r="EF71">
        <v>7603.49</v>
      </c>
      <c r="EG71">
        <v>21442.32</v>
      </c>
      <c r="EH71">
        <v>0</v>
      </c>
      <c r="EI71">
        <v>304070.55</v>
      </c>
      <c r="EJ71">
        <v>131640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108674</v>
      </c>
      <c r="ER71">
        <v>0</v>
      </c>
      <c r="ES71">
        <v>0</v>
      </c>
    </row>
    <row r="72" spans="1:149" ht="19.5" outlineLevel="1" x14ac:dyDescent="0.35">
      <c r="A72" s="288"/>
      <c r="B72" s="289">
        <v>64</v>
      </c>
      <c r="C72" s="327">
        <v>5672</v>
      </c>
      <c r="D72" s="323">
        <v>61</v>
      </c>
      <c r="E72" s="327" t="s">
        <v>71</v>
      </c>
      <c r="F72" s="324"/>
      <c r="G72" s="324">
        <f t="shared" si="2"/>
        <v>0</v>
      </c>
      <c r="H72" s="328"/>
      <c r="I72" s="328"/>
      <c r="J72" s="328"/>
      <c r="K72" s="328"/>
      <c r="L72" s="328"/>
      <c r="M72" s="328"/>
      <c r="N72" s="329"/>
      <c r="O72" s="290">
        <v>70</v>
      </c>
      <c r="P72" s="290">
        <v>0</v>
      </c>
      <c r="Q72" s="330">
        <v>0</v>
      </c>
      <c r="R72" s="330">
        <v>0</v>
      </c>
      <c r="S72" s="330">
        <v>0</v>
      </c>
      <c r="T72" s="330">
        <v>0</v>
      </c>
      <c r="U72" s="330">
        <v>0</v>
      </c>
      <c r="V72" s="330">
        <v>0</v>
      </c>
      <c r="W72" s="330">
        <v>0</v>
      </c>
      <c r="X72" s="331">
        <v>0</v>
      </c>
      <c r="Y72" s="330">
        <v>0</v>
      </c>
      <c r="Z72" s="330">
        <v>0</v>
      </c>
      <c r="AA72" s="330">
        <v>0</v>
      </c>
      <c r="AB72" s="330">
        <v>0</v>
      </c>
      <c r="AC72" s="330">
        <v>0</v>
      </c>
      <c r="AD72" s="330">
        <v>0</v>
      </c>
      <c r="AE72" s="330">
        <v>0</v>
      </c>
      <c r="AF72" s="330">
        <v>0</v>
      </c>
      <c r="AG72" s="330">
        <v>0</v>
      </c>
      <c r="AH72" s="330">
        <v>0</v>
      </c>
      <c r="AI72" s="330">
        <v>0</v>
      </c>
      <c r="AJ72" s="330">
        <v>0</v>
      </c>
      <c r="AK72" s="330">
        <v>0</v>
      </c>
      <c r="AL72" s="332">
        <v>0</v>
      </c>
      <c r="AM72" s="332">
        <v>0</v>
      </c>
      <c r="AN72" s="332">
        <v>0</v>
      </c>
      <c r="AO72" s="332">
        <v>0</v>
      </c>
      <c r="AP72" s="332">
        <v>0</v>
      </c>
      <c r="AQ72" s="332">
        <v>0</v>
      </c>
      <c r="AR72" s="332">
        <v>0</v>
      </c>
      <c r="AS72" s="332">
        <v>0</v>
      </c>
      <c r="AT72" s="332">
        <v>0</v>
      </c>
      <c r="AU72" s="332">
        <v>0</v>
      </c>
      <c r="AV72" s="332">
        <v>0</v>
      </c>
      <c r="AW72" s="332">
        <v>0</v>
      </c>
      <c r="AX72" s="332">
        <v>0</v>
      </c>
      <c r="AY72" s="332">
        <v>0</v>
      </c>
      <c r="AZ72" s="332">
        <v>0</v>
      </c>
      <c r="BA72" s="332"/>
      <c r="BB72" s="332">
        <v>0</v>
      </c>
      <c r="BC72" s="332">
        <v>0</v>
      </c>
      <c r="BD72" s="332">
        <v>0</v>
      </c>
      <c r="BE72" s="332">
        <v>0</v>
      </c>
      <c r="BF72" s="332">
        <v>0</v>
      </c>
      <c r="BG72" s="332">
        <v>0</v>
      </c>
      <c r="BH72" s="332">
        <v>0</v>
      </c>
      <c r="BI72" s="332">
        <v>0</v>
      </c>
      <c r="BJ72" s="332">
        <v>0</v>
      </c>
      <c r="BK72" s="332">
        <v>0</v>
      </c>
      <c r="BL72" s="332">
        <v>0</v>
      </c>
      <c r="BM72" s="332">
        <v>0</v>
      </c>
      <c r="BN72" s="332">
        <v>0</v>
      </c>
      <c r="BO72" s="332">
        <v>0</v>
      </c>
      <c r="BP72" s="332">
        <v>0</v>
      </c>
      <c r="BQ72" s="332">
        <v>0</v>
      </c>
      <c r="BR72" s="332"/>
      <c r="BS72" s="332">
        <v>0</v>
      </c>
      <c r="BT72" s="332">
        <v>0</v>
      </c>
      <c r="BU72" s="332">
        <v>0</v>
      </c>
      <c r="BV72" s="332">
        <v>0</v>
      </c>
      <c r="BW72" s="332">
        <v>0</v>
      </c>
      <c r="BX72" s="329">
        <v>0</v>
      </c>
      <c r="BY72" s="332">
        <v>0</v>
      </c>
      <c r="BZ72" s="332">
        <v>0</v>
      </c>
      <c r="CA72" s="332">
        <v>0</v>
      </c>
      <c r="CB72" s="332">
        <v>0</v>
      </c>
      <c r="CC72" s="332">
        <v>0</v>
      </c>
      <c r="CD72" s="332"/>
      <c r="CE72" s="332"/>
      <c r="CF72" s="11"/>
      <c r="CG72" s="11">
        <v>0</v>
      </c>
      <c r="CH72" s="11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</row>
    <row r="73" spans="1:149" ht="19.5" outlineLevel="1" x14ac:dyDescent="0.35">
      <c r="A73" s="288"/>
      <c r="B73" s="289">
        <v>65</v>
      </c>
      <c r="C73" s="327">
        <v>5675</v>
      </c>
      <c r="D73" s="323">
        <v>62</v>
      </c>
      <c r="E73" s="327" t="s">
        <v>72</v>
      </c>
      <c r="F73" s="324"/>
      <c r="G73" s="324">
        <f t="shared" si="2"/>
        <v>880539</v>
      </c>
      <c r="H73" s="328"/>
      <c r="I73" s="328"/>
      <c r="J73" s="328"/>
      <c r="K73" s="328"/>
      <c r="L73" s="328"/>
      <c r="M73" s="328"/>
      <c r="N73" s="329"/>
      <c r="O73" s="290">
        <v>71</v>
      </c>
      <c r="P73" s="290">
        <v>0</v>
      </c>
      <c r="Q73" s="330">
        <v>37346862.25</v>
      </c>
      <c r="R73" s="330">
        <v>634750.73</v>
      </c>
      <c r="S73" s="330">
        <v>32292.34</v>
      </c>
      <c r="T73" s="330">
        <v>255088</v>
      </c>
      <c r="U73" s="330">
        <v>0</v>
      </c>
      <c r="V73" s="330">
        <v>302726.75</v>
      </c>
      <c r="W73" s="330">
        <v>615454.28</v>
      </c>
      <c r="X73" s="331">
        <v>23102.53</v>
      </c>
      <c r="Y73" s="330">
        <v>0</v>
      </c>
      <c r="Z73" s="330">
        <v>0</v>
      </c>
      <c r="AA73" s="330">
        <v>0</v>
      </c>
      <c r="AB73" s="330">
        <v>54306.73</v>
      </c>
      <c r="AC73" s="330">
        <v>1212125.53</v>
      </c>
      <c r="AD73" s="330">
        <v>676628.53</v>
      </c>
      <c r="AE73" s="330">
        <v>2129635.39</v>
      </c>
      <c r="AF73" s="330">
        <v>261570.13</v>
      </c>
      <c r="AG73" s="330">
        <v>0</v>
      </c>
      <c r="AH73" s="330">
        <v>315711.8</v>
      </c>
      <c r="AI73" s="330">
        <v>142537.49</v>
      </c>
      <c r="AJ73" s="330">
        <v>1520.88</v>
      </c>
      <c r="AK73" s="330">
        <v>942393.38</v>
      </c>
      <c r="AL73" s="332">
        <v>91986.26</v>
      </c>
      <c r="AM73" s="332">
        <v>637205.39</v>
      </c>
      <c r="AN73" s="332">
        <v>270694.12</v>
      </c>
      <c r="AO73" s="332">
        <v>0</v>
      </c>
      <c r="AP73" s="332">
        <v>0</v>
      </c>
      <c r="AQ73" s="332">
        <v>22416.04</v>
      </c>
      <c r="AR73" s="332">
        <v>76604451.620000005</v>
      </c>
      <c r="AS73" s="332">
        <v>7239894.8099999996</v>
      </c>
      <c r="AT73" s="332">
        <v>324125.61</v>
      </c>
      <c r="AU73" s="332">
        <v>34792</v>
      </c>
      <c r="AV73" s="332">
        <v>130861</v>
      </c>
      <c r="AW73" s="332">
        <v>297236.44</v>
      </c>
      <c r="AX73" s="332">
        <v>60478.39</v>
      </c>
      <c r="AY73" s="332">
        <v>510379.49</v>
      </c>
      <c r="AZ73" s="332">
        <v>769497.55</v>
      </c>
      <c r="BA73" s="332"/>
      <c r="BB73" s="332">
        <v>545373</v>
      </c>
      <c r="BC73" s="332">
        <v>589765.72</v>
      </c>
      <c r="BD73" s="332">
        <v>766513.45</v>
      </c>
      <c r="BE73" s="332">
        <v>220682.01</v>
      </c>
      <c r="BF73" s="332">
        <v>188625.78</v>
      </c>
      <c r="BG73" s="332">
        <v>0</v>
      </c>
      <c r="BH73" s="332">
        <v>363546.79</v>
      </c>
      <c r="BI73" s="332">
        <v>69873.279999999999</v>
      </c>
      <c r="BJ73" s="332">
        <v>331501</v>
      </c>
      <c r="BK73" s="332">
        <v>880539</v>
      </c>
      <c r="BL73" s="332">
        <v>104479.41</v>
      </c>
      <c r="BM73" s="332">
        <v>0</v>
      </c>
      <c r="BN73" s="332">
        <v>337730.73</v>
      </c>
      <c r="BO73" s="332">
        <v>23034.799999999999</v>
      </c>
      <c r="BP73" s="332">
        <v>53645.13</v>
      </c>
      <c r="BQ73" s="332">
        <v>467.5</v>
      </c>
      <c r="BR73" s="332"/>
      <c r="BS73" s="332">
        <v>17152.96</v>
      </c>
      <c r="BT73" s="332">
        <v>0</v>
      </c>
      <c r="BU73" s="332">
        <v>13777820.060000001</v>
      </c>
      <c r="BV73" s="332">
        <v>1025393</v>
      </c>
      <c r="BW73" s="332">
        <v>46186.31</v>
      </c>
      <c r="BX73" s="329">
        <v>0</v>
      </c>
      <c r="BY73" s="332">
        <v>0</v>
      </c>
      <c r="BZ73" s="332">
        <v>4308.95</v>
      </c>
      <c r="CA73" s="332">
        <v>72909</v>
      </c>
      <c r="CB73" s="332">
        <v>115550.26</v>
      </c>
      <c r="CC73" s="332">
        <v>275386.64</v>
      </c>
      <c r="CD73" s="332"/>
      <c r="CE73" s="332"/>
      <c r="CF73" s="11"/>
      <c r="CG73" s="11">
        <v>24429102.870000001</v>
      </c>
      <c r="CH73" s="11">
        <v>619045.54</v>
      </c>
      <c r="CI73">
        <v>26205.08</v>
      </c>
      <c r="CJ73">
        <v>259743.15</v>
      </c>
      <c r="CK73">
        <v>0</v>
      </c>
      <c r="CL73">
        <v>409581.78</v>
      </c>
      <c r="CM73">
        <v>543357.65</v>
      </c>
      <c r="CN73">
        <v>21043.08</v>
      </c>
      <c r="CO73">
        <v>0</v>
      </c>
      <c r="CP73">
        <v>2465.86</v>
      </c>
      <c r="CQ73">
        <v>0</v>
      </c>
      <c r="CR73">
        <v>49981.53</v>
      </c>
      <c r="CS73">
        <v>1205199.29</v>
      </c>
      <c r="CT73">
        <v>506892.88</v>
      </c>
      <c r="CU73">
        <v>2236053.67</v>
      </c>
      <c r="CV73">
        <v>268897.27</v>
      </c>
      <c r="CW73">
        <v>0</v>
      </c>
      <c r="CX73">
        <v>342671.41</v>
      </c>
      <c r="CY73">
        <v>152746.26999999999</v>
      </c>
      <c r="CZ73">
        <v>0</v>
      </c>
      <c r="DA73">
        <v>293632.64000000001</v>
      </c>
      <c r="DB73">
        <v>92160.35</v>
      </c>
      <c r="DC73">
        <v>617558.78</v>
      </c>
      <c r="DD73">
        <v>300769.94</v>
      </c>
      <c r="DE73">
        <v>0</v>
      </c>
      <c r="DF73">
        <v>0</v>
      </c>
      <c r="DG73">
        <v>21049.71</v>
      </c>
      <c r="DH73">
        <v>85969285.209999993</v>
      </c>
      <c r="DI73">
        <v>7081913.5999999996</v>
      </c>
      <c r="DJ73">
        <v>300849.34999999998</v>
      </c>
      <c r="DK73">
        <v>8057</v>
      </c>
      <c r="DL73">
        <v>130998</v>
      </c>
      <c r="DM73">
        <v>305551.24</v>
      </c>
      <c r="DN73">
        <v>55742.75</v>
      </c>
      <c r="DO73">
        <v>443875.65</v>
      </c>
      <c r="DP73">
        <v>713462.69</v>
      </c>
      <c r="DQ73">
        <v>14788.51</v>
      </c>
      <c r="DR73">
        <v>456252</v>
      </c>
      <c r="DS73">
        <v>515421.75</v>
      </c>
      <c r="DT73">
        <v>650790.61</v>
      </c>
      <c r="DU73">
        <v>202528.91</v>
      </c>
      <c r="DV73">
        <v>238908.12</v>
      </c>
      <c r="DW73">
        <v>0</v>
      </c>
      <c r="DX73">
        <v>238951.98</v>
      </c>
      <c r="DY73">
        <v>88846.74</v>
      </c>
      <c r="DZ73">
        <v>275611</v>
      </c>
      <c r="EA73">
        <v>817882.87</v>
      </c>
      <c r="EB73">
        <v>111322.28</v>
      </c>
      <c r="EC73">
        <v>0</v>
      </c>
      <c r="ED73">
        <v>378662.27</v>
      </c>
      <c r="EE73">
        <v>17624.060000000001</v>
      </c>
      <c r="EF73">
        <v>52707.98</v>
      </c>
      <c r="EG73">
        <v>0</v>
      </c>
      <c r="EH73">
        <v>135442.01999999999</v>
      </c>
      <c r="EI73">
        <v>20597.05</v>
      </c>
      <c r="EJ73">
        <v>0</v>
      </c>
      <c r="EK73">
        <v>11707172.92</v>
      </c>
      <c r="EL73">
        <v>1000658</v>
      </c>
      <c r="EM73">
        <v>42919.85</v>
      </c>
      <c r="EN73">
        <v>0</v>
      </c>
      <c r="EO73">
        <v>0</v>
      </c>
      <c r="EP73">
        <v>0</v>
      </c>
      <c r="EQ73">
        <v>56099</v>
      </c>
      <c r="ER73">
        <v>117913</v>
      </c>
      <c r="ES73">
        <v>284513.71000000002</v>
      </c>
    </row>
    <row r="74" spans="1:149" ht="19.5" outlineLevel="1" x14ac:dyDescent="0.35">
      <c r="A74" s="288"/>
      <c r="B74" s="289">
        <v>66</v>
      </c>
      <c r="C74" s="327">
        <v>5680</v>
      </c>
      <c r="D74" s="323">
        <v>63</v>
      </c>
      <c r="E74" s="327" t="s">
        <v>73</v>
      </c>
      <c r="F74" s="324"/>
      <c r="G74" s="324">
        <f t="shared" ref="G74:G81" si="3">HLOOKUP($E$3,$P$3:$CE$269,O74,TRUE)</f>
        <v>0</v>
      </c>
      <c r="H74" s="328"/>
      <c r="I74" s="328"/>
      <c r="J74" s="328"/>
      <c r="K74" s="328"/>
      <c r="L74" s="328"/>
      <c r="M74" s="328"/>
      <c r="N74" s="329"/>
      <c r="O74" s="290">
        <v>72</v>
      </c>
      <c r="P74" s="290">
        <v>0</v>
      </c>
      <c r="Q74" s="330">
        <v>0</v>
      </c>
      <c r="R74" s="330">
        <v>13610</v>
      </c>
      <c r="S74" s="330">
        <v>0</v>
      </c>
      <c r="T74" s="330">
        <v>0</v>
      </c>
      <c r="U74" s="330">
        <v>17334</v>
      </c>
      <c r="V74" s="330">
        <v>0</v>
      </c>
      <c r="W74" s="330">
        <v>14130.41</v>
      </c>
      <c r="X74" s="331">
        <v>10303.68</v>
      </c>
      <c r="Y74" s="330">
        <v>0</v>
      </c>
      <c r="Z74" s="330">
        <v>7687</v>
      </c>
      <c r="AA74" s="330">
        <v>1922</v>
      </c>
      <c r="AB74" s="330">
        <v>5076</v>
      </c>
      <c r="AC74" s="330">
        <v>0</v>
      </c>
      <c r="AD74" s="330">
        <v>2014.5</v>
      </c>
      <c r="AE74" s="330">
        <v>42923</v>
      </c>
      <c r="AF74" s="330">
        <v>9521</v>
      </c>
      <c r="AG74" s="330">
        <v>5090.13</v>
      </c>
      <c r="AH74" s="330">
        <v>12731</v>
      </c>
      <c r="AI74" s="330">
        <v>10328.959999999999</v>
      </c>
      <c r="AJ74" s="330">
        <v>4637</v>
      </c>
      <c r="AK74" s="330">
        <v>0</v>
      </c>
      <c r="AL74" s="332">
        <v>0</v>
      </c>
      <c r="AM74" s="332">
        <v>0</v>
      </c>
      <c r="AN74" s="332">
        <v>0</v>
      </c>
      <c r="AO74" s="332">
        <v>2686</v>
      </c>
      <c r="AP74" s="332">
        <v>0</v>
      </c>
      <c r="AQ74" s="332">
        <v>5383.49</v>
      </c>
      <c r="AR74" s="332">
        <v>0</v>
      </c>
      <c r="AS74" s="332">
        <v>0</v>
      </c>
      <c r="AT74" s="332">
        <v>10209.459999999999</v>
      </c>
      <c r="AU74" s="332">
        <v>3489</v>
      </c>
      <c r="AV74" s="332">
        <v>12447</v>
      </c>
      <c r="AW74" s="332">
        <v>42140.85</v>
      </c>
      <c r="AX74" s="332">
        <v>0</v>
      </c>
      <c r="AY74" s="332">
        <v>15454.8</v>
      </c>
      <c r="AZ74" s="332">
        <v>0</v>
      </c>
      <c r="BA74" s="332"/>
      <c r="BB74" s="332">
        <v>0</v>
      </c>
      <c r="BC74" s="332">
        <v>0</v>
      </c>
      <c r="BD74" s="332">
        <v>0</v>
      </c>
      <c r="BE74" s="332">
        <v>5202</v>
      </c>
      <c r="BF74" s="332">
        <v>11770.04</v>
      </c>
      <c r="BG74" s="332">
        <v>3645</v>
      </c>
      <c r="BH74" s="332">
        <v>36981.29</v>
      </c>
      <c r="BI74" s="332">
        <v>0</v>
      </c>
      <c r="BJ74" s="332">
        <v>0</v>
      </c>
      <c r="BK74" s="332">
        <v>0</v>
      </c>
      <c r="BL74" s="332">
        <v>7776.49</v>
      </c>
      <c r="BM74" s="332">
        <v>15331</v>
      </c>
      <c r="BN74" s="332">
        <v>0</v>
      </c>
      <c r="BO74" s="332">
        <v>2856</v>
      </c>
      <c r="BP74" s="332">
        <v>3427</v>
      </c>
      <c r="BQ74" s="332">
        <v>2520</v>
      </c>
      <c r="BR74" s="332"/>
      <c r="BS74" s="332">
        <v>0</v>
      </c>
      <c r="BT74" s="332">
        <v>1998.87</v>
      </c>
      <c r="BU74" s="332">
        <v>353540.98</v>
      </c>
      <c r="BV74" s="332">
        <v>0</v>
      </c>
      <c r="BW74" s="332">
        <v>6914.76</v>
      </c>
      <c r="BX74" s="329">
        <v>0</v>
      </c>
      <c r="BY74" s="332">
        <v>10404</v>
      </c>
      <c r="BZ74" s="332">
        <v>4915.3900000000003</v>
      </c>
      <c r="CA74" s="332">
        <v>0</v>
      </c>
      <c r="CB74" s="332">
        <v>0</v>
      </c>
      <c r="CC74" s="332">
        <v>0</v>
      </c>
      <c r="CD74" s="332"/>
      <c r="CE74" s="332"/>
      <c r="CF74" s="11"/>
      <c r="CG74" s="11">
        <v>169850.61</v>
      </c>
      <c r="CH74" s="11">
        <v>13790</v>
      </c>
      <c r="CI74">
        <v>0</v>
      </c>
      <c r="CJ74">
        <v>816</v>
      </c>
      <c r="CK74">
        <v>17222</v>
      </c>
      <c r="CL74">
        <v>0</v>
      </c>
      <c r="CM74">
        <v>14303.94</v>
      </c>
      <c r="CN74">
        <v>10199.219999999999</v>
      </c>
      <c r="CO74">
        <v>0</v>
      </c>
      <c r="CP74">
        <v>7751</v>
      </c>
      <c r="CQ74">
        <v>1898</v>
      </c>
      <c r="CR74">
        <v>5129</v>
      </c>
      <c r="CS74">
        <v>0</v>
      </c>
      <c r="CT74">
        <v>0</v>
      </c>
      <c r="CU74">
        <v>42011</v>
      </c>
      <c r="CV74">
        <v>0</v>
      </c>
      <c r="CW74">
        <v>3017</v>
      </c>
      <c r="CX74">
        <v>13616</v>
      </c>
      <c r="CY74">
        <v>11222.04</v>
      </c>
      <c r="CZ74">
        <v>5416</v>
      </c>
      <c r="DA74">
        <v>0</v>
      </c>
      <c r="DB74">
        <v>0</v>
      </c>
      <c r="DC74">
        <v>0</v>
      </c>
      <c r="DD74">
        <v>0</v>
      </c>
      <c r="DE74">
        <v>2898</v>
      </c>
      <c r="DF74">
        <v>0</v>
      </c>
      <c r="DG74">
        <v>5139.51</v>
      </c>
      <c r="DH74">
        <v>0</v>
      </c>
      <c r="DI74">
        <v>0</v>
      </c>
      <c r="DJ74">
        <v>10250.66</v>
      </c>
      <c r="DK74">
        <v>3599</v>
      </c>
      <c r="DL74">
        <v>15114</v>
      </c>
      <c r="DM74">
        <v>41627.800000000003</v>
      </c>
      <c r="DN74">
        <v>0</v>
      </c>
      <c r="DO74">
        <v>17628.38</v>
      </c>
      <c r="DP74">
        <v>0</v>
      </c>
      <c r="DQ74">
        <v>5377.68</v>
      </c>
      <c r="DR74">
        <v>0</v>
      </c>
      <c r="DS74">
        <v>0</v>
      </c>
      <c r="DT74">
        <v>0</v>
      </c>
      <c r="DU74">
        <v>5194</v>
      </c>
      <c r="DV74">
        <v>12283.04</v>
      </c>
      <c r="DW74">
        <v>3788.04</v>
      </c>
      <c r="DX74">
        <v>35136.11</v>
      </c>
      <c r="DY74">
        <v>1609.12</v>
      </c>
      <c r="DZ74">
        <v>0</v>
      </c>
      <c r="EA74">
        <v>0</v>
      </c>
      <c r="EB74">
        <v>7500.52</v>
      </c>
      <c r="EC74">
        <v>27347.41</v>
      </c>
      <c r="ED74">
        <v>0</v>
      </c>
      <c r="EE74">
        <v>2869</v>
      </c>
      <c r="EF74">
        <v>3560</v>
      </c>
      <c r="EG74">
        <v>2554</v>
      </c>
      <c r="EH74">
        <v>8404.0400000000009</v>
      </c>
      <c r="EI74">
        <v>0</v>
      </c>
      <c r="EJ74">
        <v>1998.87</v>
      </c>
      <c r="EK74">
        <v>448895.37</v>
      </c>
      <c r="EL74">
        <v>0</v>
      </c>
      <c r="EM74">
        <v>0</v>
      </c>
      <c r="EN74">
        <v>0</v>
      </c>
      <c r="EO74">
        <v>10465</v>
      </c>
      <c r="EP74">
        <v>4428.78</v>
      </c>
      <c r="EQ74">
        <v>0</v>
      </c>
      <c r="ER74">
        <v>0</v>
      </c>
      <c r="ES74">
        <v>0</v>
      </c>
    </row>
    <row r="75" spans="1:149" ht="19.5" x14ac:dyDescent="0.35">
      <c r="A75" s="288"/>
      <c r="B75" s="289">
        <v>67</v>
      </c>
      <c r="C75" s="338"/>
      <c r="D75" s="323"/>
      <c r="E75" s="334" t="s">
        <v>74</v>
      </c>
      <c r="F75" s="335"/>
      <c r="G75" s="324">
        <f t="shared" si="3"/>
        <v>6585202</v>
      </c>
      <c r="H75" s="336"/>
      <c r="I75" s="336"/>
      <c r="J75" s="336"/>
      <c r="K75" s="336"/>
      <c r="L75" s="336"/>
      <c r="M75" s="336"/>
      <c r="N75" s="329"/>
      <c r="O75" s="290">
        <v>73</v>
      </c>
      <c r="P75" s="290">
        <v>0</v>
      </c>
      <c r="Q75" s="330">
        <v>101286216.38</v>
      </c>
      <c r="R75" s="330">
        <v>4277729.4800000004</v>
      </c>
      <c r="S75" s="330">
        <v>400507.17</v>
      </c>
      <c r="T75" s="330">
        <v>6722753</v>
      </c>
      <c r="U75" s="330">
        <v>3750703.55</v>
      </c>
      <c r="V75" s="330">
        <v>6243845.1199999992</v>
      </c>
      <c r="W75" s="330">
        <v>4621139.62</v>
      </c>
      <c r="X75" s="331">
        <v>1098522.82</v>
      </c>
      <c r="Y75" s="330">
        <v>452493.03</v>
      </c>
      <c r="Z75" s="330">
        <v>1340219.4400000002</v>
      </c>
      <c r="AA75" s="330">
        <v>390389.14</v>
      </c>
      <c r="AB75" s="330">
        <v>906550.97</v>
      </c>
      <c r="AC75" s="330">
        <v>8661012.7699999977</v>
      </c>
      <c r="AD75" s="330">
        <v>5752434.8700000001</v>
      </c>
      <c r="AE75" s="330">
        <v>13597381.690000001</v>
      </c>
      <c r="AF75" s="330">
        <v>3497162.3</v>
      </c>
      <c r="AG75" s="330">
        <v>318943.25</v>
      </c>
      <c r="AH75" s="330">
        <v>3535279.23</v>
      </c>
      <c r="AI75" s="330">
        <v>2513230.3600000003</v>
      </c>
      <c r="AJ75" s="330">
        <v>649270.81999999995</v>
      </c>
      <c r="AK75" s="330">
        <v>4355127.62</v>
      </c>
      <c r="AL75" s="332">
        <v>1115748.8400000001</v>
      </c>
      <c r="AM75" s="332">
        <v>7494694.9299999997</v>
      </c>
      <c r="AN75" s="332">
        <v>3322232.21</v>
      </c>
      <c r="AO75" s="332">
        <v>329200.56</v>
      </c>
      <c r="AP75" s="332">
        <v>237222.47999999998</v>
      </c>
      <c r="AQ75" s="332">
        <v>471733.3</v>
      </c>
      <c r="AR75" s="332">
        <v>134548845.55000001</v>
      </c>
      <c r="AS75" s="332">
        <v>37084279.749999993</v>
      </c>
      <c r="AT75" s="332">
        <v>2521020.29</v>
      </c>
      <c r="AU75" s="332">
        <v>1033329</v>
      </c>
      <c r="AV75" s="332">
        <v>2483697</v>
      </c>
      <c r="AW75" s="332">
        <v>2547206.1599999997</v>
      </c>
      <c r="AX75" s="332">
        <v>1065951.6099999999</v>
      </c>
      <c r="AY75" s="332">
        <v>2080985.79</v>
      </c>
      <c r="AZ75" s="332">
        <v>13185226.410000002</v>
      </c>
      <c r="BA75" s="332"/>
      <c r="BB75" s="332">
        <v>3447054</v>
      </c>
      <c r="BC75" s="332">
        <v>5361410.419999999</v>
      </c>
      <c r="BD75" s="332">
        <v>4486970.3899999997</v>
      </c>
      <c r="BE75" s="332">
        <v>1186884.29</v>
      </c>
      <c r="BF75" s="332">
        <v>2564809.0299999998</v>
      </c>
      <c r="BG75" s="332">
        <v>500403.98000000004</v>
      </c>
      <c r="BH75" s="332">
        <v>5896101.3099999996</v>
      </c>
      <c r="BI75" s="332">
        <v>1602155.1300000001</v>
      </c>
      <c r="BJ75" s="332">
        <v>1447765</v>
      </c>
      <c r="BK75" s="332">
        <v>6585202</v>
      </c>
      <c r="BL75" s="332">
        <v>1059276.3299999998</v>
      </c>
      <c r="BM75" s="332">
        <v>3044441.65</v>
      </c>
      <c r="BN75" s="332">
        <v>3104334.65</v>
      </c>
      <c r="BO75" s="332">
        <v>510832.83</v>
      </c>
      <c r="BP75" s="332">
        <v>861831.12</v>
      </c>
      <c r="BQ75" s="332">
        <v>403785.74000000005</v>
      </c>
      <c r="BR75" s="332"/>
      <c r="BS75" s="332">
        <v>4985824.1000000006</v>
      </c>
      <c r="BT75" s="332">
        <v>1291161.9200000002</v>
      </c>
      <c r="BU75" s="332">
        <v>88614630.640000001</v>
      </c>
      <c r="BV75" s="332">
        <v>9955126</v>
      </c>
      <c r="BW75" s="332">
        <v>1224764.73</v>
      </c>
      <c r="BX75" s="329">
        <v>3574971</v>
      </c>
      <c r="BY75" s="332">
        <v>1816145.48</v>
      </c>
      <c r="BZ75" s="332">
        <v>664701.68999999994</v>
      </c>
      <c r="CA75" s="332">
        <v>761178</v>
      </c>
      <c r="CB75" s="332">
        <v>2521107.2199999993</v>
      </c>
      <c r="CC75" s="332">
        <v>3331274.41</v>
      </c>
      <c r="CD75" s="337"/>
      <c r="CE75" s="337"/>
      <c r="CF75" s="13"/>
      <c r="CG75" s="13">
        <v>113204645.54000001</v>
      </c>
      <c r="CH75" s="13">
        <v>4410752.1500000004</v>
      </c>
      <c r="CI75">
        <v>408227.9</v>
      </c>
      <c r="CJ75">
        <v>6931061.9800000004</v>
      </c>
      <c r="CK75">
        <v>3612857.7</v>
      </c>
      <c r="CL75">
        <v>6344612.04</v>
      </c>
      <c r="CM75">
        <v>3482052.15</v>
      </c>
      <c r="CN75">
        <v>1021712.72</v>
      </c>
      <c r="CO75">
        <v>345648.86000000004</v>
      </c>
      <c r="CP75">
        <v>1192763.2900000003</v>
      </c>
      <c r="CQ75">
        <v>384941.98</v>
      </c>
      <c r="CR75">
        <v>1059583.2400000002</v>
      </c>
      <c r="CS75">
        <v>8751729.7300000004</v>
      </c>
      <c r="CT75">
        <v>4137377.6799999997</v>
      </c>
      <c r="CU75">
        <v>14284825.780000001</v>
      </c>
      <c r="CV75">
        <v>3926304.9699999993</v>
      </c>
      <c r="CW75">
        <v>366684.66</v>
      </c>
      <c r="CX75">
        <v>3374269.2100000004</v>
      </c>
      <c r="CY75">
        <v>2056708.9200000002</v>
      </c>
      <c r="CZ75">
        <v>527018.79</v>
      </c>
      <c r="DA75">
        <v>3334977.4</v>
      </c>
      <c r="DB75">
        <v>1131321.71</v>
      </c>
      <c r="DC75">
        <v>6008643.3799999999</v>
      </c>
      <c r="DD75">
        <v>3193495.77</v>
      </c>
      <c r="DE75">
        <v>327744.58999999997</v>
      </c>
      <c r="DF75">
        <v>240900.45</v>
      </c>
      <c r="DG75">
        <v>416682.97000000003</v>
      </c>
      <c r="DH75">
        <v>142387877.15000001</v>
      </c>
      <c r="DI75">
        <v>32345793.030000001</v>
      </c>
      <c r="DJ75">
        <v>2710288.6100000003</v>
      </c>
      <c r="DK75">
        <v>922967</v>
      </c>
      <c r="DL75">
        <v>2272557</v>
      </c>
      <c r="DM75">
        <v>2551480.04</v>
      </c>
      <c r="DN75">
        <v>925181.49</v>
      </c>
      <c r="DO75">
        <v>1861207.04</v>
      </c>
      <c r="DP75">
        <v>12397357.029999999</v>
      </c>
      <c r="DQ75">
        <v>977376.2300000001</v>
      </c>
      <c r="DR75">
        <v>3216832</v>
      </c>
      <c r="DS75">
        <v>4152459.8699999996</v>
      </c>
      <c r="DT75">
        <v>4444665.6300000008</v>
      </c>
      <c r="DU75">
        <v>892216.09</v>
      </c>
      <c r="DV75">
        <v>2682987.2200000002</v>
      </c>
      <c r="DW75">
        <v>616494.91</v>
      </c>
      <c r="DX75">
        <v>5909887.1400000006</v>
      </c>
      <c r="DY75">
        <v>1470848.6300000001</v>
      </c>
      <c r="DZ75">
        <v>1445709</v>
      </c>
      <c r="EA75">
        <v>6131893.9700000007</v>
      </c>
      <c r="EB75">
        <v>1102476.02</v>
      </c>
      <c r="EC75">
        <v>2958729.6900000004</v>
      </c>
      <c r="ED75">
        <v>2883978.01</v>
      </c>
      <c r="EE75">
        <v>493104.8</v>
      </c>
      <c r="EF75">
        <v>877650.5</v>
      </c>
      <c r="EG75">
        <v>424974.69999999995</v>
      </c>
      <c r="EH75">
        <v>1897247.5500000003</v>
      </c>
      <c r="EI75">
        <v>5224240.57</v>
      </c>
      <c r="EJ75">
        <v>1373041.94</v>
      </c>
      <c r="EK75">
        <v>86271178.540000007</v>
      </c>
      <c r="EL75">
        <v>10140259</v>
      </c>
      <c r="EM75">
        <v>1175868.8700000003</v>
      </c>
      <c r="EN75">
        <v>2721669</v>
      </c>
      <c r="EO75">
        <v>1797549.84</v>
      </c>
      <c r="EP75">
        <v>649061.45000000007</v>
      </c>
      <c r="EQ75">
        <v>731627</v>
      </c>
      <c r="ER75">
        <v>2610125</v>
      </c>
      <c r="ES75">
        <v>3634045.3100000005</v>
      </c>
    </row>
    <row r="76" spans="1:149" ht="19.5" outlineLevel="1" x14ac:dyDescent="0.35">
      <c r="A76" s="288"/>
      <c r="B76" s="289">
        <v>68</v>
      </c>
      <c r="C76" s="327">
        <v>5635</v>
      </c>
      <c r="D76" s="323">
        <v>64</v>
      </c>
      <c r="E76" s="327" t="s">
        <v>75</v>
      </c>
      <c r="F76" s="324"/>
      <c r="G76" s="324">
        <f t="shared" si="3"/>
        <v>97423</v>
      </c>
      <c r="H76" s="328"/>
      <c r="I76" s="328"/>
      <c r="J76" s="328"/>
      <c r="K76" s="328"/>
      <c r="L76" s="328"/>
      <c r="M76" s="328"/>
      <c r="N76" s="329"/>
      <c r="O76" s="290">
        <v>74</v>
      </c>
      <c r="P76" s="290">
        <v>0</v>
      </c>
      <c r="Q76" s="330">
        <v>0</v>
      </c>
      <c r="R76" s="330">
        <v>40558.75</v>
      </c>
      <c r="S76" s="330">
        <v>6660.2</v>
      </c>
      <c r="T76" s="330">
        <v>188037</v>
      </c>
      <c r="U76" s="330">
        <v>137663.25</v>
      </c>
      <c r="V76" s="330">
        <v>26093.58</v>
      </c>
      <c r="W76" s="330">
        <v>48257.41</v>
      </c>
      <c r="X76" s="331">
        <v>5725.08</v>
      </c>
      <c r="Y76" s="330">
        <v>9373.07</v>
      </c>
      <c r="Z76" s="330">
        <v>14109.17</v>
      </c>
      <c r="AA76" s="330">
        <v>2846.81</v>
      </c>
      <c r="AB76" s="330">
        <v>30784.560000000001</v>
      </c>
      <c r="AC76" s="330">
        <v>21433.919999999998</v>
      </c>
      <c r="AD76" s="330">
        <v>181039.16</v>
      </c>
      <c r="AE76" s="330">
        <v>453115.29</v>
      </c>
      <c r="AF76" s="330">
        <v>65120.15</v>
      </c>
      <c r="AG76" s="330">
        <v>5928.12</v>
      </c>
      <c r="AH76" s="330">
        <v>9095.0400000000009</v>
      </c>
      <c r="AI76" s="330">
        <v>0</v>
      </c>
      <c r="AJ76" s="330">
        <v>12708.58</v>
      </c>
      <c r="AK76" s="330">
        <v>94513.07</v>
      </c>
      <c r="AL76" s="332">
        <v>30325.18</v>
      </c>
      <c r="AM76" s="332">
        <v>231180.16</v>
      </c>
      <c r="AN76" s="332">
        <v>32745.48</v>
      </c>
      <c r="AO76" s="332">
        <v>10156.67</v>
      </c>
      <c r="AP76" s="332">
        <v>4796.95</v>
      </c>
      <c r="AQ76" s="332">
        <v>4200</v>
      </c>
      <c r="AR76" s="332">
        <v>4351302.58</v>
      </c>
      <c r="AS76" s="332">
        <v>540938.9</v>
      </c>
      <c r="AT76" s="332">
        <v>42086.84</v>
      </c>
      <c r="AU76" s="332">
        <v>29709</v>
      </c>
      <c r="AV76" s="332">
        <v>196826</v>
      </c>
      <c r="AW76" s="332">
        <v>177258.33</v>
      </c>
      <c r="AX76" s="332">
        <v>36046.53</v>
      </c>
      <c r="AY76" s="332">
        <v>54787.65</v>
      </c>
      <c r="AZ76" s="332">
        <v>495333.9</v>
      </c>
      <c r="BA76" s="332"/>
      <c r="BB76" s="332">
        <v>123816</v>
      </c>
      <c r="BC76" s="332">
        <v>173102.37</v>
      </c>
      <c r="BD76" s="332">
        <v>325583.83</v>
      </c>
      <c r="BE76" s="332">
        <v>21414.07</v>
      </c>
      <c r="BF76" s="332">
        <v>118435.36</v>
      </c>
      <c r="BG76" s="332">
        <v>41125.620000000003</v>
      </c>
      <c r="BH76" s="332">
        <v>108114.6</v>
      </c>
      <c r="BI76" s="332">
        <v>40864.65</v>
      </c>
      <c r="BJ76" s="332">
        <v>40698</v>
      </c>
      <c r="BK76" s="332">
        <v>97423</v>
      </c>
      <c r="BL76" s="332">
        <v>12438.01</v>
      </c>
      <c r="BM76" s="332">
        <v>164411.04</v>
      </c>
      <c r="BN76" s="332">
        <v>160139.54999999999</v>
      </c>
      <c r="BO76" s="332">
        <v>4249.2</v>
      </c>
      <c r="BP76" s="332">
        <v>12440.4</v>
      </c>
      <c r="BQ76" s="332">
        <v>15430.5</v>
      </c>
      <c r="BR76" s="332"/>
      <c r="BS76" s="332">
        <v>30685.03</v>
      </c>
      <c r="BT76" s="332">
        <v>0</v>
      </c>
      <c r="BU76" s="332">
        <v>1527244.45</v>
      </c>
      <c r="BV76" s="332">
        <v>133426</v>
      </c>
      <c r="BW76" s="332">
        <v>12727.08</v>
      </c>
      <c r="BX76" s="329">
        <v>0</v>
      </c>
      <c r="BY76" s="332">
        <v>0</v>
      </c>
      <c r="BZ76" s="332">
        <v>45310.2</v>
      </c>
      <c r="CA76" s="332">
        <v>45897</v>
      </c>
      <c r="CB76" s="332">
        <v>92181.6</v>
      </c>
      <c r="CC76" s="332">
        <v>57188.82</v>
      </c>
      <c r="CD76" s="332"/>
      <c r="CE76" s="332"/>
      <c r="CF76" s="11"/>
      <c r="CG76" s="11">
        <v>593647.94999999995</v>
      </c>
      <c r="CH76" s="11">
        <v>40710.120000000003</v>
      </c>
      <c r="CI76">
        <v>7903.94</v>
      </c>
      <c r="CJ76">
        <v>166827.32999999999</v>
      </c>
      <c r="CK76">
        <v>128621.73</v>
      </c>
      <c r="CL76">
        <v>25776.86</v>
      </c>
      <c r="CM76">
        <v>48755.56</v>
      </c>
      <c r="CN76">
        <v>5717.52</v>
      </c>
      <c r="CO76">
        <v>9393</v>
      </c>
      <c r="CP76">
        <v>15767.24</v>
      </c>
      <c r="CQ76">
        <v>1855.98</v>
      </c>
      <c r="CR76">
        <v>34524.769999999997</v>
      </c>
      <c r="CS76">
        <v>27721.31</v>
      </c>
      <c r="CT76">
        <v>121517.28</v>
      </c>
      <c r="CU76">
        <v>449339.71</v>
      </c>
      <c r="CV76">
        <v>28229.07</v>
      </c>
      <c r="CW76">
        <v>5814.72</v>
      </c>
      <c r="CX76">
        <v>15641</v>
      </c>
      <c r="CY76">
        <v>0</v>
      </c>
      <c r="CZ76">
        <v>14342.83</v>
      </c>
      <c r="DA76">
        <v>0</v>
      </c>
      <c r="DB76">
        <v>29370.799999999999</v>
      </c>
      <c r="DC76">
        <v>199322.76</v>
      </c>
      <c r="DD76">
        <v>43819.32</v>
      </c>
      <c r="DE76">
        <v>9507.35</v>
      </c>
      <c r="DF76">
        <v>5069</v>
      </c>
      <c r="DG76">
        <v>4200</v>
      </c>
      <c r="DH76">
        <v>2698942.03</v>
      </c>
      <c r="DI76">
        <v>619170.81999999995</v>
      </c>
      <c r="DJ76">
        <v>51034.41</v>
      </c>
      <c r="DK76">
        <v>29893</v>
      </c>
      <c r="DL76">
        <v>192698</v>
      </c>
      <c r="DM76">
        <v>235602.84</v>
      </c>
      <c r="DN76">
        <v>35204.54</v>
      </c>
      <c r="DO76">
        <v>100454.19</v>
      </c>
      <c r="DP76">
        <v>502692.68</v>
      </c>
      <c r="DQ76">
        <v>23801.4</v>
      </c>
      <c r="DR76">
        <v>117510</v>
      </c>
      <c r="DS76">
        <v>163054.71</v>
      </c>
      <c r="DT76">
        <v>335956.55</v>
      </c>
      <c r="DU76">
        <v>29079.75</v>
      </c>
      <c r="DV76">
        <v>137556.88</v>
      </c>
      <c r="DW76">
        <v>39864.480000000003</v>
      </c>
      <c r="DX76">
        <v>135939.48000000001</v>
      </c>
      <c r="DY76">
        <v>45282.91</v>
      </c>
      <c r="DZ76">
        <v>36957</v>
      </c>
      <c r="EA76">
        <v>128597.49</v>
      </c>
      <c r="EB76">
        <v>13865.9</v>
      </c>
      <c r="EC76">
        <v>154313.56</v>
      </c>
      <c r="ED76">
        <v>115188.39</v>
      </c>
      <c r="EE76">
        <v>4524.5</v>
      </c>
      <c r="EF76">
        <v>17470.66</v>
      </c>
      <c r="EG76">
        <v>26527.39</v>
      </c>
      <c r="EH76">
        <v>41927.599999999999</v>
      </c>
      <c r="EI76">
        <v>25263.49</v>
      </c>
      <c r="EJ76">
        <v>0</v>
      </c>
      <c r="EK76">
        <v>1527559.07</v>
      </c>
      <c r="EL76">
        <v>150379</v>
      </c>
      <c r="EM76">
        <v>16434.46</v>
      </c>
      <c r="EN76">
        <v>0</v>
      </c>
      <c r="EO76">
        <v>0</v>
      </c>
      <c r="EP76">
        <v>44639.64</v>
      </c>
      <c r="EQ76">
        <v>33523</v>
      </c>
      <c r="ER76">
        <v>103815</v>
      </c>
      <c r="ES76">
        <v>73640.94</v>
      </c>
    </row>
    <row r="77" spans="1:149" ht="19.5" outlineLevel="1" x14ac:dyDescent="0.35">
      <c r="A77" s="288"/>
      <c r="B77" s="289">
        <v>69</v>
      </c>
      <c r="C77" s="327">
        <v>6210</v>
      </c>
      <c r="D77" s="323">
        <v>65</v>
      </c>
      <c r="E77" s="327" t="s">
        <v>76</v>
      </c>
      <c r="F77" s="324"/>
      <c r="G77" s="324">
        <f t="shared" si="3"/>
        <v>0</v>
      </c>
      <c r="H77" s="328"/>
      <c r="I77" s="328"/>
      <c r="J77" s="328"/>
      <c r="K77" s="328"/>
      <c r="L77" s="328"/>
      <c r="M77" s="328"/>
      <c r="N77" s="329"/>
      <c r="O77" s="290">
        <v>75</v>
      </c>
      <c r="P77" s="290">
        <v>0</v>
      </c>
      <c r="Q77" s="330">
        <v>0</v>
      </c>
      <c r="R77" s="330">
        <v>0</v>
      </c>
      <c r="S77" s="330">
        <v>0</v>
      </c>
      <c r="T77" s="330">
        <v>0</v>
      </c>
      <c r="U77" s="330">
        <v>0</v>
      </c>
      <c r="V77" s="330">
        <v>0</v>
      </c>
      <c r="W77" s="330">
        <v>0</v>
      </c>
      <c r="X77" s="331">
        <v>0</v>
      </c>
      <c r="Y77" s="330">
        <v>0</v>
      </c>
      <c r="Z77" s="330">
        <v>0</v>
      </c>
      <c r="AA77" s="330">
        <v>0</v>
      </c>
      <c r="AB77" s="330">
        <v>0</v>
      </c>
      <c r="AC77" s="330">
        <v>0</v>
      </c>
      <c r="AD77" s="330">
        <v>0</v>
      </c>
      <c r="AE77" s="330">
        <v>0</v>
      </c>
      <c r="AF77" s="330">
        <v>0</v>
      </c>
      <c r="AG77" s="330">
        <v>0</v>
      </c>
      <c r="AH77" s="330">
        <v>0</v>
      </c>
      <c r="AI77" s="330">
        <v>0</v>
      </c>
      <c r="AJ77" s="330">
        <v>0</v>
      </c>
      <c r="AK77" s="330">
        <v>0</v>
      </c>
      <c r="AL77" s="332">
        <v>0</v>
      </c>
      <c r="AM77" s="332">
        <v>0</v>
      </c>
      <c r="AN77" s="332">
        <v>0</v>
      </c>
      <c r="AO77" s="332">
        <v>0</v>
      </c>
      <c r="AP77" s="332">
        <v>0</v>
      </c>
      <c r="AQ77" s="332">
        <v>0</v>
      </c>
      <c r="AR77" s="332">
        <v>0</v>
      </c>
      <c r="AS77" s="332">
        <v>0</v>
      </c>
      <c r="AT77" s="332">
        <v>0</v>
      </c>
      <c r="AU77" s="332">
        <v>0</v>
      </c>
      <c r="AV77" s="332">
        <v>0</v>
      </c>
      <c r="AW77" s="332">
        <v>0</v>
      </c>
      <c r="AX77" s="332">
        <v>0</v>
      </c>
      <c r="AY77" s="332">
        <v>0</v>
      </c>
      <c r="AZ77" s="332">
        <v>0</v>
      </c>
      <c r="BA77" s="332"/>
      <c r="BB77" s="332">
        <v>0</v>
      </c>
      <c r="BC77" s="332">
        <v>0</v>
      </c>
      <c r="BD77" s="332">
        <v>0</v>
      </c>
      <c r="BE77" s="332">
        <v>0</v>
      </c>
      <c r="BF77" s="332">
        <v>0</v>
      </c>
      <c r="BG77" s="332">
        <v>0</v>
      </c>
      <c r="BH77" s="332">
        <v>0</v>
      </c>
      <c r="BI77" s="332">
        <v>0</v>
      </c>
      <c r="BJ77" s="332">
        <v>0</v>
      </c>
      <c r="BK77" s="332">
        <v>0</v>
      </c>
      <c r="BL77" s="332">
        <v>0</v>
      </c>
      <c r="BM77" s="332">
        <v>0</v>
      </c>
      <c r="BN77" s="332">
        <v>0</v>
      </c>
      <c r="BO77" s="332">
        <v>0</v>
      </c>
      <c r="BP77" s="332">
        <v>0</v>
      </c>
      <c r="BQ77" s="332">
        <v>0</v>
      </c>
      <c r="BR77" s="332"/>
      <c r="BS77" s="332">
        <v>0</v>
      </c>
      <c r="BT77" s="332">
        <v>0</v>
      </c>
      <c r="BU77" s="332">
        <v>0</v>
      </c>
      <c r="BV77" s="332">
        <v>0</v>
      </c>
      <c r="BW77" s="332">
        <v>0</v>
      </c>
      <c r="BX77" s="329">
        <v>0</v>
      </c>
      <c r="BY77" s="332">
        <v>0</v>
      </c>
      <c r="BZ77" s="332">
        <v>0</v>
      </c>
      <c r="CA77" s="332">
        <v>0</v>
      </c>
      <c r="CB77" s="332">
        <v>0</v>
      </c>
      <c r="CC77" s="332">
        <v>0</v>
      </c>
      <c r="CD77" s="332"/>
      <c r="CE77" s="332"/>
      <c r="CF77" s="11"/>
      <c r="CG77" s="11">
        <v>0</v>
      </c>
      <c r="CH77" s="11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</row>
    <row r="78" spans="1:149" ht="19.5" x14ac:dyDescent="0.35">
      <c r="A78" s="288"/>
      <c r="B78" s="289">
        <v>70</v>
      </c>
      <c r="C78" s="286"/>
      <c r="D78" s="309"/>
      <c r="E78" s="334" t="s">
        <v>77</v>
      </c>
      <c r="F78" s="335"/>
      <c r="G78" s="324">
        <f t="shared" si="3"/>
        <v>97423</v>
      </c>
      <c r="H78" s="336"/>
      <c r="I78" s="336"/>
      <c r="J78" s="336"/>
      <c r="K78" s="336"/>
      <c r="L78" s="336"/>
      <c r="M78" s="336"/>
      <c r="N78" s="329"/>
      <c r="O78" s="290">
        <v>76</v>
      </c>
      <c r="P78" s="290">
        <v>0</v>
      </c>
      <c r="Q78" s="330">
        <v>0</v>
      </c>
      <c r="R78" s="330">
        <v>40558.75</v>
      </c>
      <c r="S78" s="330">
        <v>6660.2</v>
      </c>
      <c r="T78" s="330">
        <v>188037</v>
      </c>
      <c r="U78" s="330">
        <v>137663.25</v>
      </c>
      <c r="V78" s="330">
        <v>26093.58</v>
      </c>
      <c r="W78" s="330">
        <v>48257.41</v>
      </c>
      <c r="X78" s="331">
        <v>5725.08</v>
      </c>
      <c r="Y78" s="330">
        <v>9373.07</v>
      </c>
      <c r="Z78" s="330">
        <v>14109.17</v>
      </c>
      <c r="AA78" s="330">
        <v>2846.81</v>
      </c>
      <c r="AB78" s="330">
        <v>30784.560000000001</v>
      </c>
      <c r="AC78" s="330">
        <v>21433.919999999998</v>
      </c>
      <c r="AD78" s="330">
        <v>181039.16</v>
      </c>
      <c r="AE78" s="330">
        <v>453115.29</v>
      </c>
      <c r="AF78" s="330">
        <v>65120.15</v>
      </c>
      <c r="AG78" s="330">
        <v>5928.12</v>
      </c>
      <c r="AH78" s="330">
        <v>9095.0400000000009</v>
      </c>
      <c r="AI78" s="330">
        <v>0</v>
      </c>
      <c r="AJ78" s="330">
        <v>12708.58</v>
      </c>
      <c r="AK78" s="330">
        <v>94513.07</v>
      </c>
      <c r="AL78" s="332">
        <v>30325.18</v>
      </c>
      <c r="AM78" s="332">
        <v>231180.16</v>
      </c>
      <c r="AN78" s="332">
        <v>32745.48</v>
      </c>
      <c r="AO78" s="332">
        <v>10156.67</v>
      </c>
      <c r="AP78" s="332">
        <v>4796.95</v>
      </c>
      <c r="AQ78" s="332">
        <v>4200</v>
      </c>
      <c r="AR78" s="332">
        <v>4351302.58</v>
      </c>
      <c r="AS78" s="332">
        <v>540938.9</v>
      </c>
      <c r="AT78" s="332">
        <v>42086.84</v>
      </c>
      <c r="AU78" s="332">
        <v>29709</v>
      </c>
      <c r="AV78" s="332">
        <v>196826</v>
      </c>
      <c r="AW78" s="332">
        <v>177258.33</v>
      </c>
      <c r="AX78" s="332">
        <v>36046.53</v>
      </c>
      <c r="AY78" s="332">
        <v>54787.65</v>
      </c>
      <c r="AZ78" s="332">
        <v>495333.9</v>
      </c>
      <c r="BA78" s="332"/>
      <c r="BB78" s="332">
        <v>123816</v>
      </c>
      <c r="BC78" s="332">
        <v>173102.37</v>
      </c>
      <c r="BD78" s="332">
        <v>325583.83</v>
      </c>
      <c r="BE78" s="332">
        <v>21414.07</v>
      </c>
      <c r="BF78" s="332">
        <v>118435.36</v>
      </c>
      <c r="BG78" s="332">
        <v>41125.620000000003</v>
      </c>
      <c r="BH78" s="332">
        <v>108114.6</v>
      </c>
      <c r="BI78" s="332">
        <v>40864.65</v>
      </c>
      <c r="BJ78" s="332">
        <v>40698</v>
      </c>
      <c r="BK78" s="332">
        <v>97423</v>
      </c>
      <c r="BL78" s="332">
        <v>12438.01</v>
      </c>
      <c r="BM78" s="332">
        <v>164411.04</v>
      </c>
      <c r="BN78" s="332">
        <v>160139.54999999999</v>
      </c>
      <c r="BO78" s="332">
        <v>4249.2</v>
      </c>
      <c r="BP78" s="332">
        <v>12440.4</v>
      </c>
      <c r="BQ78" s="332">
        <v>15430.5</v>
      </c>
      <c r="BR78" s="332"/>
      <c r="BS78" s="332">
        <v>30685.03</v>
      </c>
      <c r="BT78" s="332">
        <v>0</v>
      </c>
      <c r="BU78" s="332">
        <v>1527244.45</v>
      </c>
      <c r="BV78" s="332">
        <v>133426</v>
      </c>
      <c r="BW78" s="332">
        <v>12727.08</v>
      </c>
      <c r="BX78" s="329">
        <v>0</v>
      </c>
      <c r="BY78" s="332">
        <v>0</v>
      </c>
      <c r="BZ78" s="332">
        <v>45310.2</v>
      </c>
      <c r="CA78" s="332">
        <v>45897</v>
      </c>
      <c r="CB78" s="332">
        <v>92181.6</v>
      </c>
      <c r="CC78" s="332">
        <v>57188.82</v>
      </c>
      <c r="CD78" s="337"/>
      <c r="CE78" s="337"/>
      <c r="CF78" s="13"/>
      <c r="CG78" s="13">
        <v>593647.94999999995</v>
      </c>
      <c r="CH78" s="13">
        <v>40710.120000000003</v>
      </c>
      <c r="CI78">
        <v>7903.94</v>
      </c>
      <c r="CJ78">
        <v>166827.32999999999</v>
      </c>
      <c r="CK78">
        <v>128621.73</v>
      </c>
      <c r="CL78">
        <v>25776.86</v>
      </c>
      <c r="CM78">
        <v>48755.56</v>
      </c>
      <c r="CN78">
        <v>5717.52</v>
      </c>
      <c r="CO78">
        <v>9393</v>
      </c>
      <c r="CP78">
        <v>15767.24</v>
      </c>
      <c r="CQ78">
        <v>1855.98</v>
      </c>
      <c r="CR78">
        <v>34524.769999999997</v>
      </c>
      <c r="CS78">
        <v>27721.31</v>
      </c>
      <c r="CT78">
        <v>121517.28</v>
      </c>
      <c r="CU78">
        <v>449339.71</v>
      </c>
      <c r="CV78">
        <v>28229.07</v>
      </c>
      <c r="CW78">
        <v>5814.72</v>
      </c>
      <c r="CX78">
        <v>15641</v>
      </c>
      <c r="CY78">
        <v>0</v>
      </c>
      <c r="CZ78">
        <v>14342.83</v>
      </c>
      <c r="DA78">
        <v>0</v>
      </c>
      <c r="DB78">
        <v>29370.799999999999</v>
      </c>
      <c r="DC78">
        <v>199322.76</v>
      </c>
      <c r="DD78">
        <v>43819.32</v>
      </c>
      <c r="DE78">
        <v>9507.35</v>
      </c>
      <c r="DF78">
        <v>5069</v>
      </c>
      <c r="DG78">
        <v>4200</v>
      </c>
      <c r="DH78">
        <v>2698942.03</v>
      </c>
      <c r="DI78">
        <v>619170.81999999995</v>
      </c>
      <c r="DJ78">
        <v>51034.41</v>
      </c>
      <c r="DK78">
        <v>29893</v>
      </c>
      <c r="DL78">
        <v>192698</v>
      </c>
      <c r="DM78">
        <v>235602.84</v>
      </c>
      <c r="DN78">
        <v>35204.54</v>
      </c>
      <c r="DO78">
        <v>100454.19</v>
      </c>
      <c r="DP78">
        <v>502692.68</v>
      </c>
      <c r="DQ78">
        <v>23801.4</v>
      </c>
      <c r="DR78">
        <v>117510</v>
      </c>
      <c r="DS78">
        <v>163054.71</v>
      </c>
      <c r="DT78">
        <v>335956.55</v>
      </c>
      <c r="DU78">
        <v>29079.75</v>
      </c>
      <c r="DV78">
        <v>137556.88</v>
      </c>
      <c r="DW78">
        <v>39864.480000000003</v>
      </c>
      <c r="DX78">
        <v>135939.48000000001</v>
      </c>
      <c r="DY78">
        <v>45282.91</v>
      </c>
      <c r="DZ78">
        <v>36957</v>
      </c>
      <c r="EA78">
        <v>128597.49</v>
      </c>
      <c r="EB78">
        <v>13865.9</v>
      </c>
      <c r="EC78">
        <v>154313.56</v>
      </c>
      <c r="ED78">
        <v>115188.39</v>
      </c>
      <c r="EE78">
        <v>4524.5</v>
      </c>
      <c r="EF78">
        <v>17470.66</v>
      </c>
      <c r="EG78">
        <v>26527.39</v>
      </c>
      <c r="EH78">
        <v>41927.599999999999</v>
      </c>
      <c r="EI78">
        <v>25263.49</v>
      </c>
      <c r="EJ78">
        <v>0</v>
      </c>
      <c r="EK78">
        <v>1527559.07</v>
      </c>
      <c r="EL78">
        <v>150379</v>
      </c>
      <c r="EM78">
        <v>16434.46</v>
      </c>
      <c r="EN78">
        <v>0</v>
      </c>
      <c r="EO78">
        <v>0</v>
      </c>
      <c r="EP78">
        <v>44639.64</v>
      </c>
      <c r="EQ78">
        <v>33523</v>
      </c>
      <c r="ER78">
        <v>103815</v>
      </c>
      <c r="ES78">
        <v>73640.94</v>
      </c>
    </row>
    <row r="79" spans="1:149" ht="19.5" outlineLevel="1" x14ac:dyDescent="0.35">
      <c r="A79" s="288"/>
      <c r="B79" s="289">
        <v>71</v>
      </c>
      <c r="C79" s="322">
        <v>5515</v>
      </c>
      <c r="D79" s="323">
        <v>46</v>
      </c>
      <c r="E79" s="327" t="s">
        <v>78</v>
      </c>
      <c r="F79" s="324"/>
      <c r="G79" s="324">
        <f t="shared" si="3"/>
        <v>0</v>
      </c>
      <c r="H79" s="328"/>
      <c r="I79" s="328"/>
      <c r="J79" s="328"/>
      <c r="K79" s="328"/>
      <c r="L79" s="328"/>
      <c r="M79" s="328"/>
      <c r="N79" s="329"/>
      <c r="O79" s="290">
        <v>77</v>
      </c>
      <c r="P79" s="290">
        <v>0</v>
      </c>
      <c r="Q79" s="330">
        <v>0</v>
      </c>
      <c r="R79" s="330">
        <v>0</v>
      </c>
      <c r="S79" s="330">
        <v>0</v>
      </c>
      <c r="T79" s="330">
        <v>0</v>
      </c>
      <c r="U79" s="330">
        <v>0</v>
      </c>
      <c r="V79" s="330">
        <v>0</v>
      </c>
      <c r="W79" s="330">
        <v>0</v>
      </c>
      <c r="X79" s="331">
        <v>0</v>
      </c>
      <c r="Y79" s="330">
        <v>0</v>
      </c>
      <c r="Z79" s="330">
        <v>0</v>
      </c>
      <c r="AA79" s="330">
        <v>2400</v>
      </c>
      <c r="AB79" s="330">
        <v>0</v>
      </c>
      <c r="AC79" s="330">
        <v>0</v>
      </c>
      <c r="AD79" s="330">
        <v>0</v>
      </c>
      <c r="AE79" s="330">
        <v>0</v>
      </c>
      <c r="AF79" s="330">
        <v>14288.17</v>
      </c>
      <c r="AG79" s="330">
        <v>0</v>
      </c>
      <c r="AH79" s="330">
        <v>2463.77</v>
      </c>
      <c r="AI79" s="330">
        <v>0</v>
      </c>
      <c r="AJ79" s="330">
        <v>0</v>
      </c>
      <c r="AK79" s="330">
        <v>0</v>
      </c>
      <c r="AL79" s="332">
        <v>0</v>
      </c>
      <c r="AM79" s="332">
        <v>26092.400000000001</v>
      </c>
      <c r="AN79" s="332">
        <v>0</v>
      </c>
      <c r="AO79" s="332">
        <v>3561.37</v>
      </c>
      <c r="AP79" s="332">
        <v>0</v>
      </c>
      <c r="AQ79" s="332">
        <v>0</v>
      </c>
      <c r="AR79" s="332">
        <v>0</v>
      </c>
      <c r="AS79" s="332">
        <v>0</v>
      </c>
      <c r="AT79" s="332">
        <v>0</v>
      </c>
      <c r="AU79" s="332">
        <v>0</v>
      </c>
      <c r="AV79" s="332">
        <v>0</v>
      </c>
      <c r="AW79" s="332">
        <v>0</v>
      </c>
      <c r="AX79" s="332">
        <v>0</v>
      </c>
      <c r="AY79" s="332">
        <v>0</v>
      </c>
      <c r="AZ79" s="332">
        <v>0</v>
      </c>
      <c r="BA79" s="332"/>
      <c r="BB79" s="332">
        <v>0</v>
      </c>
      <c r="BC79" s="332">
        <v>750</v>
      </c>
      <c r="BD79" s="332">
        <v>0</v>
      </c>
      <c r="BE79" s="332">
        <v>0</v>
      </c>
      <c r="BF79" s="332">
        <v>0</v>
      </c>
      <c r="BG79" s="332">
        <v>0</v>
      </c>
      <c r="BH79" s="332">
        <v>260.75</v>
      </c>
      <c r="BI79" s="332">
        <v>0</v>
      </c>
      <c r="BJ79" s="332">
        <v>0</v>
      </c>
      <c r="BK79" s="332">
        <v>0</v>
      </c>
      <c r="BL79" s="332">
        <v>259.5</v>
      </c>
      <c r="BM79" s="332">
        <v>0</v>
      </c>
      <c r="BN79" s="332">
        <v>0</v>
      </c>
      <c r="BO79" s="332">
        <v>0</v>
      </c>
      <c r="BP79" s="332">
        <v>0</v>
      </c>
      <c r="BQ79" s="332">
        <v>0</v>
      </c>
      <c r="BR79" s="332"/>
      <c r="BS79" s="332">
        <v>91750.77</v>
      </c>
      <c r="BT79" s="332">
        <v>0</v>
      </c>
      <c r="BU79" s="332">
        <v>0</v>
      </c>
      <c r="BV79" s="332">
        <v>0</v>
      </c>
      <c r="BW79" s="332">
        <v>0</v>
      </c>
      <c r="BX79" s="329">
        <v>0</v>
      </c>
      <c r="BY79" s="332">
        <v>4523.72</v>
      </c>
      <c r="BZ79" s="332">
        <v>0</v>
      </c>
      <c r="CA79" s="332">
        <v>612</v>
      </c>
      <c r="CB79" s="332">
        <v>0</v>
      </c>
      <c r="CC79" s="332">
        <v>0</v>
      </c>
      <c r="CD79" s="332"/>
      <c r="CE79" s="332"/>
      <c r="CF79" s="11"/>
      <c r="CG79" s="11">
        <v>0</v>
      </c>
      <c r="CH79" s="11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2523.5</v>
      </c>
      <c r="CR79">
        <v>0</v>
      </c>
      <c r="CS79">
        <v>0</v>
      </c>
      <c r="CT79">
        <v>0</v>
      </c>
      <c r="CU79">
        <v>0</v>
      </c>
      <c r="CV79">
        <v>5927.31</v>
      </c>
      <c r="CW79">
        <v>0</v>
      </c>
      <c r="CX79">
        <v>374.75</v>
      </c>
      <c r="CY79">
        <v>0</v>
      </c>
      <c r="CZ79">
        <v>0</v>
      </c>
      <c r="DA79">
        <v>0</v>
      </c>
      <c r="DB79">
        <v>0</v>
      </c>
      <c r="DC79">
        <v>17014.66</v>
      </c>
      <c r="DD79">
        <v>0</v>
      </c>
      <c r="DE79">
        <v>2057.6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5150</v>
      </c>
      <c r="DT79">
        <v>0</v>
      </c>
      <c r="DU79">
        <v>0</v>
      </c>
      <c r="DV79">
        <v>0</v>
      </c>
      <c r="DW79">
        <v>0</v>
      </c>
      <c r="DX79">
        <v>64.900000000000006</v>
      </c>
      <c r="DY79">
        <v>0</v>
      </c>
      <c r="DZ79">
        <v>0</v>
      </c>
      <c r="EA79">
        <v>0</v>
      </c>
      <c r="EB79">
        <v>249.5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93866.28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13378.43</v>
      </c>
      <c r="EP79">
        <v>0</v>
      </c>
      <c r="EQ79">
        <v>2073</v>
      </c>
      <c r="ER79">
        <v>0</v>
      </c>
      <c r="ES79">
        <v>0</v>
      </c>
    </row>
    <row r="80" spans="1:149" ht="19.5" x14ac:dyDescent="0.35">
      <c r="A80" s="288"/>
      <c r="B80" s="289">
        <v>72</v>
      </c>
      <c r="C80" s="339"/>
      <c r="D80" s="333"/>
      <c r="E80" s="334" t="s">
        <v>79</v>
      </c>
      <c r="F80" s="335"/>
      <c r="G80" s="324">
        <f t="shared" si="3"/>
        <v>0</v>
      </c>
      <c r="H80" s="336"/>
      <c r="I80" s="336"/>
      <c r="J80" s="336"/>
      <c r="K80" s="336"/>
      <c r="L80" s="336"/>
      <c r="M80" s="336"/>
      <c r="N80" s="329"/>
      <c r="O80" s="290">
        <v>78</v>
      </c>
      <c r="P80" s="290">
        <v>0</v>
      </c>
      <c r="Q80" s="330">
        <v>0</v>
      </c>
      <c r="R80" s="330">
        <v>0</v>
      </c>
      <c r="S80" s="330">
        <v>0</v>
      </c>
      <c r="T80" s="330">
        <v>0</v>
      </c>
      <c r="U80" s="330">
        <v>0</v>
      </c>
      <c r="V80" s="330">
        <v>0</v>
      </c>
      <c r="W80" s="330">
        <v>0</v>
      </c>
      <c r="X80" s="331">
        <v>0</v>
      </c>
      <c r="Y80" s="330">
        <v>0</v>
      </c>
      <c r="Z80" s="330">
        <v>0</v>
      </c>
      <c r="AA80" s="330">
        <v>2400</v>
      </c>
      <c r="AB80" s="330">
        <v>0</v>
      </c>
      <c r="AC80" s="330">
        <v>0</v>
      </c>
      <c r="AD80" s="330">
        <v>0</v>
      </c>
      <c r="AE80" s="330">
        <v>0</v>
      </c>
      <c r="AF80" s="330">
        <v>14288.17</v>
      </c>
      <c r="AG80" s="330">
        <v>0</v>
      </c>
      <c r="AH80" s="330">
        <v>2463.77</v>
      </c>
      <c r="AI80" s="330">
        <v>0</v>
      </c>
      <c r="AJ80" s="330">
        <v>0</v>
      </c>
      <c r="AK80" s="330">
        <v>0</v>
      </c>
      <c r="AL80" s="332">
        <v>0</v>
      </c>
      <c r="AM80" s="332">
        <v>26092.400000000001</v>
      </c>
      <c r="AN80" s="332">
        <v>0</v>
      </c>
      <c r="AO80" s="332">
        <v>3561.37</v>
      </c>
      <c r="AP80" s="332">
        <v>0</v>
      </c>
      <c r="AQ80" s="332">
        <v>0</v>
      </c>
      <c r="AR80" s="332">
        <v>0</v>
      </c>
      <c r="AS80" s="332">
        <v>0</v>
      </c>
      <c r="AT80" s="332">
        <v>0</v>
      </c>
      <c r="AU80" s="332">
        <v>0</v>
      </c>
      <c r="AV80" s="332">
        <v>0</v>
      </c>
      <c r="AW80" s="332">
        <v>0</v>
      </c>
      <c r="AX80" s="332">
        <v>0</v>
      </c>
      <c r="AY80" s="332">
        <v>0</v>
      </c>
      <c r="AZ80" s="332">
        <v>0</v>
      </c>
      <c r="BA80" s="332"/>
      <c r="BB80" s="332">
        <v>0</v>
      </c>
      <c r="BC80" s="332">
        <v>750</v>
      </c>
      <c r="BD80" s="332">
        <v>0</v>
      </c>
      <c r="BE80" s="332">
        <v>0</v>
      </c>
      <c r="BF80" s="332">
        <v>0</v>
      </c>
      <c r="BG80" s="332">
        <v>0</v>
      </c>
      <c r="BH80" s="332">
        <v>260.75</v>
      </c>
      <c r="BI80" s="332">
        <v>0</v>
      </c>
      <c r="BJ80" s="332">
        <v>0</v>
      </c>
      <c r="BK80" s="332">
        <v>0</v>
      </c>
      <c r="BL80" s="332">
        <v>259.5</v>
      </c>
      <c r="BM80" s="332">
        <v>0</v>
      </c>
      <c r="BN80" s="332">
        <v>0</v>
      </c>
      <c r="BO80" s="332">
        <v>0</v>
      </c>
      <c r="BP80" s="332">
        <v>0</v>
      </c>
      <c r="BQ80" s="332">
        <v>0</v>
      </c>
      <c r="BR80" s="332"/>
      <c r="BS80" s="332">
        <v>91750.77</v>
      </c>
      <c r="BT80" s="332">
        <v>0</v>
      </c>
      <c r="BU80" s="332">
        <v>0</v>
      </c>
      <c r="BV80" s="332">
        <v>0</v>
      </c>
      <c r="BW80" s="332">
        <v>0</v>
      </c>
      <c r="BX80" s="329">
        <v>0</v>
      </c>
      <c r="BY80" s="332">
        <v>4523.72</v>
      </c>
      <c r="BZ80" s="332">
        <v>0</v>
      </c>
      <c r="CA80" s="332">
        <v>612</v>
      </c>
      <c r="CB80" s="332">
        <v>0</v>
      </c>
      <c r="CC80" s="332">
        <v>0</v>
      </c>
      <c r="CD80" s="337"/>
      <c r="CE80" s="337"/>
      <c r="CF80" s="13"/>
      <c r="CG80" s="13">
        <v>0</v>
      </c>
      <c r="CH80" s="13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2523.5</v>
      </c>
      <c r="CR80">
        <v>0</v>
      </c>
      <c r="CS80">
        <v>0</v>
      </c>
      <c r="CT80">
        <v>0</v>
      </c>
      <c r="CU80">
        <v>0</v>
      </c>
      <c r="CV80">
        <v>5927.31</v>
      </c>
      <c r="CW80">
        <v>0</v>
      </c>
      <c r="CX80">
        <v>374.75</v>
      </c>
      <c r="CY80">
        <v>0</v>
      </c>
      <c r="CZ80">
        <v>0</v>
      </c>
      <c r="DA80">
        <v>0</v>
      </c>
      <c r="DB80">
        <v>0</v>
      </c>
      <c r="DC80">
        <v>17014.66</v>
      </c>
      <c r="DD80">
        <v>0</v>
      </c>
      <c r="DE80">
        <v>2057.6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5150</v>
      </c>
      <c r="DT80">
        <v>0</v>
      </c>
      <c r="DU80">
        <v>0</v>
      </c>
      <c r="DV80">
        <v>0</v>
      </c>
      <c r="DW80">
        <v>0</v>
      </c>
      <c r="DX80">
        <v>64.900000000000006</v>
      </c>
      <c r="DY80">
        <v>0</v>
      </c>
      <c r="DZ80">
        <v>0</v>
      </c>
      <c r="EA80">
        <v>0</v>
      </c>
      <c r="EB80">
        <v>249.5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93866.28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13378.43</v>
      </c>
      <c r="EP80">
        <v>0</v>
      </c>
      <c r="EQ80">
        <v>2073</v>
      </c>
      <c r="ER80">
        <v>0</v>
      </c>
      <c r="ES80">
        <v>0</v>
      </c>
    </row>
    <row r="81" spans="1:149" ht="19.5" x14ac:dyDescent="0.35">
      <c r="A81" s="288"/>
      <c r="B81" s="289">
        <v>73</v>
      </c>
      <c r="C81" s="339"/>
      <c r="D81" s="339"/>
      <c r="E81" s="334" t="s">
        <v>80</v>
      </c>
      <c r="F81" s="335"/>
      <c r="G81" s="324">
        <f t="shared" si="3"/>
        <v>13100434</v>
      </c>
      <c r="H81" s="288"/>
      <c r="I81" s="288"/>
      <c r="J81" s="288"/>
      <c r="K81" s="288"/>
      <c r="L81" s="288"/>
      <c r="M81" s="286"/>
      <c r="N81" s="287"/>
      <c r="O81" s="290">
        <v>79</v>
      </c>
      <c r="P81" s="290">
        <v>0</v>
      </c>
      <c r="Q81" s="330">
        <v>227326786.06999999</v>
      </c>
      <c r="R81" s="330">
        <v>11930620.43</v>
      </c>
      <c r="S81" s="330">
        <v>1087097.3199999998</v>
      </c>
      <c r="T81" s="330">
        <v>13668703</v>
      </c>
      <c r="U81" s="330">
        <v>10063306.57</v>
      </c>
      <c r="V81" s="330">
        <v>18025935.079999998</v>
      </c>
      <c r="W81" s="330">
        <v>10228807.91</v>
      </c>
      <c r="X81" s="331">
        <v>2409145.87</v>
      </c>
      <c r="Y81" s="330">
        <v>744871.7</v>
      </c>
      <c r="Z81" s="330">
        <v>4766822.5500000007</v>
      </c>
      <c r="AA81" s="330">
        <v>679958.22</v>
      </c>
      <c r="AB81" s="330">
        <v>2582598.65</v>
      </c>
      <c r="AC81" s="330">
        <v>17889501.899999999</v>
      </c>
      <c r="AD81" s="330">
        <v>13407790.4</v>
      </c>
      <c r="AE81" s="330">
        <v>26176963.359999999</v>
      </c>
      <c r="AF81" s="330">
        <v>6178187.9700000007</v>
      </c>
      <c r="AG81" s="330">
        <v>1365191.08</v>
      </c>
      <c r="AH81" s="330">
        <v>7475839.3399999989</v>
      </c>
      <c r="AI81" s="330">
        <v>6264181.0600000005</v>
      </c>
      <c r="AJ81" s="330">
        <v>1695781.33</v>
      </c>
      <c r="AK81" s="330">
        <v>14594233.449999999</v>
      </c>
      <c r="AL81" s="332">
        <v>3258647.1</v>
      </c>
      <c r="AM81" s="332">
        <v>16367154.310000001</v>
      </c>
      <c r="AN81" s="332">
        <v>6069683.1300000008</v>
      </c>
      <c r="AO81" s="332">
        <v>1117023.02</v>
      </c>
      <c r="AP81" s="332">
        <v>442329.34</v>
      </c>
      <c r="AQ81" s="332">
        <v>1137617.47</v>
      </c>
      <c r="AR81" s="332">
        <v>537077599.99000001</v>
      </c>
      <c r="AS81" s="332">
        <v>82457951.469999999</v>
      </c>
      <c r="AT81" s="332">
        <v>5666726.7300000004</v>
      </c>
      <c r="AU81" s="332">
        <v>2300050</v>
      </c>
      <c r="AV81" s="332">
        <v>7381155</v>
      </c>
      <c r="AW81" s="332">
        <v>19208613.899999999</v>
      </c>
      <c r="AX81" s="332">
        <v>2607881.9899999998</v>
      </c>
      <c r="AY81" s="332">
        <v>4940318.9600000009</v>
      </c>
      <c r="AZ81" s="332">
        <v>37357772.020000003</v>
      </c>
      <c r="BA81" s="332"/>
      <c r="BB81" s="332">
        <v>9389991</v>
      </c>
      <c r="BC81" s="332">
        <v>11204244.35</v>
      </c>
      <c r="BD81" s="332">
        <v>17401267.599999998</v>
      </c>
      <c r="BE81" s="332">
        <v>2866363.15</v>
      </c>
      <c r="BF81" s="332">
        <v>6070898.4799999995</v>
      </c>
      <c r="BG81" s="332">
        <v>2593340.1500000004</v>
      </c>
      <c r="BH81" s="332">
        <v>18216346.280000005</v>
      </c>
      <c r="BI81" s="332">
        <v>3168036.96</v>
      </c>
      <c r="BJ81" s="332">
        <v>4916240</v>
      </c>
      <c r="BK81" s="332">
        <v>13100434</v>
      </c>
      <c r="BL81" s="332">
        <v>2761307.3499999996</v>
      </c>
      <c r="BM81" s="332">
        <v>8709917.7999999989</v>
      </c>
      <c r="BN81" s="332">
        <v>10951399.530000001</v>
      </c>
      <c r="BO81" s="332">
        <v>1410650.04</v>
      </c>
      <c r="BP81" s="332">
        <v>2151621.19</v>
      </c>
      <c r="BQ81" s="332">
        <v>1435927.04</v>
      </c>
      <c r="BR81" s="332"/>
      <c r="BS81" s="332">
        <v>15468787.529999999</v>
      </c>
      <c r="BT81" s="332">
        <v>2854683.3200000003</v>
      </c>
      <c r="BU81" s="332">
        <v>250177407.94999999</v>
      </c>
      <c r="BV81" s="332">
        <v>27210111</v>
      </c>
      <c r="BW81" s="332">
        <v>3152429.4000000004</v>
      </c>
      <c r="BX81" s="329">
        <v>14176617</v>
      </c>
      <c r="BY81" s="332">
        <v>6608043.9899999993</v>
      </c>
      <c r="BZ81" s="332">
        <v>1696666.6099999999</v>
      </c>
      <c r="CA81" s="332">
        <v>1687483</v>
      </c>
      <c r="CB81" s="332">
        <v>5347343.5199999986</v>
      </c>
      <c r="CC81" s="332">
        <v>11093576.670000002</v>
      </c>
      <c r="CD81" s="290"/>
      <c r="CE81" s="290"/>
      <c r="CG81">
        <v>253569108.88</v>
      </c>
      <c r="CH81">
        <v>11949456.149999997</v>
      </c>
      <c r="CI81">
        <v>1128041</v>
      </c>
      <c r="CJ81">
        <v>13245117.450000001</v>
      </c>
      <c r="CK81">
        <v>9500734.7000000011</v>
      </c>
      <c r="CL81">
        <v>17672918.210000001</v>
      </c>
      <c r="CM81">
        <v>8980024.9199999999</v>
      </c>
      <c r="CN81">
        <v>2315796.4899999998</v>
      </c>
      <c r="CO81">
        <v>714794.32000000007</v>
      </c>
      <c r="CP81">
        <v>4520386.91</v>
      </c>
      <c r="CQ81">
        <v>657697.46</v>
      </c>
      <c r="CR81">
        <v>2579956.2600000002</v>
      </c>
      <c r="CS81">
        <v>17509024.849999998</v>
      </c>
      <c r="CT81">
        <v>9154168.9899999984</v>
      </c>
      <c r="CU81">
        <v>26719026.030000001</v>
      </c>
      <c r="CV81">
        <v>6272618.96</v>
      </c>
      <c r="CW81">
        <v>1336258.1100000001</v>
      </c>
      <c r="CX81">
        <v>6826098.6900000004</v>
      </c>
      <c r="CY81">
        <v>5512158.04</v>
      </c>
      <c r="CZ81">
        <v>1676210.4600000002</v>
      </c>
      <c r="DA81">
        <v>13645779.740000002</v>
      </c>
      <c r="DB81">
        <v>3030080.32</v>
      </c>
      <c r="DC81">
        <v>14940538.639999999</v>
      </c>
      <c r="DD81">
        <v>5991469.6100000003</v>
      </c>
      <c r="DE81">
        <v>1078758.9800000002</v>
      </c>
      <c r="DF81">
        <v>479393.25</v>
      </c>
      <c r="DG81">
        <v>1130422.07</v>
      </c>
      <c r="DH81">
        <v>533429361.19999993</v>
      </c>
      <c r="DI81">
        <v>77499907.929999992</v>
      </c>
      <c r="DJ81">
        <v>5878846.6699999999</v>
      </c>
      <c r="DK81">
        <v>2204142</v>
      </c>
      <c r="DL81">
        <v>6668210</v>
      </c>
      <c r="DM81">
        <v>17773386.59</v>
      </c>
      <c r="DN81">
        <v>2292335.04</v>
      </c>
      <c r="DO81">
        <v>4535366.57</v>
      </c>
      <c r="DP81">
        <v>35692371.869999997</v>
      </c>
      <c r="DQ81">
        <v>2539488.3600000003</v>
      </c>
      <c r="DR81">
        <v>8862186</v>
      </c>
      <c r="DS81">
        <v>9135663.1100000013</v>
      </c>
      <c r="DT81">
        <v>17691354.610000003</v>
      </c>
      <c r="DU81">
        <v>2569426.0699999998</v>
      </c>
      <c r="DV81">
        <v>6227379.8600000003</v>
      </c>
      <c r="DW81">
        <v>2561132.16</v>
      </c>
      <c r="DX81">
        <v>17896655.739999998</v>
      </c>
      <c r="DY81">
        <v>3267001.4800000004</v>
      </c>
      <c r="DZ81">
        <v>4709486</v>
      </c>
      <c r="EA81">
        <v>12150794.340000002</v>
      </c>
      <c r="EB81">
        <v>3084327.9299999997</v>
      </c>
      <c r="EC81">
        <v>8578379.7700000014</v>
      </c>
      <c r="ED81">
        <v>10820565.34</v>
      </c>
      <c r="EE81">
        <v>1379237.15</v>
      </c>
      <c r="EF81">
        <v>2194778.1000000006</v>
      </c>
      <c r="EG81">
        <v>1541651.0599999996</v>
      </c>
      <c r="EH81">
        <v>3841606.6500000004</v>
      </c>
      <c r="EI81">
        <v>15384698.060000001</v>
      </c>
      <c r="EJ81">
        <v>2631316.12</v>
      </c>
      <c r="EK81">
        <v>234903517.77999997</v>
      </c>
      <c r="EL81">
        <v>26470558</v>
      </c>
      <c r="EM81">
        <v>3081229.0500000007</v>
      </c>
      <c r="EN81">
        <v>13438374</v>
      </c>
      <c r="EO81">
        <v>6597232.0999999996</v>
      </c>
      <c r="EP81">
        <v>1702668.95</v>
      </c>
      <c r="EQ81">
        <v>1630646</v>
      </c>
      <c r="ER81">
        <v>6034471</v>
      </c>
      <c r="ES81">
        <v>11961256</v>
      </c>
    </row>
    <row r="82" spans="1:149" ht="19.5" x14ac:dyDescent="0.35">
      <c r="A82" s="288"/>
      <c r="B82" s="289">
        <v>74</v>
      </c>
      <c r="C82" s="339"/>
      <c r="D82" s="339"/>
      <c r="E82" s="334"/>
      <c r="F82" s="324"/>
      <c r="G82" s="340"/>
      <c r="H82" s="341"/>
      <c r="I82" s="341"/>
      <c r="J82" s="341"/>
      <c r="K82" s="341"/>
      <c r="L82" s="341"/>
      <c r="M82" s="341"/>
      <c r="N82" s="342"/>
      <c r="O82" s="290">
        <v>80</v>
      </c>
      <c r="P82" s="290">
        <v>0</v>
      </c>
      <c r="Q82" s="330"/>
      <c r="R82" s="330"/>
      <c r="S82" s="330"/>
      <c r="T82" s="330"/>
      <c r="U82" s="330"/>
      <c r="V82" s="330"/>
      <c r="W82" s="330"/>
      <c r="X82" s="331"/>
      <c r="Y82" s="330"/>
      <c r="Z82" s="330"/>
      <c r="AA82" s="330"/>
      <c r="AB82" s="330"/>
      <c r="AC82" s="330"/>
      <c r="AD82" s="330"/>
      <c r="AE82" s="330"/>
      <c r="AF82" s="330"/>
      <c r="AG82" s="330"/>
      <c r="AH82" s="330"/>
      <c r="AI82" s="330"/>
      <c r="AJ82" s="330"/>
      <c r="AK82" s="330"/>
      <c r="AL82" s="332"/>
      <c r="AM82" s="332"/>
      <c r="AN82" s="332"/>
      <c r="AO82" s="332"/>
      <c r="AP82" s="332"/>
      <c r="AQ82" s="332"/>
      <c r="AR82" s="332"/>
      <c r="AS82" s="332"/>
      <c r="AT82" s="332"/>
      <c r="AU82" s="332"/>
      <c r="AV82" s="332"/>
      <c r="AW82" s="332"/>
      <c r="AX82" s="332"/>
      <c r="AY82" s="332"/>
      <c r="AZ82" s="332"/>
      <c r="BA82" s="332"/>
      <c r="BB82" s="332"/>
      <c r="BC82" s="332"/>
      <c r="BD82" s="332"/>
      <c r="BE82" s="332"/>
      <c r="BF82" s="332"/>
      <c r="BG82" s="332"/>
      <c r="BH82" s="332"/>
      <c r="BI82" s="332"/>
      <c r="BJ82" s="332"/>
      <c r="BK82" s="332"/>
      <c r="BL82" s="332"/>
      <c r="BM82" s="332"/>
      <c r="BN82" s="332"/>
      <c r="BO82" s="332"/>
      <c r="BP82" s="332"/>
      <c r="BQ82" s="332"/>
      <c r="BR82" s="332"/>
      <c r="BS82" s="332"/>
      <c r="BT82" s="332"/>
      <c r="BU82" s="332"/>
      <c r="BV82" s="332"/>
      <c r="BW82" s="332"/>
      <c r="BX82" s="329"/>
      <c r="BY82" s="332"/>
      <c r="BZ82" s="332"/>
      <c r="CA82" s="332"/>
      <c r="CB82" s="332"/>
      <c r="CC82" s="332"/>
      <c r="CD82" s="343"/>
      <c r="CE82" s="343"/>
      <c r="CF82" s="14"/>
      <c r="CG82" s="14">
        <v>0</v>
      </c>
      <c r="CH82" s="14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O82">
        <v>0</v>
      </c>
      <c r="EP82">
        <v>0</v>
      </c>
      <c r="EQ82">
        <v>0</v>
      </c>
      <c r="ER82">
        <v>0</v>
      </c>
      <c r="ES82">
        <v>0</v>
      </c>
    </row>
    <row r="83" spans="1:149" ht="19.5" x14ac:dyDescent="0.35">
      <c r="A83" s="288"/>
      <c r="B83" s="289">
        <v>75</v>
      </c>
      <c r="C83" s="344" t="s">
        <v>81</v>
      </c>
      <c r="D83" s="339"/>
      <c r="E83" s="309"/>
      <c r="F83" s="324"/>
      <c r="G83" s="288"/>
      <c r="H83" s="286"/>
      <c r="I83" s="286"/>
      <c r="J83" s="286"/>
      <c r="K83" s="286"/>
      <c r="L83" s="286"/>
      <c r="M83" s="286"/>
      <c r="N83" s="287"/>
      <c r="O83" s="290">
        <v>81</v>
      </c>
      <c r="P83" s="290">
        <v>0</v>
      </c>
      <c r="Q83" s="330"/>
      <c r="R83" s="330"/>
      <c r="S83" s="330"/>
      <c r="T83" s="330"/>
      <c r="U83" s="330"/>
      <c r="V83" s="330"/>
      <c r="W83" s="330"/>
      <c r="X83" s="331"/>
      <c r="Y83" s="330"/>
      <c r="Z83" s="330"/>
      <c r="AA83" s="330"/>
      <c r="AB83" s="330"/>
      <c r="AC83" s="330"/>
      <c r="AD83" s="330"/>
      <c r="AE83" s="330"/>
      <c r="AF83" s="330"/>
      <c r="AG83" s="330"/>
      <c r="AH83" s="330"/>
      <c r="AI83" s="330"/>
      <c r="AJ83" s="330"/>
      <c r="AK83" s="330"/>
      <c r="AL83" s="332"/>
      <c r="AM83" s="332"/>
      <c r="AN83" s="332"/>
      <c r="AO83" s="332"/>
      <c r="AP83" s="332"/>
      <c r="AQ83" s="332"/>
      <c r="AR83" s="332"/>
      <c r="AS83" s="332"/>
      <c r="AT83" s="332"/>
      <c r="AU83" s="332"/>
      <c r="AV83" s="332"/>
      <c r="AW83" s="332"/>
      <c r="AX83" s="332"/>
      <c r="AY83" s="332"/>
      <c r="AZ83" s="332"/>
      <c r="BA83" s="332"/>
      <c r="BB83" s="332"/>
      <c r="BC83" s="332"/>
      <c r="BD83" s="332"/>
      <c r="BE83" s="332"/>
      <c r="BF83" s="332"/>
      <c r="BG83" s="332"/>
      <c r="BH83" s="332"/>
      <c r="BI83" s="332"/>
      <c r="BJ83" s="332"/>
      <c r="BK83" s="332"/>
      <c r="BL83" s="332"/>
      <c r="BM83" s="332"/>
      <c r="BN83" s="332"/>
      <c r="BO83" s="332"/>
      <c r="BP83" s="332"/>
      <c r="BQ83" s="332"/>
      <c r="BR83" s="332"/>
      <c r="BS83" s="332"/>
      <c r="BT83" s="332"/>
      <c r="BU83" s="332"/>
      <c r="BV83" s="332"/>
      <c r="BW83" s="332"/>
      <c r="BX83" s="329"/>
      <c r="BY83" s="332"/>
      <c r="BZ83" s="332"/>
      <c r="CA83" s="332"/>
      <c r="CB83" s="332"/>
      <c r="CC83" s="332"/>
      <c r="CD83" s="290"/>
      <c r="CE83" s="290"/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O83">
        <v>0</v>
      </c>
      <c r="EP83">
        <v>0</v>
      </c>
      <c r="EQ83">
        <v>0</v>
      </c>
      <c r="ER83">
        <v>0</v>
      </c>
      <c r="ES83">
        <v>0</v>
      </c>
    </row>
    <row r="84" spans="1:149" s="3" customFormat="1" ht="19.5" outlineLevel="1" x14ac:dyDescent="0.35">
      <c r="A84" s="288"/>
      <c r="B84" s="289">
        <v>76</v>
      </c>
      <c r="C84" s="345"/>
      <c r="D84" s="345"/>
      <c r="E84" s="322">
        <v>5014</v>
      </c>
      <c r="F84" s="324"/>
      <c r="G84" s="324">
        <f t="shared" ref="G84:G89" si="4">HLOOKUP($E$3,$P$3:$CE$269,O84,FALSE)</f>
        <v>0</v>
      </c>
      <c r="H84" s="320"/>
      <c r="I84" s="320"/>
      <c r="J84" s="320"/>
      <c r="K84" s="320"/>
      <c r="L84" s="320"/>
      <c r="M84" s="320"/>
      <c r="N84" s="346"/>
      <c r="O84" s="290">
        <v>82</v>
      </c>
      <c r="P84" s="290">
        <v>0</v>
      </c>
      <c r="Q84" s="330">
        <v>363307.15</v>
      </c>
      <c r="R84" s="330">
        <v>0</v>
      </c>
      <c r="S84" s="330">
        <v>0</v>
      </c>
      <c r="T84" s="330">
        <v>0</v>
      </c>
      <c r="U84" s="330">
        <v>2489.17</v>
      </c>
      <c r="V84" s="330">
        <v>0</v>
      </c>
      <c r="W84" s="330">
        <v>0</v>
      </c>
      <c r="X84" s="331">
        <v>0</v>
      </c>
      <c r="Y84" s="330">
        <v>0</v>
      </c>
      <c r="Z84" s="330">
        <v>0</v>
      </c>
      <c r="AA84" s="330">
        <v>0</v>
      </c>
      <c r="AB84" s="330">
        <v>0</v>
      </c>
      <c r="AC84" s="330">
        <v>0</v>
      </c>
      <c r="AD84" s="330">
        <v>0</v>
      </c>
      <c r="AE84" s="330">
        <v>270171.8</v>
      </c>
      <c r="AF84" s="330">
        <v>0</v>
      </c>
      <c r="AG84" s="330">
        <v>0</v>
      </c>
      <c r="AH84" s="330">
        <v>0</v>
      </c>
      <c r="AI84" s="330">
        <v>2610.94</v>
      </c>
      <c r="AJ84" s="330">
        <v>41273.25</v>
      </c>
      <c r="AK84" s="330">
        <v>0</v>
      </c>
      <c r="AL84" s="332">
        <v>13279.06</v>
      </c>
      <c r="AM84" s="332">
        <v>0</v>
      </c>
      <c r="AN84" s="332">
        <v>0</v>
      </c>
      <c r="AO84" s="332">
        <v>0</v>
      </c>
      <c r="AP84" s="332">
        <v>0</v>
      </c>
      <c r="AQ84" s="332">
        <v>18265.89</v>
      </c>
      <c r="AR84" s="332">
        <v>361215.2</v>
      </c>
      <c r="AS84" s="332">
        <v>384537.44</v>
      </c>
      <c r="AT84" s="332">
        <v>0</v>
      </c>
      <c r="AU84" s="332">
        <v>15970</v>
      </c>
      <c r="AV84" s="332">
        <v>0</v>
      </c>
      <c r="AW84" s="332">
        <v>333989.43</v>
      </c>
      <c r="AX84" s="332">
        <v>0</v>
      </c>
      <c r="AY84" s="332">
        <v>0</v>
      </c>
      <c r="AZ84" s="332">
        <v>0</v>
      </c>
      <c r="BA84" s="332"/>
      <c r="BB84" s="332">
        <v>0</v>
      </c>
      <c r="BC84" s="332">
        <v>0</v>
      </c>
      <c r="BD84" s="332">
        <v>12172.64</v>
      </c>
      <c r="BE84" s="332">
        <v>1948.4</v>
      </c>
      <c r="BF84" s="332">
        <v>0</v>
      </c>
      <c r="BG84" s="332">
        <v>0</v>
      </c>
      <c r="BH84" s="332">
        <v>116408.73</v>
      </c>
      <c r="BI84" s="332">
        <v>0</v>
      </c>
      <c r="BJ84" s="332">
        <v>0</v>
      </c>
      <c r="BK84" s="332">
        <v>0</v>
      </c>
      <c r="BL84" s="332">
        <v>0</v>
      </c>
      <c r="BM84" s="332">
        <v>0</v>
      </c>
      <c r="BN84" s="332">
        <v>32815.31</v>
      </c>
      <c r="BO84" s="332">
        <v>0</v>
      </c>
      <c r="BP84" s="332">
        <v>0</v>
      </c>
      <c r="BQ84" s="332">
        <v>0</v>
      </c>
      <c r="BR84" s="332"/>
      <c r="BS84" s="332">
        <v>0</v>
      </c>
      <c r="BT84" s="332">
        <v>0</v>
      </c>
      <c r="BU84" s="332">
        <v>260643.93</v>
      </c>
      <c r="BV84" s="332">
        <v>103274</v>
      </c>
      <c r="BW84" s="332">
        <v>0</v>
      </c>
      <c r="BX84" s="329">
        <v>161916</v>
      </c>
      <c r="BY84" s="332">
        <v>0</v>
      </c>
      <c r="BZ84" s="332">
        <v>0</v>
      </c>
      <c r="CA84" s="332">
        <v>0</v>
      </c>
      <c r="CB84" s="332">
        <v>0</v>
      </c>
      <c r="CC84" s="332">
        <v>0</v>
      </c>
      <c r="CD84" s="319"/>
      <c r="CE84" s="319"/>
      <c r="CF84" s="5"/>
      <c r="CG84" s="5">
        <v>309175.32</v>
      </c>
      <c r="CH84" s="5">
        <v>0</v>
      </c>
      <c r="CI84" s="3">
        <v>0</v>
      </c>
      <c r="CJ84" s="3">
        <v>0</v>
      </c>
      <c r="CK84" s="3">
        <v>10757.64</v>
      </c>
      <c r="CL84" s="3">
        <v>0</v>
      </c>
      <c r="CM84" s="3">
        <v>0</v>
      </c>
      <c r="CN84" s="3">
        <v>0</v>
      </c>
      <c r="CO84" s="3">
        <v>0</v>
      </c>
      <c r="CP84" s="3">
        <v>0</v>
      </c>
      <c r="CQ84" s="3">
        <v>0</v>
      </c>
      <c r="CR84" s="3">
        <v>0</v>
      </c>
      <c r="CS84" s="3">
        <v>5791.61</v>
      </c>
      <c r="CT84" s="3">
        <v>0</v>
      </c>
      <c r="CU84" s="3">
        <v>0</v>
      </c>
      <c r="CV84" s="3">
        <v>0</v>
      </c>
      <c r="CW84" s="3">
        <v>0</v>
      </c>
      <c r="CX84" s="3">
        <v>0</v>
      </c>
      <c r="CY84" s="3">
        <v>4103.18</v>
      </c>
      <c r="CZ84" s="3">
        <v>20502.03</v>
      </c>
      <c r="DA84" s="3">
        <v>0</v>
      </c>
      <c r="DB84" s="3">
        <v>716.06</v>
      </c>
      <c r="DC84" s="3">
        <v>0</v>
      </c>
      <c r="DD84" s="3">
        <v>0</v>
      </c>
      <c r="DE84" s="3">
        <v>0</v>
      </c>
      <c r="DF84" s="3">
        <v>0</v>
      </c>
      <c r="DG84" s="3">
        <v>63669.09</v>
      </c>
      <c r="DH84" s="3">
        <v>388519.54</v>
      </c>
      <c r="DI84" s="3">
        <v>155710.20000000001</v>
      </c>
      <c r="DJ84" s="3">
        <v>0</v>
      </c>
      <c r="DK84" s="3">
        <v>7052</v>
      </c>
      <c r="DL84" s="3">
        <v>0</v>
      </c>
      <c r="DM84" s="3">
        <v>337824.08</v>
      </c>
      <c r="DN84" s="3">
        <v>0</v>
      </c>
      <c r="DO84" s="3">
        <v>0</v>
      </c>
      <c r="DP84" s="3">
        <v>0</v>
      </c>
      <c r="DQ84" s="3">
        <v>0</v>
      </c>
      <c r="DR84" s="3">
        <v>0</v>
      </c>
      <c r="DS84" s="3">
        <v>0</v>
      </c>
      <c r="DT84" s="3">
        <v>8539</v>
      </c>
      <c r="DU84" s="3">
        <v>12412.63</v>
      </c>
      <c r="DV84" s="3">
        <v>0</v>
      </c>
      <c r="DW84" s="3">
        <v>0</v>
      </c>
      <c r="DX84" s="3">
        <v>152742.1</v>
      </c>
      <c r="DY84" s="3">
        <v>0</v>
      </c>
      <c r="DZ84" s="3">
        <v>0</v>
      </c>
      <c r="EA84" s="3">
        <v>0</v>
      </c>
      <c r="EB84" s="3">
        <v>0</v>
      </c>
      <c r="EC84" s="3">
        <v>0</v>
      </c>
      <c r="ED84" s="3">
        <v>33967.5</v>
      </c>
      <c r="EE84" s="3">
        <v>0</v>
      </c>
      <c r="EF84" s="3">
        <v>0</v>
      </c>
      <c r="EG84" s="3">
        <v>0</v>
      </c>
      <c r="EH84" s="3">
        <v>0</v>
      </c>
      <c r="EI84" s="3">
        <v>0</v>
      </c>
      <c r="EJ84" s="3">
        <v>0</v>
      </c>
      <c r="EK84" s="3">
        <v>453547.21</v>
      </c>
      <c r="EL84" s="3">
        <v>123020</v>
      </c>
      <c r="EM84" s="3">
        <v>0</v>
      </c>
      <c r="EN84" s="3">
        <v>412731</v>
      </c>
      <c r="EO84" s="3">
        <v>0</v>
      </c>
      <c r="EP84" s="3">
        <v>0</v>
      </c>
      <c r="EQ84" s="3">
        <v>0</v>
      </c>
      <c r="ER84" s="3">
        <v>0</v>
      </c>
      <c r="ES84" s="3">
        <v>0</v>
      </c>
    </row>
    <row r="85" spans="1:149" s="3" customFormat="1" ht="19.5" outlineLevel="1" x14ac:dyDescent="0.35">
      <c r="A85" s="288"/>
      <c r="B85" s="289">
        <v>77</v>
      </c>
      <c r="C85" s="345"/>
      <c r="D85" s="345"/>
      <c r="E85" s="322">
        <v>5015</v>
      </c>
      <c r="F85" s="324"/>
      <c r="G85" s="324">
        <f t="shared" si="4"/>
        <v>0</v>
      </c>
      <c r="H85" s="320"/>
      <c r="I85" s="320"/>
      <c r="J85" s="320"/>
      <c r="K85" s="320"/>
      <c r="L85" s="320"/>
      <c r="M85" s="320"/>
      <c r="N85" s="346"/>
      <c r="O85" s="290">
        <v>83</v>
      </c>
      <c r="P85" s="290">
        <v>0</v>
      </c>
      <c r="Q85" s="330">
        <v>0</v>
      </c>
      <c r="R85" s="330">
        <v>0</v>
      </c>
      <c r="S85" s="330">
        <v>0</v>
      </c>
      <c r="T85" s="330">
        <v>0</v>
      </c>
      <c r="U85" s="330">
        <v>86632.84</v>
      </c>
      <c r="V85" s="330">
        <v>0</v>
      </c>
      <c r="W85" s="330">
        <v>0</v>
      </c>
      <c r="X85" s="331">
        <v>0</v>
      </c>
      <c r="Y85" s="330">
        <v>0</v>
      </c>
      <c r="Z85" s="330">
        <v>0</v>
      </c>
      <c r="AA85" s="330">
        <v>0</v>
      </c>
      <c r="AB85" s="330">
        <v>0</v>
      </c>
      <c r="AC85" s="330">
        <v>206212.91</v>
      </c>
      <c r="AD85" s="330">
        <v>0</v>
      </c>
      <c r="AE85" s="330">
        <v>1889.06</v>
      </c>
      <c r="AF85" s="330">
        <v>0</v>
      </c>
      <c r="AG85" s="330">
        <v>0</v>
      </c>
      <c r="AH85" s="330">
        <v>0</v>
      </c>
      <c r="AI85" s="330">
        <v>126451.39</v>
      </c>
      <c r="AJ85" s="330">
        <v>12504.63</v>
      </c>
      <c r="AK85" s="330">
        <v>0</v>
      </c>
      <c r="AL85" s="332">
        <v>51367.17</v>
      </c>
      <c r="AM85" s="332">
        <v>0</v>
      </c>
      <c r="AN85" s="332">
        <v>0</v>
      </c>
      <c r="AO85" s="332">
        <v>0</v>
      </c>
      <c r="AP85" s="332">
        <v>0</v>
      </c>
      <c r="AQ85" s="332">
        <v>9427.84</v>
      </c>
      <c r="AR85" s="332">
        <v>102951.5</v>
      </c>
      <c r="AS85" s="332">
        <v>39080.35</v>
      </c>
      <c r="AT85" s="332">
        <v>0</v>
      </c>
      <c r="AU85" s="332">
        <v>560</v>
      </c>
      <c r="AV85" s="332">
        <v>0</v>
      </c>
      <c r="AW85" s="332">
        <v>657137.92000000004</v>
      </c>
      <c r="AX85" s="332">
        <v>0</v>
      </c>
      <c r="AY85" s="332">
        <v>0</v>
      </c>
      <c r="AZ85" s="332">
        <v>0</v>
      </c>
      <c r="BA85" s="332"/>
      <c r="BB85" s="332">
        <v>0</v>
      </c>
      <c r="BC85" s="332">
        <v>0</v>
      </c>
      <c r="BD85" s="332">
        <v>156255.01999999999</v>
      </c>
      <c r="BE85" s="332">
        <v>0</v>
      </c>
      <c r="BF85" s="332">
        <v>0</v>
      </c>
      <c r="BG85" s="332">
        <v>0</v>
      </c>
      <c r="BH85" s="332">
        <v>31402.59</v>
      </c>
      <c r="BI85" s="332">
        <v>0</v>
      </c>
      <c r="BJ85" s="332">
        <v>0</v>
      </c>
      <c r="BK85" s="332">
        <v>0</v>
      </c>
      <c r="BL85" s="332">
        <v>0</v>
      </c>
      <c r="BM85" s="332">
        <v>0</v>
      </c>
      <c r="BN85" s="332">
        <v>8417.2800000000007</v>
      </c>
      <c r="BO85" s="332">
        <v>0</v>
      </c>
      <c r="BP85" s="332">
        <v>0</v>
      </c>
      <c r="BQ85" s="332">
        <v>0</v>
      </c>
      <c r="BR85" s="332"/>
      <c r="BS85" s="332">
        <v>0</v>
      </c>
      <c r="BT85" s="332">
        <v>0</v>
      </c>
      <c r="BU85" s="332">
        <v>39487.089999999997</v>
      </c>
      <c r="BV85" s="332">
        <v>0</v>
      </c>
      <c r="BW85" s="332">
        <v>0</v>
      </c>
      <c r="BX85" s="329">
        <v>104523</v>
      </c>
      <c r="BY85" s="332">
        <v>0</v>
      </c>
      <c r="BZ85" s="332">
        <v>0</v>
      </c>
      <c r="CA85" s="332">
        <v>0</v>
      </c>
      <c r="CB85" s="332">
        <v>0</v>
      </c>
      <c r="CC85" s="332">
        <v>0</v>
      </c>
      <c r="CD85" s="319"/>
      <c r="CE85" s="319"/>
      <c r="CF85" s="5"/>
      <c r="CG85" s="5">
        <v>635.67999999999995</v>
      </c>
      <c r="CH85" s="5">
        <v>0</v>
      </c>
      <c r="CI85" s="3">
        <v>0</v>
      </c>
      <c r="CJ85" s="3">
        <v>0</v>
      </c>
      <c r="CK85" s="3">
        <v>90387.72</v>
      </c>
      <c r="CL85" s="3">
        <v>0</v>
      </c>
      <c r="CM85" s="3">
        <v>0</v>
      </c>
      <c r="CN85" s="3">
        <v>0</v>
      </c>
      <c r="CO85" s="3">
        <v>0</v>
      </c>
      <c r="CP85" s="3">
        <v>0</v>
      </c>
      <c r="CQ85" s="3">
        <v>0</v>
      </c>
      <c r="CR85" s="3">
        <v>0</v>
      </c>
      <c r="CS85" s="3">
        <v>163528.93</v>
      </c>
      <c r="CT85" s="3">
        <v>0</v>
      </c>
      <c r="CU85" s="3">
        <v>0</v>
      </c>
      <c r="CV85" s="3">
        <v>0</v>
      </c>
      <c r="CW85" s="3">
        <v>0</v>
      </c>
      <c r="CX85" s="3">
        <v>0</v>
      </c>
      <c r="CY85" s="3">
        <v>114239.16</v>
      </c>
      <c r="CZ85" s="3">
        <v>8794.58</v>
      </c>
      <c r="DA85" s="3">
        <v>0</v>
      </c>
      <c r="DB85" s="3">
        <v>72470.38</v>
      </c>
      <c r="DC85" s="3">
        <v>0</v>
      </c>
      <c r="DD85" s="3">
        <v>0</v>
      </c>
      <c r="DE85" s="3">
        <v>0</v>
      </c>
      <c r="DF85" s="3">
        <v>0</v>
      </c>
      <c r="DG85" s="3">
        <v>7982.77</v>
      </c>
      <c r="DH85" s="3">
        <v>110061.78</v>
      </c>
      <c r="DI85" s="3">
        <v>32140.13</v>
      </c>
      <c r="DJ85" s="3">
        <v>0</v>
      </c>
      <c r="DK85" s="3">
        <v>247</v>
      </c>
      <c r="DL85" s="3">
        <v>0</v>
      </c>
      <c r="DM85" s="3">
        <v>612847.06999999995</v>
      </c>
      <c r="DN85" s="3">
        <v>0</v>
      </c>
      <c r="DO85" s="3">
        <v>0</v>
      </c>
      <c r="DP85" s="3">
        <v>0</v>
      </c>
      <c r="DQ85" s="3">
        <v>0</v>
      </c>
      <c r="DR85" s="3">
        <v>0</v>
      </c>
      <c r="DS85" s="3">
        <v>0</v>
      </c>
      <c r="DT85" s="3">
        <v>118016.13</v>
      </c>
      <c r="DU85" s="3">
        <v>0</v>
      </c>
      <c r="DV85" s="3">
        <v>0</v>
      </c>
      <c r="DW85" s="3">
        <v>0</v>
      </c>
      <c r="DX85" s="3">
        <v>30223.98</v>
      </c>
      <c r="DY85" s="3">
        <v>0</v>
      </c>
      <c r="DZ85" s="3">
        <v>0</v>
      </c>
      <c r="EA85" s="3">
        <v>0</v>
      </c>
      <c r="EB85" s="3">
        <v>0</v>
      </c>
      <c r="EC85" s="3">
        <v>0</v>
      </c>
      <c r="ED85" s="3">
        <v>4455.99</v>
      </c>
      <c r="EE85" s="3">
        <v>0</v>
      </c>
      <c r="EF85" s="3">
        <v>0</v>
      </c>
      <c r="EG85" s="3">
        <v>0</v>
      </c>
      <c r="EH85" s="3">
        <v>0</v>
      </c>
      <c r="EI85" s="3">
        <v>0</v>
      </c>
      <c r="EJ85" s="3">
        <v>0</v>
      </c>
      <c r="EK85" s="3">
        <v>10034.200000000001</v>
      </c>
      <c r="EL85" s="3">
        <v>0</v>
      </c>
      <c r="EM85" s="3">
        <v>0</v>
      </c>
      <c r="EN85" s="3">
        <v>91934</v>
      </c>
      <c r="EO85" s="3">
        <v>0</v>
      </c>
      <c r="EP85" s="3">
        <v>0</v>
      </c>
      <c r="EQ85" s="3">
        <v>0</v>
      </c>
      <c r="ER85" s="3">
        <v>0</v>
      </c>
      <c r="ES85" s="3">
        <v>0</v>
      </c>
    </row>
    <row r="86" spans="1:149" s="3" customFormat="1" ht="19.5" outlineLevel="1" x14ac:dyDescent="0.35">
      <c r="A86" s="288"/>
      <c r="B86" s="289">
        <v>78</v>
      </c>
      <c r="C86" s="345"/>
      <c r="D86" s="345"/>
      <c r="E86" s="322">
        <v>5112</v>
      </c>
      <c r="F86" s="324"/>
      <c r="G86" s="324">
        <f t="shared" si="4"/>
        <v>0</v>
      </c>
      <c r="H86" s="320"/>
      <c r="I86" s="320"/>
      <c r="J86" s="320"/>
      <c r="K86" s="320"/>
      <c r="L86" s="320"/>
      <c r="M86" s="320"/>
      <c r="N86" s="346"/>
      <c r="O86" s="290">
        <v>84</v>
      </c>
      <c r="P86" s="290">
        <v>0</v>
      </c>
      <c r="Q86" s="330">
        <v>357775.77</v>
      </c>
      <c r="R86" s="330">
        <v>0</v>
      </c>
      <c r="S86" s="330">
        <v>0</v>
      </c>
      <c r="T86" s="330">
        <v>0</v>
      </c>
      <c r="U86" s="330">
        <v>9619.68</v>
      </c>
      <c r="V86" s="330">
        <v>0</v>
      </c>
      <c r="W86" s="330">
        <v>0</v>
      </c>
      <c r="X86" s="331">
        <v>0</v>
      </c>
      <c r="Y86" s="330">
        <v>0</v>
      </c>
      <c r="Z86" s="330">
        <v>0</v>
      </c>
      <c r="AA86" s="330">
        <v>0</v>
      </c>
      <c r="AB86" s="330">
        <v>0</v>
      </c>
      <c r="AC86" s="330">
        <v>5317.6</v>
      </c>
      <c r="AD86" s="330">
        <v>0</v>
      </c>
      <c r="AE86" s="330">
        <v>349316.43</v>
      </c>
      <c r="AF86" s="330">
        <v>0</v>
      </c>
      <c r="AG86" s="330">
        <v>0</v>
      </c>
      <c r="AH86" s="330">
        <v>0</v>
      </c>
      <c r="AI86" s="330">
        <v>0</v>
      </c>
      <c r="AJ86" s="330">
        <v>22824.42</v>
      </c>
      <c r="AK86" s="330">
        <v>0</v>
      </c>
      <c r="AL86" s="332">
        <v>65897.97</v>
      </c>
      <c r="AM86" s="332">
        <v>0</v>
      </c>
      <c r="AN86" s="332">
        <v>0</v>
      </c>
      <c r="AO86" s="332">
        <v>0</v>
      </c>
      <c r="AP86" s="332">
        <v>0</v>
      </c>
      <c r="AQ86" s="332">
        <v>0</v>
      </c>
      <c r="AR86" s="332">
        <v>1088961.45</v>
      </c>
      <c r="AS86" s="332">
        <v>402259.44</v>
      </c>
      <c r="AT86" s="332">
        <v>0</v>
      </c>
      <c r="AU86" s="332">
        <v>0</v>
      </c>
      <c r="AV86" s="332">
        <v>0</v>
      </c>
      <c r="AW86" s="332">
        <v>700145.23</v>
      </c>
      <c r="AX86" s="332">
        <v>0</v>
      </c>
      <c r="AY86" s="332">
        <v>0</v>
      </c>
      <c r="AZ86" s="332">
        <v>0</v>
      </c>
      <c r="BA86" s="332"/>
      <c r="BB86" s="332">
        <v>0</v>
      </c>
      <c r="BC86" s="332">
        <v>0</v>
      </c>
      <c r="BD86" s="332">
        <v>0</v>
      </c>
      <c r="BE86" s="332">
        <v>13601.4</v>
      </c>
      <c r="BF86" s="332">
        <v>0</v>
      </c>
      <c r="BG86" s="332">
        <v>4462.91</v>
      </c>
      <c r="BH86" s="332">
        <v>153237.96</v>
      </c>
      <c r="BI86" s="332">
        <v>0</v>
      </c>
      <c r="BJ86" s="332">
        <v>0</v>
      </c>
      <c r="BK86" s="332">
        <v>0</v>
      </c>
      <c r="BL86" s="332">
        <v>0</v>
      </c>
      <c r="BM86" s="332">
        <v>0</v>
      </c>
      <c r="BN86" s="332">
        <v>208512.39</v>
      </c>
      <c r="BO86" s="332">
        <v>0</v>
      </c>
      <c r="BP86" s="332">
        <v>0</v>
      </c>
      <c r="BQ86" s="332">
        <v>0</v>
      </c>
      <c r="BR86" s="332"/>
      <c r="BS86" s="332">
        <v>0</v>
      </c>
      <c r="BT86" s="332">
        <v>0</v>
      </c>
      <c r="BU86" s="332">
        <v>855946.88</v>
      </c>
      <c r="BV86" s="332">
        <v>0</v>
      </c>
      <c r="BW86" s="332">
        <v>0</v>
      </c>
      <c r="BX86" s="329">
        <v>91100</v>
      </c>
      <c r="BY86" s="332">
        <v>0</v>
      </c>
      <c r="BZ86" s="332">
        <v>0</v>
      </c>
      <c r="CA86" s="332">
        <v>0</v>
      </c>
      <c r="CB86" s="332">
        <v>0</v>
      </c>
      <c r="CC86" s="332">
        <v>0</v>
      </c>
      <c r="CD86" s="319"/>
      <c r="CE86" s="319"/>
      <c r="CF86" s="5"/>
      <c r="CG86" s="5">
        <v>398872.09</v>
      </c>
      <c r="CH86" s="5">
        <v>0</v>
      </c>
      <c r="CI86" s="3">
        <v>0</v>
      </c>
      <c r="CJ86" s="3">
        <v>0</v>
      </c>
      <c r="CK86" s="3">
        <v>26686.03</v>
      </c>
      <c r="CL86" s="3">
        <v>0</v>
      </c>
      <c r="CM86" s="3">
        <v>0</v>
      </c>
      <c r="CN86" s="3">
        <v>0</v>
      </c>
      <c r="CO86" s="3">
        <v>0</v>
      </c>
      <c r="CP86" s="3">
        <v>0</v>
      </c>
      <c r="CQ86" s="3">
        <v>0</v>
      </c>
      <c r="CR86" s="3">
        <v>0</v>
      </c>
      <c r="CS86" s="3">
        <v>0</v>
      </c>
      <c r="CT86" s="3">
        <v>0</v>
      </c>
      <c r="CU86" s="3">
        <v>237820.71</v>
      </c>
      <c r="CV86" s="3">
        <v>0</v>
      </c>
      <c r="CW86" s="3">
        <v>0</v>
      </c>
      <c r="CX86" s="3">
        <v>0</v>
      </c>
      <c r="CY86" s="3">
        <v>0</v>
      </c>
      <c r="CZ86" s="3">
        <v>22517.08</v>
      </c>
      <c r="DA86" s="3">
        <v>0</v>
      </c>
      <c r="DB86" s="3">
        <v>22325.31</v>
      </c>
      <c r="DC86" s="3">
        <v>0</v>
      </c>
      <c r="DD86" s="3">
        <v>0</v>
      </c>
      <c r="DE86" s="3">
        <v>0</v>
      </c>
      <c r="DF86" s="3">
        <v>0</v>
      </c>
      <c r="DG86" s="3">
        <v>0</v>
      </c>
      <c r="DH86" s="3">
        <v>1921782.52</v>
      </c>
      <c r="DI86" s="3">
        <v>905738.94</v>
      </c>
      <c r="DJ86" s="3">
        <v>0</v>
      </c>
      <c r="DK86" s="3">
        <v>0</v>
      </c>
      <c r="DL86" s="3">
        <v>0</v>
      </c>
      <c r="DM86" s="3">
        <v>659259.11</v>
      </c>
      <c r="DN86" s="3">
        <v>0</v>
      </c>
      <c r="DO86" s="3">
        <v>0</v>
      </c>
      <c r="DP86" s="3">
        <v>0</v>
      </c>
      <c r="DQ86" s="3">
        <v>0</v>
      </c>
      <c r="DR86" s="3">
        <v>0</v>
      </c>
      <c r="DS86" s="3">
        <v>0</v>
      </c>
      <c r="DT86" s="3">
        <v>0</v>
      </c>
      <c r="DU86" s="3">
        <v>26549.21</v>
      </c>
      <c r="DV86" s="3">
        <v>0</v>
      </c>
      <c r="DW86" s="3">
        <v>1337.01</v>
      </c>
      <c r="DX86" s="3">
        <v>175771.12</v>
      </c>
      <c r="DY86" s="3">
        <v>0</v>
      </c>
      <c r="DZ86" s="3">
        <v>0</v>
      </c>
      <c r="EA86" s="3">
        <v>0</v>
      </c>
      <c r="EB86" s="3">
        <v>0</v>
      </c>
      <c r="EC86" s="3">
        <v>0</v>
      </c>
      <c r="ED86" s="3">
        <v>96293.71</v>
      </c>
      <c r="EE86" s="3">
        <v>0</v>
      </c>
      <c r="EF86" s="3">
        <v>0</v>
      </c>
      <c r="EG86" s="3">
        <v>0</v>
      </c>
      <c r="EH86" s="3">
        <v>0</v>
      </c>
      <c r="EI86" s="3">
        <v>0</v>
      </c>
      <c r="EJ86" s="3">
        <v>0</v>
      </c>
      <c r="EK86" s="3">
        <v>361379.11</v>
      </c>
      <c r="EL86" s="3">
        <v>0</v>
      </c>
      <c r="EM86" s="3">
        <v>0</v>
      </c>
      <c r="EN86" s="3">
        <v>56234</v>
      </c>
      <c r="EO86" s="3">
        <v>0</v>
      </c>
      <c r="EP86" s="3">
        <v>0</v>
      </c>
      <c r="EQ86" s="3">
        <v>0</v>
      </c>
      <c r="ER86" s="3">
        <v>0</v>
      </c>
      <c r="ES86" s="3">
        <v>0</v>
      </c>
    </row>
    <row r="87" spans="1:149" ht="19.5" x14ac:dyDescent="0.35">
      <c r="A87" s="288"/>
      <c r="B87" s="289">
        <v>79</v>
      </c>
      <c r="C87" s="339"/>
      <c r="D87" s="339"/>
      <c r="E87" s="327" t="s">
        <v>82</v>
      </c>
      <c r="F87" s="324"/>
      <c r="G87" s="324">
        <f t="shared" si="4"/>
        <v>0</v>
      </c>
      <c r="H87" s="347"/>
      <c r="I87" s="347"/>
      <c r="J87" s="347"/>
      <c r="K87" s="347"/>
      <c r="L87" s="347"/>
      <c r="M87" s="347"/>
      <c r="N87" s="346"/>
      <c r="O87" s="290">
        <v>85</v>
      </c>
      <c r="P87" s="290">
        <v>0</v>
      </c>
      <c r="Q87" s="330">
        <v>721082.92</v>
      </c>
      <c r="R87" s="330">
        <v>0</v>
      </c>
      <c r="S87" s="330">
        <v>0</v>
      </c>
      <c r="T87" s="330">
        <v>0</v>
      </c>
      <c r="U87" s="330">
        <v>98741.69</v>
      </c>
      <c r="V87" s="330">
        <v>0</v>
      </c>
      <c r="W87" s="330">
        <v>0</v>
      </c>
      <c r="X87" s="331">
        <v>0</v>
      </c>
      <c r="Y87" s="330">
        <v>0</v>
      </c>
      <c r="Z87" s="330">
        <v>0</v>
      </c>
      <c r="AA87" s="330">
        <v>0</v>
      </c>
      <c r="AB87" s="330">
        <v>0</v>
      </c>
      <c r="AC87" s="330">
        <v>211530.51</v>
      </c>
      <c r="AD87" s="330">
        <v>0</v>
      </c>
      <c r="AE87" s="330">
        <v>621377.29</v>
      </c>
      <c r="AF87" s="330">
        <v>0</v>
      </c>
      <c r="AG87" s="330">
        <v>0</v>
      </c>
      <c r="AH87" s="330">
        <v>0</v>
      </c>
      <c r="AI87" s="330">
        <v>129062.33</v>
      </c>
      <c r="AJ87" s="330">
        <v>76602.299999999988</v>
      </c>
      <c r="AK87" s="330">
        <v>0</v>
      </c>
      <c r="AL87" s="332">
        <v>130544.2</v>
      </c>
      <c r="AM87" s="332">
        <v>0</v>
      </c>
      <c r="AN87" s="332">
        <v>0</v>
      </c>
      <c r="AO87" s="332">
        <v>0</v>
      </c>
      <c r="AP87" s="332">
        <v>0</v>
      </c>
      <c r="AQ87" s="332">
        <v>27693.73</v>
      </c>
      <c r="AR87" s="332">
        <v>1553128.15</v>
      </c>
      <c r="AS87" s="332">
        <v>825877.23</v>
      </c>
      <c r="AT87" s="332">
        <v>0</v>
      </c>
      <c r="AU87" s="332">
        <v>16530</v>
      </c>
      <c r="AV87" s="332">
        <v>0</v>
      </c>
      <c r="AW87" s="332">
        <v>1691272.58</v>
      </c>
      <c r="AX87" s="332">
        <v>0</v>
      </c>
      <c r="AY87" s="332">
        <v>0</v>
      </c>
      <c r="AZ87" s="332">
        <v>0</v>
      </c>
      <c r="BA87" s="332"/>
      <c r="BB87" s="332">
        <v>0</v>
      </c>
      <c r="BC87" s="332">
        <v>0</v>
      </c>
      <c r="BD87" s="332">
        <v>168427.65999999997</v>
      </c>
      <c r="BE87" s="332">
        <v>15549.8</v>
      </c>
      <c r="BF87" s="332">
        <v>0</v>
      </c>
      <c r="BG87" s="332">
        <v>4462.91</v>
      </c>
      <c r="BH87" s="332">
        <v>301049.28000000003</v>
      </c>
      <c r="BI87" s="332">
        <v>0</v>
      </c>
      <c r="BJ87" s="332">
        <v>0</v>
      </c>
      <c r="BK87" s="332">
        <v>0</v>
      </c>
      <c r="BL87" s="332">
        <v>0</v>
      </c>
      <c r="BM87" s="332">
        <v>0</v>
      </c>
      <c r="BN87" s="332">
        <v>249744.98</v>
      </c>
      <c r="BO87" s="332">
        <v>0</v>
      </c>
      <c r="BP87" s="332">
        <v>0</v>
      </c>
      <c r="BQ87" s="332">
        <v>0</v>
      </c>
      <c r="BR87" s="332"/>
      <c r="BS87" s="332">
        <v>0</v>
      </c>
      <c r="BT87" s="332">
        <v>0</v>
      </c>
      <c r="BU87" s="332">
        <v>1156077.8999999999</v>
      </c>
      <c r="BV87" s="332">
        <v>103274</v>
      </c>
      <c r="BW87" s="332">
        <v>0</v>
      </c>
      <c r="BX87" s="329">
        <v>357539</v>
      </c>
      <c r="BY87" s="332">
        <v>0</v>
      </c>
      <c r="BZ87" s="332">
        <v>0</v>
      </c>
      <c r="CA87" s="332">
        <v>0</v>
      </c>
      <c r="CB87" s="332">
        <v>0</v>
      </c>
      <c r="CC87" s="332">
        <v>0</v>
      </c>
      <c r="CD87" s="319"/>
      <c r="CE87" s="319"/>
      <c r="CF87" s="15"/>
      <c r="CG87" s="15">
        <v>708683.09000000008</v>
      </c>
      <c r="CH87" s="15">
        <v>0</v>
      </c>
      <c r="CI87">
        <v>0</v>
      </c>
      <c r="CJ87">
        <v>0</v>
      </c>
      <c r="CK87">
        <v>127831.39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169320.53999999998</v>
      </c>
      <c r="CT87">
        <v>0</v>
      </c>
      <c r="CU87">
        <v>237820.71</v>
      </c>
      <c r="CV87">
        <v>0</v>
      </c>
      <c r="CW87">
        <v>0</v>
      </c>
      <c r="CX87">
        <v>0</v>
      </c>
      <c r="CY87">
        <v>118342.34</v>
      </c>
      <c r="CZ87">
        <v>51813.69</v>
      </c>
      <c r="DA87">
        <v>0</v>
      </c>
      <c r="DB87">
        <v>95511.75</v>
      </c>
      <c r="DC87">
        <v>0</v>
      </c>
      <c r="DD87">
        <v>0</v>
      </c>
      <c r="DE87">
        <v>0</v>
      </c>
      <c r="DF87">
        <v>0</v>
      </c>
      <c r="DG87">
        <v>71651.86</v>
      </c>
      <c r="DH87">
        <v>2420363.84</v>
      </c>
      <c r="DI87">
        <v>1093589.27</v>
      </c>
      <c r="DJ87">
        <v>0</v>
      </c>
      <c r="DK87">
        <v>7299</v>
      </c>
      <c r="DL87">
        <v>0</v>
      </c>
      <c r="DM87">
        <v>1609930.2599999998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126555.13</v>
      </c>
      <c r="DU87">
        <v>38961.839999999997</v>
      </c>
      <c r="DV87">
        <v>0</v>
      </c>
      <c r="DW87">
        <v>1337.01</v>
      </c>
      <c r="DX87">
        <v>358737.2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134717.20000000001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824960.52</v>
      </c>
      <c r="EL87">
        <v>123020</v>
      </c>
      <c r="EM87">
        <v>0</v>
      </c>
      <c r="EN87">
        <v>560899</v>
      </c>
      <c r="EO87">
        <v>0</v>
      </c>
      <c r="EP87">
        <v>0</v>
      </c>
      <c r="EQ87">
        <v>0</v>
      </c>
      <c r="ER87">
        <v>0</v>
      </c>
      <c r="ES87">
        <v>0</v>
      </c>
    </row>
    <row r="88" spans="1:149" ht="20.25" thickBot="1" x14ac:dyDescent="0.4">
      <c r="A88" s="288"/>
      <c r="B88" s="289">
        <v>80</v>
      </c>
      <c r="C88" s="339"/>
      <c r="D88" s="339"/>
      <c r="E88" s="327" t="s">
        <v>83</v>
      </c>
      <c r="F88" s="324"/>
      <c r="G88" s="324">
        <f t="shared" si="4"/>
        <v>0</v>
      </c>
      <c r="H88" s="347"/>
      <c r="I88" s="347"/>
      <c r="J88" s="347"/>
      <c r="K88" s="347"/>
      <c r="L88" s="347"/>
      <c r="M88" s="347"/>
      <c r="N88" s="346"/>
      <c r="O88" s="290">
        <v>86</v>
      </c>
      <c r="P88" s="290">
        <v>0</v>
      </c>
      <c r="Q88" s="330">
        <v>224594.43999999977</v>
      </c>
      <c r="R88" s="330">
        <v>0</v>
      </c>
      <c r="S88" s="330">
        <v>0</v>
      </c>
      <c r="T88" s="330">
        <v>85370.61000000003</v>
      </c>
      <c r="U88" s="330">
        <v>0</v>
      </c>
      <c r="V88" s="330">
        <v>0</v>
      </c>
      <c r="W88" s="330">
        <v>0</v>
      </c>
      <c r="X88" s="331">
        <v>55374.540000000015</v>
      </c>
      <c r="Y88" s="330">
        <v>0</v>
      </c>
      <c r="Z88" s="330">
        <v>49279.63</v>
      </c>
      <c r="AA88" s="330">
        <v>9168.1200000000008</v>
      </c>
      <c r="AB88" s="330">
        <v>22864.6</v>
      </c>
      <c r="AC88" s="330">
        <v>0</v>
      </c>
      <c r="AD88" s="330">
        <v>168234.30999999997</v>
      </c>
      <c r="AE88" s="330">
        <v>0</v>
      </c>
      <c r="AF88" s="330">
        <v>30020.929999999993</v>
      </c>
      <c r="AG88" s="330">
        <v>117438.06650000002</v>
      </c>
      <c r="AH88" s="330">
        <v>69550.080000000016</v>
      </c>
      <c r="AI88" s="330">
        <v>33150.01</v>
      </c>
      <c r="AJ88" s="330">
        <v>0</v>
      </c>
      <c r="AK88" s="330">
        <v>93575.110000000015</v>
      </c>
      <c r="AL88" s="332">
        <v>0</v>
      </c>
      <c r="AM88" s="332">
        <v>0</v>
      </c>
      <c r="AN88" s="332">
        <v>0</v>
      </c>
      <c r="AO88" s="332">
        <v>18336.240000000002</v>
      </c>
      <c r="AP88" s="332">
        <v>104195.01999999996</v>
      </c>
      <c r="AQ88" s="332">
        <v>10696.140000000001</v>
      </c>
      <c r="AR88" s="332">
        <v>0</v>
      </c>
      <c r="AS88" s="332">
        <v>174180.33899999998</v>
      </c>
      <c r="AT88" s="332">
        <v>91402.65</v>
      </c>
      <c r="AU88" s="332">
        <v>0</v>
      </c>
      <c r="AV88" s="332">
        <v>0</v>
      </c>
      <c r="AW88" s="332">
        <v>0</v>
      </c>
      <c r="AX88" s="332">
        <v>0</v>
      </c>
      <c r="AY88" s="332">
        <v>370818.40999999968</v>
      </c>
      <c r="AZ88" s="332">
        <v>42821.78</v>
      </c>
      <c r="BA88" s="332"/>
      <c r="BB88" s="332">
        <v>0</v>
      </c>
      <c r="BC88" s="332">
        <v>77732.459999999977</v>
      </c>
      <c r="BD88" s="332">
        <v>94081.819999999992</v>
      </c>
      <c r="BE88" s="332">
        <v>0</v>
      </c>
      <c r="BF88" s="332">
        <v>0</v>
      </c>
      <c r="BG88" s="332">
        <v>62405.684999999998</v>
      </c>
      <c r="BH88" s="332">
        <v>0</v>
      </c>
      <c r="BI88" s="332">
        <v>36271.24</v>
      </c>
      <c r="BJ88" s="332">
        <v>0</v>
      </c>
      <c r="BK88" s="332">
        <v>0</v>
      </c>
      <c r="BL88" s="332">
        <v>93908.990000000034</v>
      </c>
      <c r="BM88" s="332">
        <v>38528.509999999995</v>
      </c>
      <c r="BN88" s="332">
        <v>0</v>
      </c>
      <c r="BO88" s="332">
        <v>29796.389999999974</v>
      </c>
      <c r="BP88" s="332">
        <v>32856.74</v>
      </c>
      <c r="BQ88" s="332">
        <v>18336.239999999998</v>
      </c>
      <c r="BR88" s="332"/>
      <c r="BS88" s="332">
        <v>0</v>
      </c>
      <c r="BT88" s="332">
        <v>0</v>
      </c>
      <c r="BU88" s="332">
        <v>0</v>
      </c>
      <c r="BV88" s="332">
        <v>384177.08</v>
      </c>
      <c r="BW88" s="332">
        <v>14094.049999999997</v>
      </c>
      <c r="BX88" s="329">
        <v>18336.239999999998</v>
      </c>
      <c r="BY88" s="332">
        <v>0</v>
      </c>
      <c r="BZ88" s="332">
        <v>6196.0300000000007</v>
      </c>
      <c r="CA88" s="332">
        <v>0</v>
      </c>
      <c r="CB88" s="332">
        <v>83954.640000000014</v>
      </c>
      <c r="CC88" s="332">
        <v>0</v>
      </c>
      <c r="CD88" s="319"/>
      <c r="CE88" s="319"/>
      <c r="CF88" s="15"/>
      <c r="CG88" s="15">
        <v>274971.79999999964</v>
      </c>
      <c r="CH88" s="15">
        <v>0</v>
      </c>
      <c r="CI88">
        <v>0</v>
      </c>
      <c r="CJ88">
        <v>82139.000000000029</v>
      </c>
      <c r="CK88">
        <v>0</v>
      </c>
      <c r="CL88">
        <v>0</v>
      </c>
      <c r="CM88">
        <v>0</v>
      </c>
      <c r="CN88">
        <v>51114.960000000014</v>
      </c>
      <c r="CO88">
        <v>0</v>
      </c>
      <c r="CP88">
        <v>43880.29</v>
      </c>
      <c r="CQ88">
        <v>9168.1200000000008</v>
      </c>
      <c r="CR88">
        <v>21250.63</v>
      </c>
      <c r="CS88">
        <v>0</v>
      </c>
      <c r="CT88">
        <v>93019.510000000009</v>
      </c>
      <c r="CU88">
        <v>0</v>
      </c>
      <c r="CV88">
        <v>30525.52</v>
      </c>
      <c r="CW88">
        <v>115921.20850000001</v>
      </c>
      <c r="CX88">
        <v>77939.210000000021</v>
      </c>
      <c r="CY88">
        <v>30127.97</v>
      </c>
      <c r="CZ88">
        <v>0</v>
      </c>
      <c r="DA88">
        <v>91022.790000000023</v>
      </c>
      <c r="DB88">
        <v>0</v>
      </c>
      <c r="DC88">
        <v>0</v>
      </c>
      <c r="DD88">
        <v>0</v>
      </c>
      <c r="DE88">
        <v>18336.240000000002</v>
      </c>
      <c r="DF88">
        <v>93850.609999999986</v>
      </c>
      <c r="DG88">
        <v>9168.1200000000008</v>
      </c>
      <c r="DH88">
        <v>0</v>
      </c>
      <c r="DI88">
        <v>179108.05950000009</v>
      </c>
      <c r="DJ88">
        <v>88827.12</v>
      </c>
      <c r="DK88">
        <v>0</v>
      </c>
      <c r="DL88">
        <v>0</v>
      </c>
      <c r="DM88">
        <v>0</v>
      </c>
      <c r="DN88">
        <v>0</v>
      </c>
      <c r="DO88">
        <v>297792.08999999968</v>
      </c>
      <c r="DP88">
        <v>37397.439999999981</v>
      </c>
      <c r="DQ88">
        <v>49298.41</v>
      </c>
      <c r="DR88">
        <v>0</v>
      </c>
      <c r="DS88">
        <v>25212.329999999984</v>
      </c>
      <c r="DT88">
        <v>57803.999999999971</v>
      </c>
      <c r="DU88">
        <v>0</v>
      </c>
      <c r="DV88">
        <v>0</v>
      </c>
      <c r="DW88">
        <v>61281.931500000006</v>
      </c>
      <c r="DX88">
        <v>0</v>
      </c>
      <c r="DY88">
        <v>32286.190000000002</v>
      </c>
      <c r="DZ88">
        <v>0</v>
      </c>
      <c r="EA88">
        <v>0</v>
      </c>
      <c r="EB88">
        <v>84758.79999999993</v>
      </c>
      <c r="EC88">
        <v>38410.339999999997</v>
      </c>
      <c r="ED88">
        <v>0</v>
      </c>
      <c r="EE88">
        <v>27504.359999999979</v>
      </c>
      <c r="EF88">
        <v>33853.700000000004</v>
      </c>
      <c r="EG88">
        <v>18336.239999999998</v>
      </c>
      <c r="EH88">
        <v>0</v>
      </c>
      <c r="EI88">
        <v>0</v>
      </c>
      <c r="EJ88">
        <v>0</v>
      </c>
      <c r="EK88">
        <v>0</v>
      </c>
      <c r="EL88">
        <v>369245.62000000023</v>
      </c>
      <c r="EM88">
        <v>12811.539999999999</v>
      </c>
      <c r="EN88">
        <v>18304.059999999998</v>
      </c>
      <c r="EO88">
        <v>0</v>
      </c>
      <c r="EP88">
        <v>5262.04</v>
      </c>
      <c r="EQ88">
        <v>0</v>
      </c>
      <c r="ER88">
        <v>79084.009999999995</v>
      </c>
      <c r="ES88">
        <v>0</v>
      </c>
    </row>
    <row r="89" spans="1:149" ht="20.25" thickBot="1" x14ac:dyDescent="0.4">
      <c r="A89" s="288"/>
      <c r="B89" s="289">
        <v>81</v>
      </c>
      <c r="C89" s="339"/>
      <c r="D89" s="339"/>
      <c r="E89" s="327" t="s">
        <v>84</v>
      </c>
      <c r="F89" s="324"/>
      <c r="G89" s="324">
        <f t="shared" si="4"/>
        <v>13100434</v>
      </c>
      <c r="H89" s="348">
        <f>'Model Inputs'!H31</f>
        <v>12606415.518230001</v>
      </c>
      <c r="I89" s="349">
        <f>'Model Inputs'!I31</f>
        <v>13272922.374058001</v>
      </c>
      <c r="J89" s="349">
        <f>'Model Inputs'!J31</f>
        <v>13449826.06272972</v>
      </c>
      <c r="K89" s="349">
        <f>'Model Inputs'!K31</f>
        <v>13794924.678690081</v>
      </c>
      <c r="L89" s="349">
        <f>'Model Inputs'!L31</f>
        <v>14075340.966915602</v>
      </c>
      <c r="M89" s="350">
        <f>'Model Inputs'!M31</f>
        <v>14361537.22954064</v>
      </c>
      <c r="N89" s="318">
        <v>11</v>
      </c>
      <c r="O89" s="290">
        <v>87</v>
      </c>
      <c r="P89" s="290">
        <v>0</v>
      </c>
      <c r="Q89" s="330">
        <v>226830297.59</v>
      </c>
      <c r="R89" s="330">
        <v>11930620.43</v>
      </c>
      <c r="S89" s="330">
        <v>1087097.3199999998</v>
      </c>
      <c r="T89" s="330">
        <v>13754073.609999999</v>
      </c>
      <c r="U89" s="330">
        <v>9964564.8800000008</v>
      </c>
      <c r="V89" s="330">
        <v>18025935.079999998</v>
      </c>
      <c r="W89" s="330">
        <v>10228807.91</v>
      </c>
      <c r="X89" s="331">
        <v>2464520.41</v>
      </c>
      <c r="Y89" s="330">
        <v>744871.7</v>
      </c>
      <c r="Z89" s="330">
        <v>4816102.1800000006</v>
      </c>
      <c r="AA89" s="330">
        <v>689126.34</v>
      </c>
      <c r="AB89" s="330">
        <v>2605463.25</v>
      </c>
      <c r="AC89" s="330">
        <v>17677971.389999997</v>
      </c>
      <c r="AD89" s="330">
        <v>13576024.710000001</v>
      </c>
      <c r="AE89" s="330">
        <v>25555586.07</v>
      </c>
      <c r="AF89" s="330">
        <v>6208208.9000000004</v>
      </c>
      <c r="AG89" s="330">
        <v>1482629.1465</v>
      </c>
      <c r="AH89" s="330">
        <v>7545389.419999999</v>
      </c>
      <c r="AI89" s="330">
        <v>6168268.7400000002</v>
      </c>
      <c r="AJ89" s="330">
        <v>1619179.03</v>
      </c>
      <c r="AK89" s="330">
        <v>14687808.559999999</v>
      </c>
      <c r="AL89" s="332">
        <v>3128102.9</v>
      </c>
      <c r="AM89" s="332">
        <v>16367154.310000001</v>
      </c>
      <c r="AN89" s="332">
        <v>6069683.1300000008</v>
      </c>
      <c r="AO89" s="332">
        <v>1135359.26</v>
      </c>
      <c r="AP89" s="332">
        <v>546524.36</v>
      </c>
      <c r="AQ89" s="332">
        <v>1120619.8799999999</v>
      </c>
      <c r="AR89" s="332">
        <v>535524471.84000003</v>
      </c>
      <c r="AS89" s="332">
        <v>81806254.578999996</v>
      </c>
      <c r="AT89" s="332">
        <v>5758129.3800000008</v>
      </c>
      <c r="AU89" s="332">
        <v>2283520</v>
      </c>
      <c r="AV89" s="332">
        <v>7381155</v>
      </c>
      <c r="AW89" s="332">
        <v>17517341.32</v>
      </c>
      <c r="AX89" s="332">
        <v>2607881.9899999998</v>
      </c>
      <c r="AY89" s="332">
        <v>5311137.370000001</v>
      </c>
      <c r="AZ89" s="332">
        <v>37400593.800000004</v>
      </c>
      <c r="BA89" s="332"/>
      <c r="BB89" s="332">
        <v>9389991</v>
      </c>
      <c r="BC89" s="332">
        <v>11281976.810000001</v>
      </c>
      <c r="BD89" s="332">
        <v>17326921.759999998</v>
      </c>
      <c r="BE89" s="332">
        <v>2850813.35</v>
      </c>
      <c r="BF89" s="332">
        <v>6070898.4799999995</v>
      </c>
      <c r="BG89" s="332">
        <v>2651282.9250000003</v>
      </c>
      <c r="BH89" s="332">
        <v>17915297.000000004</v>
      </c>
      <c r="BI89" s="332">
        <v>3204308.2</v>
      </c>
      <c r="BJ89" s="332">
        <v>4916240</v>
      </c>
      <c r="BK89" s="332">
        <v>13100434</v>
      </c>
      <c r="BL89" s="332">
        <v>2855216.34</v>
      </c>
      <c r="BM89" s="332">
        <v>8748446.3099999987</v>
      </c>
      <c r="BN89" s="332">
        <v>10701654.550000001</v>
      </c>
      <c r="BO89" s="332">
        <v>1440446.43</v>
      </c>
      <c r="BP89" s="332">
        <v>2184477.9300000002</v>
      </c>
      <c r="BQ89" s="332">
        <v>1454263.28</v>
      </c>
      <c r="BR89" s="332"/>
      <c r="BS89" s="332">
        <v>15468787.529999999</v>
      </c>
      <c r="BT89" s="332">
        <v>2854683.3200000003</v>
      </c>
      <c r="BU89" s="332">
        <v>249021330.04999998</v>
      </c>
      <c r="BV89" s="332">
        <v>27491014.079999998</v>
      </c>
      <c r="BW89" s="332">
        <v>3166523.45</v>
      </c>
      <c r="BX89" s="329">
        <v>13837414.24</v>
      </c>
      <c r="BY89" s="332">
        <v>6608043.9899999993</v>
      </c>
      <c r="BZ89" s="332">
        <v>1702862.64</v>
      </c>
      <c r="CA89" s="332">
        <v>1687483</v>
      </c>
      <c r="CB89" s="332">
        <v>5431298.1599999983</v>
      </c>
      <c r="CC89" s="332">
        <v>11093576.670000002</v>
      </c>
      <c r="CD89" s="343"/>
      <c r="CE89" s="343"/>
      <c r="CF89" s="14"/>
      <c r="CG89" s="14">
        <v>253135397.59</v>
      </c>
      <c r="CH89" s="14">
        <v>11949456.149999997</v>
      </c>
      <c r="CI89">
        <v>1128041</v>
      </c>
      <c r="CJ89">
        <v>13327256.450000001</v>
      </c>
      <c r="CK89">
        <v>9372903.3100000005</v>
      </c>
      <c r="CL89">
        <v>17672918.210000001</v>
      </c>
      <c r="CM89">
        <v>8980024.9199999999</v>
      </c>
      <c r="CN89">
        <v>2366911.4499999997</v>
      </c>
      <c r="CO89">
        <v>714794.32000000007</v>
      </c>
      <c r="CP89">
        <v>4564267.2</v>
      </c>
      <c r="CQ89">
        <v>666865.57999999996</v>
      </c>
      <c r="CR89">
        <v>2601206.89</v>
      </c>
      <c r="CS89">
        <v>17339704.309999999</v>
      </c>
      <c r="CT89">
        <v>9247188.4999999981</v>
      </c>
      <c r="CU89">
        <v>26481205.32</v>
      </c>
      <c r="CV89">
        <v>6303144.4799999995</v>
      </c>
      <c r="CW89">
        <v>1452179.3185000001</v>
      </c>
      <c r="CX89">
        <v>6904037.9000000004</v>
      </c>
      <c r="CY89">
        <v>5423943.6699999999</v>
      </c>
      <c r="CZ89">
        <v>1624396.7700000003</v>
      </c>
      <c r="DA89">
        <v>13736802.530000001</v>
      </c>
      <c r="DB89">
        <v>2934568.57</v>
      </c>
      <c r="DC89">
        <v>14940538.639999999</v>
      </c>
      <c r="DD89">
        <v>5991469.6100000003</v>
      </c>
      <c r="DE89">
        <v>1097095.2200000002</v>
      </c>
      <c r="DF89">
        <v>573243.86</v>
      </c>
      <c r="DG89">
        <v>1067938.33</v>
      </c>
      <c r="DH89">
        <v>531008997.35999995</v>
      </c>
      <c r="DI89">
        <v>76585426.71949999</v>
      </c>
      <c r="DJ89">
        <v>5967673.79</v>
      </c>
      <c r="DK89">
        <v>2196843</v>
      </c>
      <c r="DL89">
        <v>6668210</v>
      </c>
      <c r="DM89">
        <v>16163456.33</v>
      </c>
      <c r="DN89">
        <v>2292335.04</v>
      </c>
      <c r="DO89">
        <v>4833158.66</v>
      </c>
      <c r="DP89">
        <v>35729769.309999995</v>
      </c>
      <c r="DQ89">
        <v>2588786.7700000005</v>
      </c>
      <c r="DR89">
        <v>8862186</v>
      </c>
      <c r="DS89">
        <v>9160875.4400000013</v>
      </c>
      <c r="DT89">
        <v>17622603.480000004</v>
      </c>
      <c r="DU89">
        <v>2530464.23</v>
      </c>
      <c r="DV89">
        <v>6227379.8600000003</v>
      </c>
      <c r="DW89">
        <v>2621077.0815000003</v>
      </c>
      <c r="DX89">
        <v>17537918.539999999</v>
      </c>
      <c r="DY89">
        <v>3299287.6700000004</v>
      </c>
      <c r="DZ89">
        <v>4709486</v>
      </c>
      <c r="EA89">
        <v>12150794.340000002</v>
      </c>
      <c r="EB89">
        <v>3169086.7299999995</v>
      </c>
      <c r="EC89">
        <v>8616790.1100000013</v>
      </c>
      <c r="ED89">
        <v>10685848.140000001</v>
      </c>
      <c r="EE89">
        <v>1406741.5099999998</v>
      </c>
      <c r="EF89">
        <v>2228631.8000000007</v>
      </c>
      <c r="EG89">
        <v>1559987.2999999996</v>
      </c>
      <c r="EH89">
        <v>3841606.6500000004</v>
      </c>
      <c r="EI89">
        <v>15384698.060000001</v>
      </c>
      <c r="EJ89">
        <v>2631316.12</v>
      </c>
      <c r="EK89">
        <v>234078557.25999996</v>
      </c>
      <c r="EL89">
        <v>26716783.620000001</v>
      </c>
      <c r="EM89">
        <v>3094040.5900000008</v>
      </c>
      <c r="EN89">
        <v>12895779.060000001</v>
      </c>
      <c r="EO89">
        <v>6597232.0999999996</v>
      </c>
      <c r="EP89">
        <v>1707930.99</v>
      </c>
      <c r="EQ89">
        <v>1630646</v>
      </c>
      <c r="ER89">
        <v>6113555.0099999998</v>
      </c>
      <c r="ES89">
        <v>11961256</v>
      </c>
    </row>
    <row r="90" spans="1:149" ht="19.5" x14ac:dyDescent="0.35">
      <c r="A90" s="288"/>
      <c r="B90" s="289">
        <v>82</v>
      </c>
      <c r="C90" s="339"/>
      <c r="D90" s="339"/>
      <c r="E90" s="309"/>
      <c r="F90" s="288"/>
      <c r="G90" s="288"/>
      <c r="H90" s="286"/>
      <c r="I90" s="286"/>
      <c r="J90" s="286"/>
      <c r="K90" s="286"/>
      <c r="L90" s="286"/>
      <c r="M90" s="286"/>
      <c r="N90" s="287"/>
      <c r="O90" s="290">
        <v>88</v>
      </c>
      <c r="P90" s="290">
        <v>0</v>
      </c>
      <c r="Q90" s="330"/>
      <c r="R90" s="330"/>
      <c r="S90" s="330"/>
      <c r="T90" s="330"/>
      <c r="U90" s="330"/>
      <c r="V90" s="330"/>
      <c r="W90" s="330"/>
      <c r="X90" s="331"/>
      <c r="Y90" s="330"/>
      <c r="Z90" s="330"/>
      <c r="AA90" s="330"/>
      <c r="AB90" s="330"/>
      <c r="AC90" s="330"/>
      <c r="AD90" s="330"/>
      <c r="AE90" s="330"/>
      <c r="AF90" s="330"/>
      <c r="AG90" s="330"/>
      <c r="AH90" s="330"/>
      <c r="AI90" s="330"/>
      <c r="AJ90" s="330"/>
      <c r="AK90" s="330"/>
      <c r="AL90" s="332"/>
      <c r="AM90" s="332"/>
      <c r="AN90" s="332"/>
      <c r="AO90" s="332"/>
      <c r="AP90" s="332"/>
      <c r="AQ90" s="332"/>
      <c r="AR90" s="332"/>
      <c r="AS90" s="332"/>
      <c r="AT90" s="332"/>
      <c r="AU90" s="332"/>
      <c r="AV90" s="332"/>
      <c r="AW90" s="332"/>
      <c r="AX90" s="332"/>
      <c r="AY90" s="332"/>
      <c r="AZ90" s="332"/>
      <c r="BA90" s="332"/>
      <c r="BB90" s="332"/>
      <c r="BC90" s="332"/>
      <c r="BD90" s="332"/>
      <c r="BE90" s="332"/>
      <c r="BF90" s="332"/>
      <c r="BG90" s="332"/>
      <c r="BH90" s="332"/>
      <c r="BI90" s="332"/>
      <c r="BJ90" s="332"/>
      <c r="BK90" s="332"/>
      <c r="BL90" s="332"/>
      <c r="BM90" s="332"/>
      <c r="BN90" s="332"/>
      <c r="BO90" s="332"/>
      <c r="BP90" s="332"/>
      <c r="BQ90" s="332"/>
      <c r="BR90" s="332"/>
      <c r="BS90" s="332"/>
      <c r="BT90" s="332"/>
      <c r="BU90" s="332"/>
      <c r="BV90" s="332"/>
      <c r="BW90" s="332"/>
      <c r="BX90" s="329"/>
      <c r="BY90" s="332"/>
      <c r="BZ90" s="332"/>
      <c r="CA90" s="332"/>
      <c r="CB90" s="332"/>
      <c r="CC90" s="332"/>
      <c r="CD90" s="290"/>
      <c r="CE90" s="290"/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O90">
        <v>0</v>
      </c>
      <c r="EP90">
        <v>0</v>
      </c>
      <c r="EQ90">
        <v>0</v>
      </c>
      <c r="ER90">
        <v>0</v>
      </c>
      <c r="ES90">
        <v>0</v>
      </c>
    </row>
    <row r="91" spans="1:149" ht="20.25" thickBot="1" x14ac:dyDescent="0.4">
      <c r="A91" s="288"/>
      <c r="B91" s="289">
        <v>83</v>
      </c>
      <c r="C91" s="344" t="s">
        <v>85</v>
      </c>
      <c r="D91" s="344"/>
      <c r="E91" s="309"/>
      <c r="F91" s="288"/>
      <c r="G91" s="288"/>
      <c r="H91" s="286"/>
      <c r="I91" s="286"/>
      <c r="J91" s="286"/>
      <c r="K91" s="286"/>
      <c r="L91" s="286"/>
      <c r="M91" s="286"/>
      <c r="N91" s="287"/>
      <c r="O91" s="290">
        <v>89</v>
      </c>
      <c r="P91" s="290">
        <v>0</v>
      </c>
      <c r="Q91" s="330"/>
      <c r="R91" s="330"/>
      <c r="S91" s="330"/>
      <c r="T91" s="330"/>
      <c r="U91" s="330"/>
      <c r="V91" s="330"/>
      <c r="W91" s="330"/>
      <c r="X91" s="331"/>
      <c r="Y91" s="330"/>
      <c r="Z91" s="330"/>
      <c r="AA91" s="330"/>
      <c r="AB91" s="330"/>
      <c r="AC91" s="330"/>
      <c r="AD91" s="330"/>
      <c r="AE91" s="330"/>
      <c r="AF91" s="330"/>
      <c r="AG91" s="330"/>
      <c r="AH91" s="330"/>
      <c r="AI91" s="330"/>
      <c r="AJ91" s="330"/>
      <c r="AK91" s="330"/>
      <c r="AL91" s="332"/>
      <c r="AM91" s="332"/>
      <c r="AN91" s="332"/>
      <c r="AO91" s="332"/>
      <c r="AP91" s="332"/>
      <c r="AQ91" s="332"/>
      <c r="AR91" s="332"/>
      <c r="AS91" s="332"/>
      <c r="AT91" s="332"/>
      <c r="AU91" s="332"/>
      <c r="AV91" s="332"/>
      <c r="AW91" s="332"/>
      <c r="AX91" s="332"/>
      <c r="AY91" s="332"/>
      <c r="AZ91" s="332"/>
      <c r="BA91" s="332"/>
      <c r="BB91" s="332"/>
      <c r="BC91" s="332"/>
      <c r="BD91" s="332"/>
      <c r="BE91" s="332"/>
      <c r="BF91" s="332"/>
      <c r="BG91" s="332"/>
      <c r="BH91" s="332"/>
      <c r="BI91" s="332"/>
      <c r="BJ91" s="332"/>
      <c r="BK91" s="332"/>
      <c r="BL91" s="332"/>
      <c r="BM91" s="332"/>
      <c r="BN91" s="332"/>
      <c r="BO91" s="332"/>
      <c r="BP91" s="332"/>
      <c r="BQ91" s="332"/>
      <c r="BR91" s="332"/>
      <c r="BS91" s="332"/>
      <c r="BT91" s="332"/>
      <c r="BU91" s="332"/>
      <c r="BV91" s="332"/>
      <c r="BW91" s="332"/>
      <c r="BX91" s="329"/>
      <c r="BY91" s="332"/>
      <c r="BZ91" s="332"/>
      <c r="CA91" s="332"/>
      <c r="CB91" s="332"/>
      <c r="CC91" s="332"/>
      <c r="CD91" s="290"/>
      <c r="CE91" s="290"/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O91">
        <v>0</v>
      </c>
      <c r="EP91">
        <v>0</v>
      </c>
      <c r="EQ91">
        <v>0</v>
      </c>
      <c r="ER91">
        <v>0</v>
      </c>
      <c r="ES91">
        <v>0</v>
      </c>
    </row>
    <row r="92" spans="1:149" ht="20.25" thickBot="1" x14ac:dyDescent="0.4">
      <c r="A92" s="288"/>
      <c r="B92" s="289">
        <v>84</v>
      </c>
      <c r="C92" s="339"/>
      <c r="D92" s="339"/>
      <c r="E92" s="327" t="s">
        <v>86</v>
      </c>
      <c r="F92" s="324"/>
      <c r="G92" s="324">
        <f>HLOOKUP($E$3,$P$3:$CE$269,O92,FALSE)</f>
        <v>16868642</v>
      </c>
      <c r="H92" s="348">
        <f>'Model Inputs'!H9</f>
        <v>29297557.620000001</v>
      </c>
      <c r="I92" s="349">
        <f>'Model Inputs'!I9</f>
        <v>18550711.020353448</v>
      </c>
      <c r="J92" s="349">
        <f>'Model Inputs'!J9</f>
        <v>16492521.020353448</v>
      </c>
      <c r="K92" s="349">
        <f>'Model Inputs'!K9</f>
        <v>15977257.020353448</v>
      </c>
      <c r="L92" s="349">
        <f>'Model Inputs'!L9</f>
        <v>15635586.460353447</v>
      </c>
      <c r="M92" s="350">
        <f>'Model Inputs'!M9</f>
        <v>15411362.809153447</v>
      </c>
      <c r="N92" s="318">
        <v>1</v>
      </c>
      <c r="O92" s="290">
        <v>90</v>
      </c>
      <c r="P92" s="290">
        <v>0</v>
      </c>
      <c r="Q92" s="330">
        <v>328219959</v>
      </c>
      <c r="R92" s="330">
        <v>7307000</v>
      </c>
      <c r="S92" s="330">
        <v>716351</v>
      </c>
      <c r="T92" s="330">
        <v>9241677</v>
      </c>
      <c r="U92" s="330">
        <v>4322647</v>
      </c>
      <c r="V92" s="330">
        <v>13483192.810000001</v>
      </c>
      <c r="W92" s="330">
        <v>15385000</v>
      </c>
      <c r="X92" s="331">
        <v>1453404.22</v>
      </c>
      <c r="Y92" s="330">
        <v>512764.83</v>
      </c>
      <c r="Z92" s="330">
        <v>2673795.0699999998</v>
      </c>
      <c r="AA92" s="330">
        <v>227281</v>
      </c>
      <c r="AB92" s="330">
        <v>1105037.9099999999</v>
      </c>
      <c r="AC92" s="330">
        <v>14222941</v>
      </c>
      <c r="AD92" s="330">
        <v>12166321.029999999</v>
      </c>
      <c r="AE92" s="330">
        <v>20377654.359999999</v>
      </c>
      <c r="AF92" s="330">
        <v>4455227.57</v>
      </c>
      <c r="AG92" s="330">
        <v>479402.5</v>
      </c>
      <c r="AH92" s="330">
        <v>6383352.46</v>
      </c>
      <c r="AI92" s="330">
        <v>3761249.09</v>
      </c>
      <c r="AJ92" s="330">
        <v>511690.91</v>
      </c>
      <c r="AK92" s="330">
        <v>10886000.390000001</v>
      </c>
      <c r="AL92" s="332">
        <v>1866440.41</v>
      </c>
      <c r="AM92" s="332">
        <v>12397374.119999999</v>
      </c>
      <c r="AN92" s="332">
        <v>7528216</v>
      </c>
      <c r="AO92" s="332">
        <v>278156.12</v>
      </c>
      <c r="AP92" s="332">
        <v>44997.14</v>
      </c>
      <c r="AQ92" s="332">
        <v>218486.23</v>
      </c>
      <c r="AR92" s="332">
        <v>691819864.32000005</v>
      </c>
      <c r="AS92" s="332">
        <v>122854180</v>
      </c>
      <c r="AT92" s="332">
        <v>5426267</v>
      </c>
      <c r="AU92" s="332">
        <v>629080</v>
      </c>
      <c r="AV92" s="332">
        <v>5289056</v>
      </c>
      <c r="AW92" s="332">
        <v>21257307.41</v>
      </c>
      <c r="AX92" s="332">
        <v>1548781</v>
      </c>
      <c r="AY92" s="332">
        <v>2440138.6800000002</v>
      </c>
      <c r="AZ92" s="332">
        <v>48041964.729999997</v>
      </c>
      <c r="BA92" s="332"/>
      <c r="BB92" s="332">
        <v>11224369</v>
      </c>
      <c r="BC92" s="332">
        <v>18526425</v>
      </c>
      <c r="BD92" s="332">
        <v>14985908</v>
      </c>
      <c r="BE92" s="332">
        <v>3282575.03</v>
      </c>
      <c r="BF92" s="332">
        <v>6940048.1799999997</v>
      </c>
      <c r="BG92" s="332">
        <v>845234</v>
      </c>
      <c r="BH92" s="332">
        <v>22655648.760000002</v>
      </c>
      <c r="BI92" s="332">
        <v>1778360.46</v>
      </c>
      <c r="BJ92" s="332">
        <v>2262041</v>
      </c>
      <c r="BK92" s="332">
        <v>16868642</v>
      </c>
      <c r="BL92" s="332">
        <v>1719102.03</v>
      </c>
      <c r="BM92" s="332">
        <v>5124000</v>
      </c>
      <c r="BN92" s="332">
        <v>5575711.3300000001</v>
      </c>
      <c r="BO92" s="332">
        <v>984505.74</v>
      </c>
      <c r="BP92" s="332">
        <v>494642</v>
      </c>
      <c r="BQ92" s="332">
        <v>646956.19999999995</v>
      </c>
      <c r="BR92" s="332"/>
      <c r="BS92" s="332">
        <v>11948111</v>
      </c>
      <c r="BT92" s="332">
        <v>1724288.78</v>
      </c>
      <c r="BU92" s="332">
        <v>563606572.71000004</v>
      </c>
      <c r="BV92" s="332">
        <v>29421418.23</v>
      </c>
      <c r="BW92" s="332">
        <v>1422849.04</v>
      </c>
      <c r="BX92" s="329">
        <v>19537430</v>
      </c>
      <c r="BY92" s="332">
        <v>2186056.36</v>
      </c>
      <c r="BZ92" s="332">
        <v>501091.49</v>
      </c>
      <c r="CA92" s="332">
        <v>774627</v>
      </c>
      <c r="CB92" s="332">
        <v>5789860</v>
      </c>
      <c r="CC92" s="332">
        <v>10385977</v>
      </c>
      <c r="CD92" s="319"/>
      <c r="CE92" s="319"/>
      <c r="CF92" s="15"/>
      <c r="CG92" s="15">
        <v>319754362.11000001</v>
      </c>
      <c r="CH92" s="15">
        <v>7472000</v>
      </c>
      <c r="CI92">
        <v>260787</v>
      </c>
      <c r="CJ92">
        <v>7707327</v>
      </c>
      <c r="CK92">
        <v>4357574.1900000004</v>
      </c>
      <c r="CL92">
        <v>13264151.289999999</v>
      </c>
      <c r="CM92">
        <v>10493000</v>
      </c>
      <c r="CN92">
        <v>1501988.05</v>
      </c>
      <c r="CO92">
        <v>56756.160000000003</v>
      </c>
      <c r="CP92">
        <v>3469137</v>
      </c>
      <c r="CQ92">
        <v>1750905</v>
      </c>
      <c r="CR92">
        <v>815789.24</v>
      </c>
      <c r="CS92">
        <v>18873628.719999999</v>
      </c>
      <c r="CT92">
        <v>10212277.800000001</v>
      </c>
      <c r="CU92">
        <v>16024514</v>
      </c>
      <c r="CV92">
        <v>3874526</v>
      </c>
      <c r="CW92">
        <v>641888.93999999994</v>
      </c>
      <c r="CX92">
        <v>6373188.5099999998</v>
      </c>
      <c r="CY92">
        <v>2908328.77</v>
      </c>
      <c r="CZ92">
        <v>641862.68999999994</v>
      </c>
      <c r="DA92">
        <v>9491828.9199999999</v>
      </c>
      <c r="DB92">
        <v>2147522.91</v>
      </c>
      <c r="DC92">
        <v>14785381</v>
      </c>
      <c r="DD92">
        <v>9883110</v>
      </c>
      <c r="DE92">
        <v>166897.19</v>
      </c>
      <c r="DF92">
        <v>45376.21</v>
      </c>
      <c r="DG92">
        <v>983216.62</v>
      </c>
      <c r="DH92">
        <v>744465071.01999998</v>
      </c>
      <c r="DI92">
        <v>122692101</v>
      </c>
      <c r="DJ92">
        <v>4460324</v>
      </c>
      <c r="DK92">
        <v>589140</v>
      </c>
      <c r="DL92">
        <v>8172029</v>
      </c>
      <c r="DM92">
        <v>22408879</v>
      </c>
      <c r="DN92">
        <v>2562505</v>
      </c>
      <c r="DO92">
        <v>2345613.21</v>
      </c>
      <c r="DP92">
        <v>32522017.350000001</v>
      </c>
      <c r="DQ92">
        <v>1376632.21</v>
      </c>
      <c r="DR92">
        <v>8924115</v>
      </c>
      <c r="DS92">
        <v>6191846</v>
      </c>
      <c r="DT92">
        <v>14933017</v>
      </c>
      <c r="DU92">
        <v>1622011.43</v>
      </c>
      <c r="DV92">
        <v>6191840.1500000004</v>
      </c>
      <c r="DW92">
        <v>810159</v>
      </c>
      <c r="DX92">
        <v>17886850.760000002</v>
      </c>
      <c r="DY92">
        <v>2551610</v>
      </c>
      <c r="DZ92">
        <v>3572280</v>
      </c>
      <c r="EA92">
        <v>9083922</v>
      </c>
      <c r="EB92">
        <v>1692122.56</v>
      </c>
      <c r="EC92">
        <v>5847000</v>
      </c>
      <c r="ED92">
        <v>6352193.0499999998</v>
      </c>
      <c r="EE92">
        <v>558903.22</v>
      </c>
      <c r="EF92">
        <v>1201654</v>
      </c>
      <c r="EG92">
        <v>585165.05000000005</v>
      </c>
      <c r="EH92">
        <v>2645990.37</v>
      </c>
      <c r="EI92">
        <v>11256398.640000001</v>
      </c>
      <c r="EJ92">
        <v>1696551.28</v>
      </c>
      <c r="EK92">
        <v>548964114</v>
      </c>
      <c r="EL92">
        <v>26811166</v>
      </c>
      <c r="EM92">
        <v>1737291.4</v>
      </c>
      <c r="EN92">
        <v>20470098</v>
      </c>
      <c r="EO92">
        <v>2332938</v>
      </c>
      <c r="EP92">
        <v>744253.23</v>
      </c>
      <c r="EQ92">
        <v>850390</v>
      </c>
      <c r="ER92">
        <v>4901467</v>
      </c>
      <c r="ES92">
        <v>9790126</v>
      </c>
    </row>
    <row r="93" spans="1:149" ht="20.25" thickBot="1" x14ac:dyDescent="0.4">
      <c r="A93" s="288"/>
      <c r="B93" s="289">
        <v>85</v>
      </c>
      <c r="C93" s="339"/>
      <c r="D93" s="339"/>
      <c r="E93" s="327" t="s">
        <v>87</v>
      </c>
      <c r="F93" s="324"/>
      <c r="G93" s="324">
        <f>HLOOKUP($E$3,$P$3:$CE$269,O93,FALSE)</f>
        <v>0</v>
      </c>
      <c r="H93" s="348">
        <f>'Model Inputs'!H10</f>
        <v>0</v>
      </c>
      <c r="I93" s="349">
        <f>'Model Inputs'!I10</f>
        <v>0</v>
      </c>
      <c r="J93" s="349">
        <f>'Model Inputs'!J10</f>
        <v>0</v>
      </c>
      <c r="K93" s="349">
        <f>'Model Inputs'!K10</f>
        <v>0</v>
      </c>
      <c r="L93" s="349">
        <f>'Model Inputs'!L10</f>
        <v>0</v>
      </c>
      <c r="M93" s="350">
        <f>'Model Inputs'!M10</f>
        <v>0</v>
      </c>
      <c r="N93" s="318">
        <v>2</v>
      </c>
      <c r="O93" s="290">
        <v>91</v>
      </c>
      <c r="P93" s="290">
        <v>0</v>
      </c>
      <c r="Q93" s="330">
        <v>2348426</v>
      </c>
      <c r="R93" s="330">
        <v>0</v>
      </c>
      <c r="S93" s="330">
        <v>0</v>
      </c>
      <c r="T93" s="330">
        <v>0</v>
      </c>
      <c r="U93" s="330">
        <v>0</v>
      </c>
      <c r="V93" s="330">
        <v>0</v>
      </c>
      <c r="W93" s="330">
        <v>0</v>
      </c>
      <c r="X93" s="331">
        <v>0</v>
      </c>
      <c r="Y93" s="330">
        <v>0</v>
      </c>
      <c r="Z93" s="330">
        <v>0</v>
      </c>
      <c r="AA93" s="330">
        <v>935</v>
      </c>
      <c r="AB93" s="330">
        <v>0</v>
      </c>
      <c r="AC93" s="330">
        <v>0</v>
      </c>
      <c r="AD93" s="330">
        <v>0</v>
      </c>
      <c r="AE93" s="330">
        <v>583621</v>
      </c>
      <c r="AF93" s="330">
        <v>0</v>
      </c>
      <c r="AG93" s="330">
        <v>0</v>
      </c>
      <c r="AH93" s="330">
        <v>0</v>
      </c>
      <c r="AI93" s="330">
        <v>0</v>
      </c>
      <c r="AJ93" s="330">
        <v>133652</v>
      </c>
      <c r="AK93" s="330">
        <v>0</v>
      </c>
      <c r="AL93" s="332">
        <v>0</v>
      </c>
      <c r="AM93" s="332">
        <v>122186.83</v>
      </c>
      <c r="AN93" s="332">
        <v>0</v>
      </c>
      <c r="AO93" s="332">
        <v>0</v>
      </c>
      <c r="AP93" s="332">
        <v>0</v>
      </c>
      <c r="AQ93" s="332">
        <v>21714</v>
      </c>
      <c r="AR93" s="332">
        <v>8076440.8099999996</v>
      </c>
      <c r="AS93" s="332">
        <v>329492</v>
      </c>
      <c r="AT93" s="332">
        <v>0</v>
      </c>
      <c r="AU93" s="332">
        <v>0</v>
      </c>
      <c r="AV93" s="332">
        <v>0</v>
      </c>
      <c r="AW93" s="332">
        <v>561721.78</v>
      </c>
      <c r="AX93" s="332">
        <v>0</v>
      </c>
      <c r="AY93" s="332">
        <v>0</v>
      </c>
      <c r="AZ93" s="332">
        <v>0</v>
      </c>
      <c r="BA93" s="332"/>
      <c r="BB93" s="332">
        <v>0</v>
      </c>
      <c r="BC93" s="332">
        <v>0</v>
      </c>
      <c r="BD93" s="332">
        <v>0</v>
      </c>
      <c r="BE93" s="332">
        <v>129530.92</v>
      </c>
      <c r="BF93" s="332">
        <v>0</v>
      </c>
      <c r="BG93" s="332">
        <v>0</v>
      </c>
      <c r="BH93" s="332">
        <v>0</v>
      </c>
      <c r="BI93" s="332">
        <v>0</v>
      </c>
      <c r="BJ93" s="332">
        <v>0</v>
      </c>
      <c r="BK93" s="332">
        <v>0</v>
      </c>
      <c r="BL93" s="332">
        <v>0</v>
      </c>
      <c r="BM93" s="332">
        <v>0</v>
      </c>
      <c r="BN93" s="332">
        <v>292262.89</v>
      </c>
      <c r="BO93" s="332">
        <v>0</v>
      </c>
      <c r="BP93" s="332">
        <v>0</v>
      </c>
      <c r="BQ93" s="332">
        <v>0</v>
      </c>
      <c r="BR93" s="332"/>
      <c r="BS93" s="332">
        <v>0</v>
      </c>
      <c r="BT93" s="332">
        <v>0</v>
      </c>
      <c r="BU93" s="332">
        <v>73668910</v>
      </c>
      <c r="BV93" s="332">
        <v>0</v>
      </c>
      <c r="BW93" s="332">
        <v>0</v>
      </c>
      <c r="BX93" s="329">
        <v>736383</v>
      </c>
      <c r="BY93" s="332">
        <v>0</v>
      </c>
      <c r="BZ93" s="332">
        <v>0</v>
      </c>
      <c r="CA93" s="332">
        <v>0</v>
      </c>
      <c r="CB93" s="332">
        <v>0</v>
      </c>
      <c r="CC93" s="332">
        <v>0</v>
      </c>
      <c r="CD93" s="319"/>
      <c r="CE93" s="319"/>
      <c r="CF93" s="15"/>
      <c r="CG93" s="15">
        <v>31664249.870000001</v>
      </c>
      <c r="CH93" s="15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1539094</v>
      </c>
      <c r="CR93">
        <v>0</v>
      </c>
      <c r="CS93">
        <v>0</v>
      </c>
      <c r="CT93">
        <v>0</v>
      </c>
      <c r="CU93">
        <v>1086645</v>
      </c>
      <c r="CV93">
        <v>0</v>
      </c>
      <c r="CW93">
        <v>165932.32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4207</v>
      </c>
      <c r="DD93">
        <v>0</v>
      </c>
      <c r="DE93">
        <v>0</v>
      </c>
      <c r="DF93">
        <v>0</v>
      </c>
      <c r="DG93">
        <v>0</v>
      </c>
      <c r="DH93">
        <v>14595693.26</v>
      </c>
      <c r="DI93">
        <v>42575</v>
      </c>
      <c r="DJ93">
        <v>0</v>
      </c>
      <c r="DK93">
        <v>0</v>
      </c>
      <c r="DL93">
        <v>0</v>
      </c>
      <c r="DM93">
        <v>2484885</v>
      </c>
      <c r="DN93">
        <v>1617260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62902.18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1177040.93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31583172</v>
      </c>
      <c r="EL93">
        <v>0</v>
      </c>
      <c r="EM93">
        <v>0</v>
      </c>
      <c r="EN93">
        <v>193964</v>
      </c>
      <c r="EO93">
        <v>0</v>
      </c>
      <c r="EP93">
        <v>0</v>
      </c>
      <c r="EQ93">
        <v>0</v>
      </c>
      <c r="ER93">
        <v>0</v>
      </c>
      <c r="ES93">
        <v>0</v>
      </c>
    </row>
    <row r="94" spans="1:149" ht="19.5" x14ac:dyDescent="0.35">
      <c r="A94" s="288"/>
      <c r="B94" s="289">
        <v>86</v>
      </c>
      <c r="C94" s="339"/>
      <c r="D94" s="339"/>
      <c r="E94" s="309"/>
      <c r="F94" s="288"/>
      <c r="G94" s="288"/>
      <c r="H94" s="286"/>
      <c r="I94" s="286"/>
      <c r="J94" s="286"/>
      <c r="K94" s="286"/>
      <c r="L94" s="286"/>
      <c r="M94" s="286"/>
      <c r="N94" s="287"/>
      <c r="O94" s="290">
        <v>92</v>
      </c>
      <c r="P94" s="290">
        <v>0</v>
      </c>
      <c r="Q94" s="330"/>
      <c r="R94" s="330"/>
      <c r="S94" s="330"/>
      <c r="T94" s="330"/>
      <c r="U94" s="330"/>
      <c r="V94" s="330"/>
      <c r="W94" s="330"/>
      <c r="X94" s="331"/>
      <c r="Y94" s="330"/>
      <c r="Z94" s="330"/>
      <c r="AA94" s="330"/>
      <c r="AB94" s="330"/>
      <c r="AC94" s="330"/>
      <c r="AD94" s="330"/>
      <c r="AE94" s="330"/>
      <c r="AF94" s="330"/>
      <c r="AG94" s="330"/>
      <c r="AH94" s="330"/>
      <c r="AI94" s="330"/>
      <c r="AJ94" s="330"/>
      <c r="AK94" s="330"/>
      <c r="AL94" s="332"/>
      <c r="AM94" s="332"/>
      <c r="AN94" s="332"/>
      <c r="AO94" s="332"/>
      <c r="AP94" s="332"/>
      <c r="AQ94" s="332"/>
      <c r="AR94" s="332"/>
      <c r="AS94" s="332"/>
      <c r="AT94" s="332"/>
      <c r="AU94" s="332"/>
      <c r="AV94" s="332"/>
      <c r="AW94" s="332"/>
      <c r="AX94" s="332"/>
      <c r="AY94" s="332"/>
      <c r="AZ94" s="332"/>
      <c r="BA94" s="332"/>
      <c r="BB94" s="332"/>
      <c r="BC94" s="332"/>
      <c r="BD94" s="332"/>
      <c r="BE94" s="332"/>
      <c r="BF94" s="332"/>
      <c r="BG94" s="332"/>
      <c r="BH94" s="332"/>
      <c r="BI94" s="332"/>
      <c r="BJ94" s="332"/>
      <c r="BK94" s="332"/>
      <c r="BL94" s="332"/>
      <c r="BM94" s="332"/>
      <c r="BN94" s="332"/>
      <c r="BO94" s="332"/>
      <c r="BP94" s="332"/>
      <c r="BQ94" s="332"/>
      <c r="BR94" s="332"/>
      <c r="BS94" s="332"/>
      <c r="BT94" s="332"/>
      <c r="BU94" s="332"/>
      <c r="BV94" s="332"/>
      <c r="BW94" s="332"/>
      <c r="BX94" s="329"/>
      <c r="BY94" s="332"/>
      <c r="BZ94" s="332"/>
      <c r="CA94" s="332"/>
      <c r="CB94" s="332"/>
      <c r="CC94" s="332"/>
      <c r="CD94" s="290"/>
      <c r="CE94" s="290"/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O94">
        <v>0</v>
      </c>
      <c r="EP94">
        <v>0</v>
      </c>
      <c r="EQ94">
        <v>0</v>
      </c>
      <c r="ER94">
        <v>0</v>
      </c>
      <c r="ES94">
        <v>0</v>
      </c>
    </row>
    <row r="95" spans="1:149" ht="20.25" thickBot="1" x14ac:dyDescent="0.4">
      <c r="A95" s="288"/>
      <c r="B95" s="289">
        <v>87</v>
      </c>
      <c r="C95" s="344" t="s">
        <v>88</v>
      </c>
      <c r="D95" s="344"/>
      <c r="E95" s="309"/>
      <c r="F95" s="288"/>
      <c r="G95" s="288"/>
      <c r="H95" s="286"/>
      <c r="I95" s="286"/>
      <c r="J95" s="286"/>
      <c r="K95" s="286"/>
      <c r="L95" s="286"/>
      <c r="M95" s="286"/>
      <c r="N95" s="287"/>
      <c r="O95" s="290">
        <v>93</v>
      </c>
      <c r="P95" s="290">
        <v>0</v>
      </c>
      <c r="Q95" s="330"/>
      <c r="R95" s="330"/>
      <c r="S95" s="330"/>
      <c r="T95" s="330"/>
      <c r="U95" s="330"/>
      <c r="V95" s="330"/>
      <c r="W95" s="330"/>
      <c r="X95" s="331"/>
      <c r="Y95" s="330"/>
      <c r="Z95" s="330"/>
      <c r="AA95" s="330"/>
      <c r="AB95" s="330"/>
      <c r="AC95" s="330"/>
      <c r="AD95" s="330"/>
      <c r="AE95" s="330"/>
      <c r="AF95" s="330"/>
      <c r="AG95" s="330"/>
      <c r="AH95" s="330"/>
      <c r="AI95" s="330"/>
      <c r="AJ95" s="330"/>
      <c r="AK95" s="330"/>
      <c r="AL95" s="332"/>
      <c r="AM95" s="332"/>
      <c r="AN95" s="332"/>
      <c r="AO95" s="332"/>
      <c r="AP95" s="332"/>
      <c r="AQ95" s="332"/>
      <c r="AR95" s="332"/>
      <c r="AS95" s="332"/>
      <c r="AT95" s="332"/>
      <c r="AU95" s="332"/>
      <c r="AV95" s="332"/>
      <c r="AW95" s="332"/>
      <c r="AX95" s="332"/>
      <c r="AY95" s="332"/>
      <c r="AZ95" s="332"/>
      <c r="BA95" s="332"/>
      <c r="BB95" s="332"/>
      <c r="BC95" s="332"/>
      <c r="BD95" s="332"/>
      <c r="BE95" s="332"/>
      <c r="BF95" s="332"/>
      <c r="BG95" s="332"/>
      <c r="BH95" s="332"/>
      <c r="BI95" s="332"/>
      <c r="BJ95" s="332"/>
      <c r="BK95" s="332"/>
      <c r="BL95" s="332"/>
      <c r="BM95" s="332"/>
      <c r="BN95" s="332"/>
      <c r="BO95" s="332"/>
      <c r="BP95" s="332"/>
      <c r="BQ95" s="332"/>
      <c r="BR95" s="332"/>
      <c r="BS95" s="332"/>
      <c r="BT95" s="332"/>
      <c r="BU95" s="332"/>
      <c r="BV95" s="332"/>
      <c r="BW95" s="332"/>
      <c r="BX95" s="329"/>
      <c r="BY95" s="332"/>
      <c r="BZ95" s="332"/>
      <c r="CA95" s="332"/>
      <c r="CB95" s="332"/>
      <c r="CC95" s="332"/>
      <c r="CD95" s="290"/>
      <c r="CE95" s="290"/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O95">
        <v>0</v>
      </c>
      <c r="EP95">
        <v>0</v>
      </c>
      <c r="EQ95">
        <v>0</v>
      </c>
      <c r="ER95">
        <v>0</v>
      </c>
      <c r="ES95">
        <v>0</v>
      </c>
    </row>
    <row r="96" spans="1:149" ht="20.25" thickBot="1" x14ac:dyDescent="0.4">
      <c r="A96" s="288"/>
      <c r="B96" s="289">
        <v>88</v>
      </c>
      <c r="C96" s="339"/>
      <c r="D96" s="339"/>
      <c r="E96" s="288" t="s">
        <v>89</v>
      </c>
      <c r="F96" s="324"/>
      <c r="G96" s="324">
        <f>HLOOKUP($E$3,$P$3:$CE$269,O96,FALSE)</f>
        <v>58745</v>
      </c>
      <c r="H96" s="348">
        <f>'Model Inputs'!H13</f>
        <v>59395.833333333336</v>
      </c>
      <c r="I96" s="349">
        <f>'Model Inputs'!I13</f>
        <v>60196.368183042832</v>
      </c>
      <c r="J96" s="349">
        <f>'Model Inputs'!J13</f>
        <v>61007.896710766225</v>
      </c>
      <c r="K96" s="349">
        <f>'Model Inputs'!K13</f>
        <v>62038</v>
      </c>
      <c r="L96" s="349">
        <f>'Model Inputs'!L13</f>
        <v>63085</v>
      </c>
      <c r="M96" s="350">
        <f>'Model Inputs'!M13</f>
        <v>64150</v>
      </c>
      <c r="N96" s="346">
        <v>3</v>
      </c>
      <c r="O96" s="290">
        <v>94</v>
      </c>
      <c r="P96" s="290">
        <v>0</v>
      </c>
      <c r="Q96" s="330">
        <v>991103</v>
      </c>
      <c r="R96" s="330">
        <v>11721</v>
      </c>
      <c r="S96" s="330">
        <v>1636</v>
      </c>
      <c r="T96" s="330">
        <v>36691</v>
      </c>
      <c r="U96" s="330">
        <v>39905</v>
      </c>
      <c r="V96" s="330">
        <v>67940</v>
      </c>
      <c r="W96" s="330">
        <v>29246</v>
      </c>
      <c r="X96" s="331">
        <v>7022</v>
      </c>
      <c r="Y96" s="330">
        <v>1208</v>
      </c>
      <c r="Z96" s="330">
        <v>17408</v>
      </c>
      <c r="AA96" s="330">
        <v>2305</v>
      </c>
      <c r="AB96" s="330">
        <v>12412</v>
      </c>
      <c r="AC96" s="330">
        <v>65404</v>
      </c>
      <c r="AD96" s="330">
        <v>59187</v>
      </c>
      <c r="AE96" s="330">
        <v>88978</v>
      </c>
      <c r="AF96" s="330">
        <v>19242</v>
      </c>
      <c r="AG96" s="330">
        <v>3303</v>
      </c>
      <c r="AH96" s="330">
        <v>30016</v>
      </c>
      <c r="AI96" s="330">
        <v>21369</v>
      </c>
      <c r="AJ96" s="330">
        <v>3745</v>
      </c>
      <c r="AK96" s="330">
        <v>47626</v>
      </c>
      <c r="AL96" s="332">
        <v>11552</v>
      </c>
      <c r="AM96" s="332">
        <v>55673</v>
      </c>
      <c r="AN96" s="332">
        <v>22442</v>
      </c>
      <c r="AO96" s="332">
        <v>2697</v>
      </c>
      <c r="AP96" s="332">
        <v>1262</v>
      </c>
      <c r="AQ96" s="332">
        <v>5547</v>
      </c>
      <c r="AR96" s="332">
        <v>1333961</v>
      </c>
      <c r="AS96" s="332">
        <v>335320</v>
      </c>
      <c r="AT96" s="332">
        <v>18163</v>
      </c>
      <c r="AU96" s="332">
        <v>5565</v>
      </c>
      <c r="AV96" s="332">
        <v>27658</v>
      </c>
      <c r="AW96" s="332">
        <v>96828</v>
      </c>
      <c r="AX96" s="332">
        <v>10450</v>
      </c>
      <c r="AY96" s="332">
        <v>13644</v>
      </c>
      <c r="AZ96" s="332">
        <v>159039</v>
      </c>
      <c r="BA96" s="332"/>
      <c r="BB96" s="332">
        <v>39579</v>
      </c>
      <c r="BC96" s="332">
        <v>43524</v>
      </c>
      <c r="BD96" s="332">
        <v>55593</v>
      </c>
      <c r="BE96" s="332">
        <v>9461</v>
      </c>
      <c r="BF96" s="332">
        <v>24172</v>
      </c>
      <c r="BG96" s="332">
        <v>5903</v>
      </c>
      <c r="BH96" s="332">
        <v>72109</v>
      </c>
      <c r="BI96" s="332">
        <v>12583</v>
      </c>
      <c r="BJ96" s="332">
        <v>14091</v>
      </c>
      <c r="BK96" s="332">
        <v>58745</v>
      </c>
      <c r="BL96" s="332">
        <v>11247</v>
      </c>
      <c r="BM96" s="332">
        <v>37139</v>
      </c>
      <c r="BN96" s="332">
        <v>33613</v>
      </c>
      <c r="BO96" s="332">
        <v>4312</v>
      </c>
      <c r="BP96" s="332">
        <v>5909</v>
      </c>
      <c r="BQ96" s="332">
        <v>2839</v>
      </c>
      <c r="BR96" s="332"/>
      <c r="BS96" s="332">
        <v>50950</v>
      </c>
      <c r="BT96" s="332">
        <v>7123</v>
      </c>
      <c r="BU96" s="332">
        <v>772624</v>
      </c>
      <c r="BV96" s="332">
        <v>121826</v>
      </c>
      <c r="BW96" s="332">
        <v>13789</v>
      </c>
      <c r="BX96" s="329">
        <v>57472</v>
      </c>
      <c r="BY96" s="332">
        <v>23366</v>
      </c>
      <c r="BZ96" s="332">
        <v>3805</v>
      </c>
      <c r="CA96" s="332">
        <v>3869</v>
      </c>
      <c r="CB96" s="332">
        <v>23547</v>
      </c>
      <c r="CC96" s="332">
        <v>42906</v>
      </c>
      <c r="CD96" s="319"/>
      <c r="CE96" s="319"/>
      <c r="CF96" s="15"/>
      <c r="CG96" s="15">
        <v>982023</v>
      </c>
      <c r="CH96" s="15">
        <v>11724</v>
      </c>
      <c r="CI96">
        <v>1637</v>
      </c>
      <c r="CJ96">
        <v>36585</v>
      </c>
      <c r="CK96">
        <v>39623</v>
      </c>
      <c r="CL96">
        <v>67122</v>
      </c>
      <c r="CM96">
        <v>29057</v>
      </c>
      <c r="CN96">
        <v>6916</v>
      </c>
      <c r="CO96">
        <v>1241</v>
      </c>
      <c r="CP96">
        <v>17172</v>
      </c>
      <c r="CQ96">
        <v>2242</v>
      </c>
      <c r="CR96">
        <v>12345</v>
      </c>
      <c r="CS96">
        <v>64726</v>
      </c>
      <c r="CT96">
        <v>41143</v>
      </c>
      <c r="CU96">
        <v>88422</v>
      </c>
      <c r="CV96">
        <v>18952</v>
      </c>
      <c r="CW96">
        <v>3288</v>
      </c>
      <c r="CX96">
        <v>29756</v>
      </c>
      <c r="CY96">
        <v>21108</v>
      </c>
      <c r="CZ96">
        <v>3748</v>
      </c>
      <c r="DA96">
        <v>47427</v>
      </c>
      <c r="DB96">
        <v>11354</v>
      </c>
      <c r="DC96">
        <v>55239</v>
      </c>
      <c r="DD96">
        <v>22195</v>
      </c>
      <c r="DE96">
        <v>2697</v>
      </c>
      <c r="DF96">
        <v>1254</v>
      </c>
      <c r="DG96">
        <v>5534</v>
      </c>
      <c r="DH96">
        <v>1320134</v>
      </c>
      <c r="DI96">
        <v>331777</v>
      </c>
      <c r="DJ96">
        <v>17228</v>
      </c>
      <c r="DK96">
        <v>5581</v>
      </c>
      <c r="DL96">
        <v>27582</v>
      </c>
      <c r="DM96">
        <v>95758</v>
      </c>
      <c r="DN96">
        <v>10349</v>
      </c>
      <c r="DO96">
        <v>13491</v>
      </c>
      <c r="DP96">
        <v>157188</v>
      </c>
      <c r="DQ96">
        <v>7267</v>
      </c>
      <c r="DR96">
        <v>37895</v>
      </c>
      <c r="DS96">
        <v>35712</v>
      </c>
      <c r="DT96">
        <v>54919</v>
      </c>
      <c r="DU96">
        <v>9377</v>
      </c>
      <c r="DV96">
        <v>24117</v>
      </c>
      <c r="DW96">
        <v>5980</v>
      </c>
      <c r="DX96">
        <v>70492</v>
      </c>
      <c r="DY96">
        <v>12365</v>
      </c>
      <c r="DZ96">
        <v>13830</v>
      </c>
      <c r="EA96">
        <v>57584</v>
      </c>
      <c r="EB96">
        <v>11109</v>
      </c>
      <c r="EC96">
        <v>37349</v>
      </c>
      <c r="ED96">
        <v>33579</v>
      </c>
      <c r="EE96">
        <v>4300</v>
      </c>
      <c r="EF96">
        <v>5893</v>
      </c>
      <c r="EG96">
        <v>2842</v>
      </c>
      <c r="EH96">
        <v>17519</v>
      </c>
      <c r="EI96">
        <v>50844</v>
      </c>
      <c r="EJ96">
        <v>7201</v>
      </c>
      <c r="EK96">
        <v>767946</v>
      </c>
      <c r="EL96">
        <v>120457</v>
      </c>
      <c r="EM96">
        <v>13592</v>
      </c>
      <c r="EN96">
        <v>57042</v>
      </c>
      <c r="EO96">
        <v>23048</v>
      </c>
      <c r="EP96">
        <v>3770</v>
      </c>
      <c r="EQ96">
        <v>3877</v>
      </c>
      <c r="ER96">
        <v>23373</v>
      </c>
      <c r="ES96">
        <v>42498</v>
      </c>
    </row>
    <row r="97" spans="1:149" ht="20.25" thickBot="1" x14ac:dyDescent="0.4">
      <c r="A97" s="288"/>
      <c r="B97" s="289">
        <v>89</v>
      </c>
      <c r="C97" s="339"/>
      <c r="D97" s="339"/>
      <c r="E97" s="288" t="s">
        <v>90</v>
      </c>
      <c r="F97" s="324"/>
      <c r="G97" s="324">
        <f>HLOOKUP($E$3,$P$3:$CE$269,O97,FALSE)</f>
        <v>1092720775</v>
      </c>
      <c r="H97" s="348">
        <f>'Model Inputs'!H14</f>
        <v>1048371768.6242609</v>
      </c>
      <c r="I97" s="349">
        <f>'Model Inputs'!I14</f>
        <v>1078000816.8114338</v>
      </c>
      <c r="J97" s="349">
        <f>'Model Inputs'!J14</f>
        <v>1075667737.2425113</v>
      </c>
      <c r="K97" s="349">
        <f>'Model Inputs'!K14</f>
        <v>1065343563.0140077</v>
      </c>
      <c r="L97" s="349">
        <f>'Model Inputs'!L14</f>
        <v>1063576870.156953</v>
      </c>
      <c r="M97" s="350">
        <f>'Model Inputs'!M14</f>
        <v>1065456991.1350619</v>
      </c>
      <c r="N97" s="346">
        <v>4</v>
      </c>
      <c r="O97" s="290">
        <v>95</v>
      </c>
      <c r="P97" s="290">
        <v>0</v>
      </c>
      <c r="Q97" s="330">
        <v>25280291057</v>
      </c>
      <c r="R97" s="330">
        <v>223988678.07520866</v>
      </c>
      <c r="S97" s="330">
        <v>29726073.119999997</v>
      </c>
      <c r="T97" s="330">
        <v>985257711</v>
      </c>
      <c r="U97" s="330">
        <v>973189790.19000006</v>
      </c>
      <c r="V97" s="330">
        <v>1587097140</v>
      </c>
      <c r="W97" s="330">
        <v>473473781.3066833</v>
      </c>
      <c r="X97" s="331">
        <v>142194816.25999999</v>
      </c>
      <c r="Y97" s="330">
        <v>24228193</v>
      </c>
      <c r="Z97" s="330">
        <v>307635771.03999996</v>
      </c>
      <c r="AA97" s="330">
        <v>29043489</v>
      </c>
      <c r="AB97" s="330">
        <v>244678551</v>
      </c>
      <c r="AC97" s="330">
        <v>1693068324</v>
      </c>
      <c r="AD97" s="330">
        <v>1211909343</v>
      </c>
      <c r="AE97" s="330">
        <v>2429022729</v>
      </c>
      <c r="AF97" s="330">
        <v>506809214.88</v>
      </c>
      <c r="AG97" s="330">
        <v>56436105.189999998</v>
      </c>
      <c r="AH97" s="330">
        <v>514149798.70999998</v>
      </c>
      <c r="AI97" s="330">
        <v>609956991</v>
      </c>
      <c r="AJ97" s="330">
        <v>73312156.159999996</v>
      </c>
      <c r="AK97" s="330">
        <v>873638798.22000003</v>
      </c>
      <c r="AL97" s="332">
        <v>226242421.21999997</v>
      </c>
      <c r="AM97" s="332">
        <v>1666447879.6200001</v>
      </c>
      <c r="AN97" s="332">
        <v>497133892</v>
      </c>
      <c r="AO97" s="332">
        <v>77821848.609999999</v>
      </c>
      <c r="AP97" s="332">
        <v>21998708</v>
      </c>
      <c r="AQ97" s="332">
        <v>143266333.07999998</v>
      </c>
      <c r="AR97" s="332">
        <v>36002283411.610085</v>
      </c>
      <c r="AS97" s="332">
        <v>7349859347</v>
      </c>
      <c r="AT97" s="332">
        <v>262295964.63</v>
      </c>
      <c r="AU97" s="332">
        <v>98208425</v>
      </c>
      <c r="AV97" s="332">
        <v>702207945.8499999</v>
      </c>
      <c r="AW97" s="332">
        <v>1807212729.6290998</v>
      </c>
      <c r="AX97" s="332">
        <v>247696716.55000001</v>
      </c>
      <c r="AY97" s="332">
        <v>287415294.99600005</v>
      </c>
      <c r="AZ97" s="332">
        <v>3193879713.8000002</v>
      </c>
      <c r="BA97" s="332"/>
      <c r="BB97" s="332">
        <v>902899754</v>
      </c>
      <c r="BC97" s="332">
        <v>841191226</v>
      </c>
      <c r="BD97" s="332">
        <v>1217476816</v>
      </c>
      <c r="BE97" s="332">
        <v>216409943.73000002</v>
      </c>
      <c r="BF97" s="332">
        <v>494782600.01999998</v>
      </c>
      <c r="BG97" s="332">
        <v>116346396</v>
      </c>
      <c r="BH97" s="332">
        <v>1607780775.79</v>
      </c>
      <c r="BI97" s="332">
        <v>253408988.52000001</v>
      </c>
      <c r="BJ97" s="332">
        <v>319448599</v>
      </c>
      <c r="BK97" s="332">
        <v>1092720775</v>
      </c>
      <c r="BL97" s="332">
        <v>183278900</v>
      </c>
      <c r="BM97" s="332">
        <v>786048575</v>
      </c>
      <c r="BN97" s="332">
        <v>630195378.25999999</v>
      </c>
      <c r="BO97" s="332">
        <v>85522356</v>
      </c>
      <c r="BP97" s="332">
        <v>100495104</v>
      </c>
      <c r="BQ97" s="332">
        <v>78418164.890000001</v>
      </c>
      <c r="BR97" s="332"/>
      <c r="BS97" s="332">
        <v>887153173</v>
      </c>
      <c r="BT97" s="332">
        <v>181745328.26999998</v>
      </c>
      <c r="BU97" s="332">
        <v>24639744439.139999</v>
      </c>
      <c r="BV97" s="332">
        <v>2621351006</v>
      </c>
      <c r="BW97" s="332">
        <v>133313021</v>
      </c>
      <c r="BX97" s="329">
        <v>1452552393</v>
      </c>
      <c r="BY97" s="332">
        <v>376054897</v>
      </c>
      <c r="BZ97" s="332">
        <v>99147429.620000005</v>
      </c>
      <c r="CA97" s="332">
        <v>137199764</v>
      </c>
      <c r="CB97" s="332">
        <v>439426852.25999999</v>
      </c>
      <c r="CC97" s="332">
        <v>865407362</v>
      </c>
      <c r="CD97" s="319"/>
      <c r="CE97" s="319"/>
      <c r="CF97" s="15"/>
      <c r="CG97" s="15">
        <v>24226360755</v>
      </c>
      <c r="CH97" s="15">
        <v>202481240.72000003</v>
      </c>
      <c r="CI97">
        <v>29155291.82</v>
      </c>
      <c r="CJ97">
        <v>970536909</v>
      </c>
      <c r="CK97">
        <v>933023699.69000006</v>
      </c>
      <c r="CL97">
        <v>1544296648</v>
      </c>
      <c r="CM97">
        <v>449467120.70000005</v>
      </c>
      <c r="CN97">
        <v>136491826.69999999</v>
      </c>
      <c r="CO97">
        <v>24275428</v>
      </c>
      <c r="CP97">
        <v>289670361.49000001</v>
      </c>
      <c r="CQ97">
        <v>27528706</v>
      </c>
      <c r="CR97">
        <v>218050999</v>
      </c>
      <c r="CS97">
        <v>1632222561.6700001</v>
      </c>
      <c r="CT97">
        <v>878822638.74000013</v>
      </c>
      <c r="CU97">
        <v>2357005920.04</v>
      </c>
      <c r="CV97">
        <v>475598345.38999999</v>
      </c>
      <c r="CW97">
        <v>54029013.310000002</v>
      </c>
      <c r="CX97">
        <v>486056497.75</v>
      </c>
      <c r="CY97">
        <v>589356772.60000002</v>
      </c>
      <c r="CZ97">
        <v>71814133.549999997</v>
      </c>
      <c r="DA97">
        <v>838657079.18999994</v>
      </c>
      <c r="DB97">
        <v>171849084.98000002</v>
      </c>
      <c r="DC97">
        <v>1589990377.8799999</v>
      </c>
      <c r="DD97">
        <v>478905081</v>
      </c>
      <c r="DE97">
        <v>76802531</v>
      </c>
      <c r="DF97">
        <v>8844181</v>
      </c>
      <c r="DG97">
        <v>138089158.22999999</v>
      </c>
      <c r="DH97">
        <v>33644689155.620003</v>
      </c>
      <c r="DI97">
        <v>7167732847.9300003</v>
      </c>
      <c r="DJ97">
        <v>241133567.51999998</v>
      </c>
      <c r="DK97">
        <v>93475495</v>
      </c>
      <c r="DL97">
        <v>684577454.99000001</v>
      </c>
      <c r="DM97">
        <v>1710613898.3195999</v>
      </c>
      <c r="DN97">
        <v>234672333.33000001</v>
      </c>
      <c r="DO97">
        <v>277468488.36000001</v>
      </c>
      <c r="DP97">
        <v>3044210532.4000001</v>
      </c>
      <c r="DQ97">
        <v>181367705.70999998</v>
      </c>
      <c r="DR97">
        <v>852977631</v>
      </c>
      <c r="DS97">
        <v>588204045</v>
      </c>
      <c r="DT97">
        <v>1158320478.3299999</v>
      </c>
      <c r="DU97">
        <v>195849659.70000002</v>
      </c>
      <c r="DV97">
        <v>480190167.87</v>
      </c>
      <c r="DW97">
        <v>115262629</v>
      </c>
      <c r="DX97">
        <v>1535329501.6400001</v>
      </c>
      <c r="DY97">
        <v>246122190.97999999</v>
      </c>
      <c r="DZ97">
        <v>299586449</v>
      </c>
      <c r="EA97">
        <v>1030453834</v>
      </c>
      <c r="EB97">
        <v>175821399.01999998</v>
      </c>
      <c r="EC97">
        <v>752870945</v>
      </c>
      <c r="ED97">
        <v>619022917.96000004</v>
      </c>
      <c r="EE97">
        <v>83879169</v>
      </c>
      <c r="EF97">
        <v>97482636</v>
      </c>
      <c r="EG97">
        <v>73870972.099999994</v>
      </c>
      <c r="EH97">
        <v>273444573.47000003</v>
      </c>
      <c r="EI97">
        <v>878540448</v>
      </c>
      <c r="EJ97">
        <v>181827516.44400001</v>
      </c>
      <c r="EK97">
        <v>23766238909.93755</v>
      </c>
      <c r="EL97">
        <v>2483896484</v>
      </c>
      <c r="EM97">
        <v>123771289.62</v>
      </c>
      <c r="EN97">
        <v>1394725460</v>
      </c>
      <c r="EO97">
        <v>350635830</v>
      </c>
      <c r="EP97">
        <v>100053641</v>
      </c>
      <c r="EQ97">
        <v>138754314</v>
      </c>
      <c r="ER97">
        <v>415075636.78999996</v>
      </c>
      <c r="ES97">
        <v>816810815</v>
      </c>
    </row>
    <row r="98" spans="1:149" ht="20.25" thickBot="1" x14ac:dyDescent="0.4">
      <c r="A98" s="288"/>
      <c r="B98" s="289">
        <v>90</v>
      </c>
      <c r="C98" s="286"/>
      <c r="D98" s="286"/>
      <c r="E98" s="288" t="s">
        <v>91</v>
      </c>
      <c r="F98" s="324"/>
      <c r="G98" s="324">
        <f>HLOOKUP($E$3,$P$3:$CE$269,O98,FALSE)</f>
        <v>232449</v>
      </c>
      <c r="H98" s="348">
        <f>'Model Inputs'!H15</f>
        <v>232449</v>
      </c>
      <c r="I98" s="349">
        <f>'Model Inputs'!I15</f>
        <v>232449</v>
      </c>
      <c r="J98" s="349">
        <f>'Model Inputs'!J15</f>
        <v>232449</v>
      </c>
      <c r="K98" s="349">
        <f>'Model Inputs'!K15</f>
        <v>232449</v>
      </c>
      <c r="L98" s="349">
        <f>'Model Inputs'!L15</f>
        <v>232449</v>
      </c>
      <c r="M98" s="350">
        <f>'Model Inputs'!M15</f>
        <v>232449</v>
      </c>
      <c r="N98" s="346">
        <v>5</v>
      </c>
      <c r="O98" s="290">
        <v>96</v>
      </c>
      <c r="P98" s="290">
        <v>0</v>
      </c>
      <c r="Q98" s="330">
        <v>5106316</v>
      </c>
      <c r="R98" s="330">
        <v>44182</v>
      </c>
      <c r="S98" s="330">
        <v>6256</v>
      </c>
      <c r="T98" s="330">
        <v>161525</v>
      </c>
      <c r="U98" s="330">
        <v>186912</v>
      </c>
      <c r="V98" s="330">
        <v>351438</v>
      </c>
      <c r="W98" s="330">
        <v>98015</v>
      </c>
      <c r="X98" s="331">
        <v>26524</v>
      </c>
      <c r="Y98" s="330">
        <v>6354</v>
      </c>
      <c r="Z98" s="330">
        <v>55379</v>
      </c>
      <c r="AA98" s="330">
        <v>6858</v>
      </c>
      <c r="AB98" s="330">
        <v>65612</v>
      </c>
      <c r="AC98" s="330">
        <v>331153</v>
      </c>
      <c r="AD98" s="330">
        <v>231782</v>
      </c>
      <c r="AE98" s="330">
        <v>488900</v>
      </c>
      <c r="AF98" s="330">
        <v>82701</v>
      </c>
      <c r="AG98" s="330">
        <v>15504</v>
      </c>
      <c r="AH98" s="330">
        <v>126059</v>
      </c>
      <c r="AI98" s="330">
        <v>108689</v>
      </c>
      <c r="AJ98" s="330">
        <v>15430</v>
      </c>
      <c r="AK98" s="330">
        <v>167806</v>
      </c>
      <c r="AL98" s="332">
        <v>55822</v>
      </c>
      <c r="AM98" s="332">
        <v>294370</v>
      </c>
      <c r="AN98" s="332">
        <v>104730</v>
      </c>
      <c r="AO98" s="332">
        <v>16856</v>
      </c>
      <c r="AP98" s="332">
        <v>5467</v>
      </c>
      <c r="AQ98" s="332">
        <v>28621</v>
      </c>
      <c r="AR98" s="332">
        <v>5812432</v>
      </c>
      <c r="AS98" s="332">
        <v>1441369</v>
      </c>
      <c r="AT98" s="332">
        <v>58965</v>
      </c>
      <c r="AU98" s="332">
        <v>20702</v>
      </c>
      <c r="AV98" s="332">
        <v>126565</v>
      </c>
      <c r="AW98" s="332">
        <v>370688</v>
      </c>
      <c r="AX98" s="332">
        <v>45324</v>
      </c>
      <c r="AY98" s="332">
        <v>55713</v>
      </c>
      <c r="AZ98" s="332">
        <v>689993</v>
      </c>
      <c r="BA98" s="332"/>
      <c r="BB98" s="332">
        <v>180305</v>
      </c>
      <c r="BC98" s="332">
        <v>182453</v>
      </c>
      <c r="BD98" s="332">
        <v>254506</v>
      </c>
      <c r="BE98" s="332">
        <v>52067</v>
      </c>
      <c r="BF98" s="332">
        <v>97822</v>
      </c>
      <c r="BG98" s="332">
        <v>23485</v>
      </c>
      <c r="BH98" s="332">
        <v>364781</v>
      </c>
      <c r="BI98" s="332">
        <v>48441</v>
      </c>
      <c r="BJ98" s="332">
        <v>58139</v>
      </c>
      <c r="BK98" s="332">
        <v>232449</v>
      </c>
      <c r="BL98" s="332">
        <v>42344</v>
      </c>
      <c r="BM98" s="332">
        <v>148868</v>
      </c>
      <c r="BN98" s="332">
        <v>128538</v>
      </c>
      <c r="BO98" s="332">
        <v>15626</v>
      </c>
      <c r="BP98" s="332">
        <v>20206</v>
      </c>
      <c r="BQ98" s="332">
        <v>19081</v>
      </c>
      <c r="BR98" s="332"/>
      <c r="BS98" s="332">
        <v>163831</v>
      </c>
      <c r="BT98" s="332">
        <v>36175</v>
      </c>
      <c r="BU98" s="332">
        <v>4559532</v>
      </c>
      <c r="BV98" s="332">
        <v>503702</v>
      </c>
      <c r="BW98" s="332">
        <v>37410</v>
      </c>
      <c r="BX98" s="329">
        <v>290747</v>
      </c>
      <c r="BY98" s="332">
        <v>79116</v>
      </c>
      <c r="BZ98" s="332">
        <v>16660</v>
      </c>
      <c r="CA98" s="332">
        <v>27240</v>
      </c>
      <c r="CB98" s="332">
        <v>77362</v>
      </c>
      <c r="CC98" s="332">
        <v>192937</v>
      </c>
      <c r="CD98" s="319"/>
      <c r="CE98" s="319"/>
      <c r="CF98" s="15"/>
      <c r="CG98" s="15">
        <v>4721254</v>
      </c>
      <c r="CH98" s="15">
        <v>41832</v>
      </c>
      <c r="CI98">
        <v>8634</v>
      </c>
      <c r="CJ98">
        <v>154393</v>
      </c>
      <c r="CK98">
        <v>172881</v>
      </c>
      <c r="CL98">
        <v>321211</v>
      </c>
      <c r="CM98">
        <v>88875</v>
      </c>
      <c r="CN98">
        <v>24770</v>
      </c>
      <c r="CO98">
        <v>6489</v>
      </c>
      <c r="CP98">
        <v>51563</v>
      </c>
      <c r="CQ98">
        <v>6517</v>
      </c>
      <c r="CR98">
        <v>57221</v>
      </c>
      <c r="CS98">
        <v>305718</v>
      </c>
      <c r="CT98">
        <v>173916</v>
      </c>
      <c r="CU98">
        <v>464200</v>
      </c>
      <c r="CV98">
        <v>81295</v>
      </c>
      <c r="CW98">
        <v>11586</v>
      </c>
      <c r="CX98">
        <v>109252</v>
      </c>
      <c r="CY98">
        <v>104450</v>
      </c>
      <c r="CZ98">
        <v>15025</v>
      </c>
      <c r="DA98">
        <v>163611</v>
      </c>
      <c r="DB98">
        <v>50033</v>
      </c>
      <c r="DC98">
        <v>277330</v>
      </c>
      <c r="DD98">
        <v>95399</v>
      </c>
      <c r="DE98">
        <v>15428</v>
      </c>
      <c r="DF98">
        <v>5590</v>
      </c>
      <c r="DG98">
        <v>27794</v>
      </c>
      <c r="DH98">
        <v>5361992</v>
      </c>
      <c r="DI98">
        <v>1360318</v>
      </c>
      <c r="DJ98">
        <v>51036</v>
      </c>
      <c r="DK98">
        <v>18576</v>
      </c>
      <c r="DL98">
        <v>117931</v>
      </c>
      <c r="DM98">
        <v>325691</v>
      </c>
      <c r="DN98">
        <v>40516</v>
      </c>
      <c r="DO98">
        <v>50947</v>
      </c>
      <c r="DP98">
        <v>633604</v>
      </c>
      <c r="DQ98">
        <v>33691</v>
      </c>
      <c r="DR98">
        <v>162865</v>
      </c>
      <c r="DS98">
        <v>132749</v>
      </c>
      <c r="DT98">
        <v>234890</v>
      </c>
      <c r="DU98">
        <v>39670</v>
      </c>
      <c r="DV98">
        <v>93113</v>
      </c>
      <c r="DW98">
        <v>23708</v>
      </c>
      <c r="DX98">
        <v>312509</v>
      </c>
      <c r="DY98">
        <v>46147</v>
      </c>
      <c r="DZ98">
        <v>53469</v>
      </c>
      <c r="EA98">
        <v>208627</v>
      </c>
      <c r="EB98">
        <v>34903</v>
      </c>
      <c r="EC98">
        <v>126759</v>
      </c>
      <c r="ED98">
        <v>125683</v>
      </c>
      <c r="EE98">
        <v>13888</v>
      </c>
      <c r="EF98">
        <v>23593</v>
      </c>
      <c r="EG98">
        <v>19015</v>
      </c>
      <c r="EH98">
        <v>54276</v>
      </c>
      <c r="EI98">
        <v>154390</v>
      </c>
      <c r="EJ98">
        <v>35939</v>
      </c>
      <c r="EK98">
        <v>4246688</v>
      </c>
      <c r="EL98">
        <v>450688</v>
      </c>
      <c r="EM98">
        <v>26920</v>
      </c>
      <c r="EN98">
        <v>270341</v>
      </c>
      <c r="EO98">
        <v>73021</v>
      </c>
      <c r="EP98">
        <v>16381</v>
      </c>
      <c r="EQ98">
        <v>27235</v>
      </c>
      <c r="ER98">
        <v>74293</v>
      </c>
      <c r="ES98">
        <v>175818</v>
      </c>
    </row>
    <row r="99" spans="1:149" ht="20.25" thickBot="1" x14ac:dyDescent="0.4">
      <c r="A99" s="288"/>
      <c r="B99" s="289">
        <v>91</v>
      </c>
      <c r="C99" s="286"/>
      <c r="D99" s="286"/>
      <c r="E99" s="327" t="s">
        <v>92</v>
      </c>
      <c r="F99" s="324"/>
      <c r="G99" s="324">
        <f>HLOOKUP($E$3,$P$3:$CE$269,O99,FALSE)</f>
        <v>985</v>
      </c>
      <c r="H99" s="348">
        <f>'Model Inputs'!H16</f>
        <v>1010.2860000000001</v>
      </c>
      <c r="I99" s="349">
        <f>'Model Inputs'!I16</f>
        <v>1010.2860000000001</v>
      </c>
      <c r="J99" s="349">
        <f>'Model Inputs'!J16</f>
        <v>1010.2860000000001</v>
      </c>
      <c r="K99" s="349">
        <f>'Model Inputs'!K16</f>
        <v>1010.2860000000001</v>
      </c>
      <c r="L99" s="349">
        <f>'Model Inputs'!L16</f>
        <v>1010.2860000000001</v>
      </c>
      <c r="M99" s="350">
        <f>'Model Inputs'!M16</f>
        <v>1010.2860000000001</v>
      </c>
      <c r="N99" s="346">
        <v>6</v>
      </c>
      <c r="O99" s="290">
        <v>97</v>
      </c>
      <c r="P99" s="290">
        <v>0</v>
      </c>
      <c r="Q99" s="330">
        <v>19897</v>
      </c>
      <c r="R99" s="330">
        <v>1849</v>
      </c>
      <c r="S99" s="330">
        <v>92</v>
      </c>
      <c r="T99" s="330">
        <v>783</v>
      </c>
      <c r="U99" s="330">
        <v>510</v>
      </c>
      <c r="V99" s="330">
        <v>1535</v>
      </c>
      <c r="W99" s="330">
        <v>1038</v>
      </c>
      <c r="X99" s="331">
        <v>156</v>
      </c>
      <c r="Y99" s="330">
        <v>30</v>
      </c>
      <c r="Z99" s="330">
        <v>362</v>
      </c>
      <c r="AA99" s="330">
        <v>36</v>
      </c>
      <c r="AB99" s="330">
        <v>162</v>
      </c>
      <c r="AC99" s="330">
        <v>1510</v>
      </c>
      <c r="AD99" s="330">
        <v>1243</v>
      </c>
      <c r="AE99" s="330">
        <v>4668</v>
      </c>
      <c r="AF99" s="330">
        <v>352</v>
      </c>
      <c r="AG99" s="330">
        <v>141</v>
      </c>
      <c r="AH99" s="330">
        <v>457</v>
      </c>
      <c r="AI99" s="330">
        <v>261</v>
      </c>
      <c r="AJ99" s="330">
        <v>81</v>
      </c>
      <c r="AK99" s="330">
        <v>1009</v>
      </c>
      <c r="AL99" s="332">
        <v>689</v>
      </c>
      <c r="AM99" s="332">
        <v>1152</v>
      </c>
      <c r="AN99" s="332">
        <v>1641</v>
      </c>
      <c r="AO99" s="332">
        <v>97</v>
      </c>
      <c r="AP99" s="332">
        <v>21</v>
      </c>
      <c r="AQ99" s="332">
        <v>70</v>
      </c>
      <c r="AR99" s="332">
        <v>123176</v>
      </c>
      <c r="AS99" s="332">
        <v>5767</v>
      </c>
      <c r="AT99" s="332">
        <v>879</v>
      </c>
      <c r="AU99" s="332">
        <v>98</v>
      </c>
      <c r="AV99" s="332">
        <v>334</v>
      </c>
      <c r="AW99" s="332">
        <v>1974</v>
      </c>
      <c r="AX99" s="332">
        <v>216</v>
      </c>
      <c r="AY99" s="332">
        <v>354</v>
      </c>
      <c r="AZ99" s="332">
        <v>3034</v>
      </c>
      <c r="BA99" s="332"/>
      <c r="BB99" s="332">
        <v>2651</v>
      </c>
      <c r="BC99" s="332">
        <v>1019</v>
      </c>
      <c r="BD99" s="332">
        <v>2024</v>
      </c>
      <c r="BE99" s="332">
        <v>368</v>
      </c>
      <c r="BF99" s="332">
        <v>575</v>
      </c>
      <c r="BG99" s="332">
        <v>370</v>
      </c>
      <c r="BH99" s="332">
        <v>1914</v>
      </c>
      <c r="BI99" s="332">
        <v>222</v>
      </c>
      <c r="BJ99" s="332">
        <v>243</v>
      </c>
      <c r="BK99" s="332">
        <v>985</v>
      </c>
      <c r="BL99" s="332">
        <v>490</v>
      </c>
      <c r="BM99" s="332">
        <v>573</v>
      </c>
      <c r="BN99" s="332">
        <v>740</v>
      </c>
      <c r="BO99" s="332">
        <v>81</v>
      </c>
      <c r="BP99" s="332">
        <v>107</v>
      </c>
      <c r="BQ99" s="332">
        <v>711</v>
      </c>
      <c r="BR99" s="332"/>
      <c r="BS99" s="332">
        <v>1154</v>
      </c>
      <c r="BT99" s="332">
        <v>136</v>
      </c>
      <c r="BU99" s="332">
        <v>28722</v>
      </c>
      <c r="BV99" s="332">
        <v>2650</v>
      </c>
      <c r="BW99" s="332">
        <v>280</v>
      </c>
      <c r="BX99" s="329">
        <v>1652</v>
      </c>
      <c r="BY99" s="332">
        <v>481</v>
      </c>
      <c r="BZ99" s="332">
        <v>79</v>
      </c>
      <c r="CA99" s="332">
        <v>61</v>
      </c>
      <c r="CB99" s="332">
        <v>545</v>
      </c>
      <c r="CC99" s="332">
        <v>1135</v>
      </c>
      <c r="CD99" s="319"/>
      <c r="CE99" s="319"/>
      <c r="CF99" s="15"/>
      <c r="CG99" s="15">
        <v>19779</v>
      </c>
      <c r="CH99" s="15">
        <v>1850</v>
      </c>
      <c r="CI99">
        <v>92</v>
      </c>
      <c r="CJ99">
        <v>775</v>
      </c>
      <c r="CK99">
        <v>507</v>
      </c>
      <c r="CL99">
        <v>1534</v>
      </c>
      <c r="CM99">
        <v>1027</v>
      </c>
      <c r="CN99">
        <v>156</v>
      </c>
      <c r="CO99">
        <v>30</v>
      </c>
      <c r="CP99">
        <v>347</v>
      </c>
      <c r="CQ99">
        <v>36</v>
      </c>
      <c r="CR99">
        <v>157</v>
      </c>
      <c r="CS99">
        <v>1487</v>
      </c>
      <c r="CT99">
        <v>988</v>
      </c>
      <c r="CU99">
        <v>4777</v>
      </c>
      <c r="CV99">
        <v>347</v>
      </c>
      <c r="CW99">
        <v>141</v>
      </c>
      <c r="CX99">
        <v>455</v>
      </c>
      <c r="CY99">
        <v>262</v>
      </c>
      <c r="CZ99">
        <v>81</v>
      </c>
      <c r="DA99">
        <v>1005</v>
      </c>
      <c r="DB99">
        <v>677</v>
      </c>
      <c r="DC99">
        <v>1143</v>
      </c>
      <c r="DD99">
        <v>1645</v>
      </c>
      <c r="DE99">
        <v>87</v>
      </c>
      <c r="DF99">
        <v>21</v>
      </c>
      <c r="DG99">
        <v>69</v>
      </c>
      <c r="DH99">
        <v>123119</v>
      </c>
      <c r="DI99">
        <v>5712</v>
      </c>
      <c r="DJ99">
        <v>862</v>
      </c>
      <c r="DK99">
        <v>98</v>
      </c>
      <c r="DL99">
        <v>334</v>
      </c>
      <c r="DM99">
        <v>1968</v>
      </c>
      <c r="DN99">
        <v>219</v>
      </c>
      <c r="DO99">
        <v>358</v>
      </c>
      <c r="DP99">
        <v>2884</v>
      </c>
      <c r="DQ99">
        <v>130</v>
      </c>
      <c r="DR99">
        <v>2615</v>
      </c>
      <c r="DS99">
        <v>855</v>
      </c>
      <c r="DT99">
        <v>2005</v>
      </c>
      <c r="DU99">
        <v>333</v>
      </c>
      <c r="DV99">
        <v>574</v>
      </c>
      <c r="DW99">
        <v>370</v>
      </c>
      <c r="DX99">
        <v>1912</v>
      </c>
      <c r="DY99">
        <v>221</v>
      </c>
      <c r="DZ99">
        <v>242</v>
      </c>
      <c r="EA99">
        <v>980</v>
      </c>
      <c r="EB99">
        <v>490</v>
      </c>
      <c r="EC99">
        <v>571</v>
      </c>
      <c r="ED99">
        <v>740</v>
      </c>
      <c r="EE99">
        <v>80</v>
      </c>
      <c r="EF99">
        <v>107</v>
      </c>
      <c r="EG99">
        <v>711</v>
      </c>
      <c r="EH99">
        <v>248</v>
      </c>
      <c r="EI99">
        <v>1159</v>
      </c>
      <c r="EJ99">
        <v>134</v>
      </c>
      <c r="EK99">
        <v>28763</v>
      </c>
      <c r="EL99">
        <v>2634</v>
      </c>
      <c r="EM99">
        <v>278</v>
      </c>
      <c r="EN99">
        <v>1646</v>
      </c>
      <c r="EO99">
        <v>479</v>
      </c>
      <c r="EP99">
        <v>79</v>
      </c>
      <c r="EQ99">
        <v>61</v>
      </c>
      <c r="ER99">
        <v>541</v>
      </c>
      <c r="ES99">
        <v>1104</v>
      </c>
    </row>
    <row r="100" spans="1:149" s="3" customFormat="1" ht="19.5" x14ac:dyDescent="0.35">
      <c r="A100" s="288"/>
      <c r="B100" s="289">
        <v>92</v>
      </c>
      <c r="C100" s="288"/>
      <c r="D100" s="288"/>
      <c r="E100" s="322"/>
      <c r="F100" s="320"/>
      <c r="G100" s="320"/>
      <c r="H100" s="320"/>
      <c r="I100" s="320"/>
      <c r="J100" s="320"/>
      <c r="K100" s="320"/>
      <c r="L100" s="320"/>
      <c r="M100" s="320"/>
      <c r="N100" s="346"/>
      <c r="O100" s="290">
        <v>98</v>
      </c>
      <c r="P100" s="290">
        <v>0</v>
      </c>
      <c r="Q100" s="330"/>
      <c r="R100" s="330"/>
      <c r="S100" s="330"/>
      <c r="T100" s="330"/>
      <c r="U100" s="330"/>
      <c r="V100" s="330"/>
      <c r="W100" s="330"/>
      <c r="X100" s="331"/>
      <c r="Y100" s="330"/>
      <c r="Z100" s="330"/>
      <c r="AA100" s="330"/>
      <c r="AB100" s="330"/>
      <c r="AC100" s="330"/>
      <c r="AD100" s="330"/>
      <c r="AE100" s="330"/>
      <c r="AF100" s="330"/>
      <c r="AG100" s="330"/>
      <c r="AH100" s="330"/>
      <c r="AI100" s="330"/>
      <c r="AJ100" s="330"/>
      <c r="AK100" s="330"/>
      <c r="AL100" s="332"/>
      <c r="AM100" s="332"/>
      <c r="AN100" s="332"/>
      <c r="AO100" s="332"/>
      <c r="AP100" s="332"/>
      <c r="AQ100" s="332"/>
      <c r="AR100" s="332"/>
      <c r="AS100" s="332"/>
      <c r="AT100" s="332"/>
      <c r="AU100" s="332"/>
      <c r="AV100" s="332"/>
      <c r="AW100" s="332"/>
      <c r="AX100" s="332"/>
      <c r="AY100" s="332"/>
      <c r="AZ100" s="332"/>
      <c r="BA100" s="332"/>
      <c r="BB100" s="332"/>
      <c r="BC100" s="332"/>
      <c r="BD100" s="332"/>
      <c r="BE100" s="332"/>
      <c r="BF100" s="332"/>
      <c r="BG100" s="332"/>
      <c r="BH100" s="332"/>
      <c r="BI100" s="332"/>
      <c r="BJ100" s="332"/>
      <c r="BK100" s="332"/>
      <c r="BL100" s="332"/>
      <c r="BM100" s="332"/>
      <c r="BN100" s="332"/>
      <c r="BO100" s="332"/>
      <c r="BP100" s="332"/>
      <c r="BQ100" s="332"/>
      <c r="BR100" s="332"/>
      <c r="BS100" s="332"/>
      <c r="BT100" s="332"/>
      <c r="BU100" s="332"/>
      <c r="BV100" s="332"/>
      <c r="BW100" s="332"/>
      <c r="BX100" s="329"/>
      <c r="BY100" s="332"/>
      <c r="BZ100" s="332"/>
      <c r="CA100" s="332"/>
      <c r="CB100" s="332"/>
      <c r="CC100" s="332"/>
      <c r="CD100" s="319"/>
      <c r="CE100" s="319"/>
      <c r="CF100" s="5"/>
      <c r="CG100" s="5">
        <v>0</v>
      </c>
      <c r="CH100" s="5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3">
        <v>0</v>
      </c>
      <c r="EA100" s="3">
        <v>0</v>
      </c>
      <c r="EB100" s="3">
        <v>0</v>
      </c>
      <c r="EC100" s="3">
        <v>0</v>
      </c>
      <c r="ED100" s="3">
        <v>0</v>
      </c>
      <c r="EE100" s="3">
        <v>0</v>
      </c>
      <c r="EF100" s="3">
        <v>0</v>
      </c>
      <c r="EG100" s="3">
        <v>0</v>
      </c>
      <c r="EH100" s="3">
        <v>0</v>
      </c>
      <c r="EI100" s="3">
        <v>0</v>
      </c>
      <c r="EJ100" s="3">
        <v>0</v>
      </c>
      <c r="EK100" s="3">
        <v>0</v>
      </c>
      <c r="EL100" s="3">
        <v>0</v>
      </c>
      <c r="EM100" s="3">
        <v>0</v>
      </c>
      <c r="EO100" s="3">
        <v>0</v>
      </c>
      <c r="EP100" s="3">
        <v>0</v>
      </c>
      <c r="EQ100" s="3">
        <v>0</v>
      </c>
      <c r="ER100" s="3">
        <v>0</v>
      </c>
      <c r="ES100" s="3">
        <v>0</v>
      </c>
    </row>
    <row r="101" spans="1:149" s="3" customFormat="1" ht="19.5" x14ac:dyDescent="0.35">
      <c r="A101" s="288"/>
      <c r="B101" s="289">
        <v>93</v>
      </c>
      <c r="C101" s="288"/>
      <c r="D101" s="288"/>
      <c r="E101" s="322"/>
      <c r="F101" s="320"/>
      <c r="G101" s="320"/>
      <c r="H101" s="320"/>
      <c r="I101" s="320"/>
      <c r="J101" s="320"/>
      <c r="K101" s="320"/>
      <c r="L101" s="320"/>
      <c r="M101" s="320"/>
      <c r="N101" s="346"/>
      <c r="O101" s="290">
        <v>99</v>
      </c>
      <c r="P101" s="290">
        <v>0</v>
      </c>
      <c r="Q101" s="330"/>
      <c r="R101" s="330"/>
      <c r="S101" s="330"/>
      <c r="T101" s="330"/>
      <c r="U101" s="330"/>
      <c r="V101" s="330"/>
      <c r="W101" s="330"/>
      <c r="X101" s="331"/>
      <c r="Y101" s="330"/>
      <c r="Z101" s="330"/>
      <c r="AA101" s="330"/>
      <c r="AB101" s="330"/>
      <c r="AC101" s="330"/>
      <c r="AD101" s="330"/>
      <c r="AE101" s="330"/>
      <c r="AF101" s="330"/>
      <c r="AG101" s="330"/>
      <c r="AH101" s="330"/>
      <c r="AI101" s="330"/>
      <c r="AJ101" s="330"/>
      <c r="AK101" s="330"/>
      <c r="AL101" s="332"/>
      <c r="AM101" s="332"/>
      <c r="AN101" s="332"/>
      <c r="AO101" s="332"/>
      <c r="AP101" s="332"/>
      <c r="AQ101" s="332"/>
      <c r="AR101" s="332"/>
      <c r="AS101" s="332"/>
      <c r="AT101" s="332"/>
      <c r="AU101" s="332"/>
      <c r="AV101" s="332"/>
      <c r="AW101" s="332"/>
      <c r="AX101" s="332"/>
      <c r="AY101" s="332"/>
      <c r="AZ101" s="332"/>
      <c r="BA101" s="332"/>
      <c r="BB101" s="332"/>
      <c r="BC101" s="332"/>
      <c r="BD101" s="332"/>
      <c r="BE101" s="332"/>
      <c r="BF101" s="332"/>
      <c r="BG101" s="332"/>
      <c r="BH101" s="332"/>
      <c r="BI101" s="332"/>
      <c r="BJ101" s="332"/>
      <c r="BK101" s="332"/>
      <c r="BL101" s="332"/>
      <c r="BM101" s="332"/>
      <c r="BN101" s="332"/>
      <c r="BO101" s="332"/>
      <c r="BP101" s="332"/>
      <c r="BQ101" s="332"/>
      <c r="BR101" s="332"/>
      <c r="BS101" s="332"/>
      <c r="BT101" s="332"/>
      <c r="BU101" s="332"/>
      <c r="BV101" s="332"/>
      <c r="BW101" s="332"/>
      <c r="BX101" s="329"/>
      <c r="BY101" s="332"/>
      <c r="BZ101" s="332"/>
      <c r="CA101" s="332"/>
      <c r="CB101" s="332"/>
      <c r="CC101" s="332"/>
      <c r="CD101" s="319"/>
      <c r="CE101" s="319"/>
      <c r="CF101" s="5"/>
      <c r="CG101" s="5">
        <v>0</v>
      </c>
      <c r="CH101" s="5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0</v>
      </c>
      <c r="DC101" s="3">
        <v>0</v>
      </c>
      <c r="DD101" s="3">
        <v>0</v>
      </c>
      <c r="DE101" s="3">
        <v>0</v>
      </c>
      <c r="DF101" s="3">
        <v>0</v>
      </c>
      <c r="DG101" s="3">
        <v>0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3">
        <v>0</v>
      </c>
      <c r="EA101" s="3">
        <v>0</v>
      </c>
      <c r="EB101" s="3">
        <v>0</v>
      </c>
      <c r="EC101" s="3">
        <v>0</v>
      </c>
      <c r="ED101" s="3">
        <v>0</v>
      </c>
      <c r="EE101" s="3">
        <v>0</v>
      </c>
      <c r="EF101" s="3">
        <v>0</v>
      </c>
      <c r="EG101" s="3">
        <v>0</v>
      </c>
      <c r="EH101" s="3">
        <v>0</v>
      </c>
      <c r="EI101" s="3">
        <v>0</v>
      </c>
      <c r="EJ101" s="3">
        <v>0</v>
      </c>
      <c r="EK101" s="3">
        <v>0</v>
      </c>
      <c r="EL101" s="3">
        <v>0</v>
      </c>
      <c r="EM101" s="3">
        <v>0</v>
      </c>
      <c r="EO101" s="3">
        <v>0</v>
      </c>
      <c r="EP101" s="3">
        <v>0</v>
      </c>
      <c r="EQ101" s="3">
        <v>0</v>
      </c>
      <c r="ER101" s="3">
        <v>0</v>
      </c>
      <c r="ES101" s="3">
        <v>0</v>
      </c>
    </row>
    <row r="102" spans="1:149" s="3" customFormat="1" ht="20.25" thickBot="1" x14ac:dyDescent="0.4">
      <c r="A102" s="316" t="s">
        <v>93</v>
      </c>
      <c r="B102" s="316"/>
      <c r="C102" s="316"/>
      <c r="D102" s="316"/>
      <c r="E102" s="316"/>
      <c r="F102" s="316"/>
      <c r="G102" s="316"/>
      <c r="H102" s="316"/>
      <c r="I102" s="316"/>
      <c r="J102" s="316"/>
      <c r="K102" s="316"/>
      <c r="L102" s="316"/>
      <c r="M102" s="320"/>
      <c r="N102" s="346"/>
      <c r="O102" s="290">
        <v>100</v>
      </c>
      <c r="P102" s="290">
        <v>0</v>
      </c>
      <c r="Q102" s="330"/>
      <c r="R102" s="330"/>
      <c r="S102" s="330"/>
      <c r="T102" s="330"/>
      <c r="U102" s="330"/>
      <c r="V102" s="330"/>
      <c r="W102" s="330"/>
      <c r="X102" s="331"/>
      <c r="Y102" s="330"/>
      <c r="Z102" s="330"/>
      <c r="AA102" s="330"/>
      <c r="AB102" s="330"/>
      <c r="AC102" s="330"/>
      <c r="AD102" s="330"/>
      <c r="AE102" s="330"/>
      <c r="AF102" s="330"/>
      <c r="AG102" s="330"/>
      <c r="AH102" s="330"/>
      <c r="AI102" s="330"/>
      <c r="AJ102" s="330"/>
      <c r="AK102" s="330"/>
      <c r="AL102" s="332"/>
      <c r="AM102" s="332"/>
      <c r="AN102" s="332"/>
      <c r="AO102" s="332"/>
      <c r="AP102" s="332"/>
      <c r="AQ102" s="332"/>
      <c r="AR102" s="332"/>
      <c r="AS102" s="332"/>
      <c r="AT102" s="332"/>
      <c r="AU102" s="332"/>
      <c r="AV102" s="332"/>
      <c r="AW102" s="332"/>
      <c r="AX102" s="332"/>
      <c r="AY102" s="332"/>
      <c r="AZ102" s="332"/>
      <c r="BA102" s="332"/>
      <c r="BB102" s="332"/>
      <c r="BC102" s="332"/>
      <c r="BD102" s="332"/>
      <c r="BE102" s="332"/>
      <c r="BF102" s="332"/>
      <c r="BG102" s="332"/>
      <c r="BH102" s="332"/>
      <c r="BI102" s="332"/>
      <c r="BJ102" s="332"/>
      <c r="BK102" s="332"/>
      <c r="BL102" s="332"/>
      <c r="BM102" s="332"/>
      <c r="BN102" s="332"/>
      <c r="BO102" s="332"/>
      <c r="BP102" s="332"/>
      <c r="BQ102" s="332"/>
      <c r="BR102" s="332"/>
      <c r="BS102" s="332"/>
      <c r="BT102" s="332"/>
      <c r="BU102" s="332"/>
      <c r="BV102" s="332"/>
      <c r="BW102" s="332"/>
      <c r="BX102" s="329"/>
      <c r="BY102" s="332"/>
      <c r="BZ102" s="332"/>
      <c r="CA102" s="332"/>
      <c r="CB102" s="332"/>
      <c r="CC102" s="332"/>
      <c r="CD102" s="319"/>
      <c r="CE102" s="319"/>
      <c r="CF102" s="5"/>
      <c r="CG102" s="5">
        <v>0</v>
      </c>
      <c r="CH102" s="5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0</v>
      </c>
      <c r="CU102" s="3">
        <v>0</v>
      </c>
      <c r="CV102" s="3">
        <v>0</v>
      </c>
      <c r="CW102" s="3">
        <v>0</v>
      </c>
      <c r="CX102" s="3">
        <v>0</v>
      </c>
      <c r="CY102" s="3">
        <v>0</v>
      </c>
      <c r="CZ102" s="3">
        <v>0</v>
      </c>
      <c r="DA102" s="3">
        <v>0</v>
      </c>
      <c r="DB102" s="3">
        <v>0</v>
      </c>
      <c r="DC102" s="3">
        <v>0</v>
      </c>
      <c r="DD102" s="3">
        <v>0</v>
      </c>
      <c r="DE102" s="3">
        <v>0</v>
      </c>
      <c r="DF102" s="3">
        <v>0</v>
      </c>
      <c r="DG102" s="3">
        <v>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0</v>
      </c>
      <c r="DS102" s="3">
        <v>0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s="3">
        <v>0</v>
      </c>
      <c r="DZ102" s="3">
        <v>0</v>
      </c>
      <c r="EA102" s="3">
        <v>0</v>
      </c>
      <c r="EB102" s="3">
        <v>0</v>
      </c>
      <c r="EC102" s="3">
        <v>0</v>
      </c>
      <c r="ED102" s="3">
        <v>0</v>
      </c>
      <c r="EE102" s="3">
        <v>0</v>
      </c>
      <c r="EF102" s="3">
        <v>0</v>
      </c>
      <c r="EG102" s="3">
        <v>0</v>
      </c>
      <c r="EH102" s="3">
        <v>0</v>
      </c>
      <c r="EI102" s="3">
        <v>0</v>
      </c>
      <c r="EJ102" s="3">
        <v>0</v>
      </c>
      <c r="EK102" s="3">
        <v>0</v>
      </c>
      <c r="EL102" s="3">
        <v>0</v>
      </c>
      <c r="EM102" s="3">
        <v>0</v>
      </c>
      <c r="EO102" s="3">
        <v>0</v>
      </c>
      <c r="EP102" s="3">
        <v>0</v>
      </c>
      <c r="EQ102" s="3">
        <v>0</v>
      </c>
      <c r="ER102" s="3">
        <v>0</v>
      </c>
      <c r="ES102" s="3">
        <v>0</v>
      </c>
    </row>
    <row r="103" spans="1:149" s="3" customFormat="1" ht="20.25" thickTop="1" x14ac:dyDescent="0.35">
      <c r="A103" s="288"/>
      <c r="B103" s="288"/>
      <c r="C103" s="288"/>
      <c r="D103" s="288"/>
      <c r="E103" s="322"/>
      <c r="F103" s="320"/>
      <c r="G103" s="320"/>
      <c r="H103" s="320"/>
      <c r="I103" s="320"/>
      <c r="J103" s="320"/>
      <c r="K103" s="320"/>
      <c r="L103" s="320"/>
      <c r="M103" s="320"/>
      <c r="N103" s="346"/>
      <c r="O103" s="290">
        <v>101</v>
      </c>
      <c r="P103" s="290">
        <v>0</v>
      </c>
      <c r="Q103" s="330"/>
      <c r="R103" s="330"/>
      <c r="S103" s="330"/>
      <c r="T103" s="330"/>
      <c r="U103" s="330"/>
      <c r="V103" s="330"/>
      <c r="W103" s="330"/>
      <c r="X103" s="331"/>
      <c r="Y103" s="330"/>
      <c r="Z103" s="330"/>
      <c r="AA103" s="330"/>
      <c r="AB103" s="330"/>
      <c r="AC103" s="330"/>
      <c r="AD103" s="330"/>
      <c r="AE103" s="330"/>
      <c r="AF103" s="330"/>
      <c r="AG103" s="330"/>
      <c r="AH103" s="330"/>
      <c r="AI103" s="330"/>
      <c r="AJ103" s="330"/>
      <c r="AK103" s="330"/>
      <c r="AL103" s="332"/>
      <c r="AM103" s="332"/>
      <c r="AN103" s="332"/>
      <c r="AO103" s="332"/>
      <c r="AP103" s="332"/>
      <c r="AQ103" s="332"/>
      <c r="AR103" s="332"/>
      <c r="AS103" s="332"/>
      <c r="AT103" s="332"/>
      <c r="AU103" s="332"/>
      <c r="AV103" s="332"/>
      <c r="AW103" s="332"/>
      <c r="AX103" s="332"/>
      <c r="AY103" s="332"/>
      <c r="AZ103" s="332"/>
      <c r="BA103" s="332"/>
      <c r="BB103" s="332"/>
      <c r="BC103" s="332"/>
      <c r="BD103" s="332"/>
      <c r="BE103" s="332"/>
      <c r="BF103" s="332"/>
      <c r="BG103" s="332"/>
      <c r="BH103" s="332"/>
      <c r="BI103" s="332"/>
      <c r="BJ103" s="332"/>
      <c r="BK103" s="332"/>
      <c r="BL103" s="332"/>
      <c r="BM103" s="332"/>
      <c r="BN103" s="332"/>
      <c r="BO103" s="332"/>
      <c r="BP103" s="332"/>
      <c r="BQ103" s="332"/>
      <c r="BR103" s="332"/>
      <c r="BS103" s="332"/>
      <c r="BT103" s="332"/>
      <c r="BU103" s="332"/>
      <c r="BV103" s="332"/>
      <c r="BW103" s="332"/>
      <c r="BX103" s="329"/>
      <c r="BY103" s="332"/>
      <c r="BZ103" s="332"/>
      <c r="CA103" s="332"/>
      <c r="CB103" s="332"/>
      <c r="CC103" s="332"/>
      <c r="CD103" s="319"/>
      <c r="CE103" s="319"/>
      <c r="CF103" s="5"/>
      <c r="CG103" s="5">
        <v>0</v>
      </c>
      <c r="CH103" s="5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0</v>
      </c>
      <c r="CX103" s="3">
        <v>0</v>
      </c>
      <c r="CY103" s="3">
        <v>0</v>
      </c>
      <c r="CZ103" s="3">
        <v>0</v>
      </c>
      <c r="DA103" s="3">
        <v>0</v>
      </c>
      <c r="DB103" s="3">
        <v>0</v>
      </c>
      <c r="DC103" s="3">
        <v>0</v>
      </c>
      <c r="DD103" s="3">
        <v>0</v>
      </c>
      <c r="DE103" s="3">
        <v>0</v>
      </c>
      <c r="DF103" s="3">
        <v>0</v>
      </c>
      <c r="DG103" s="3">
        <v>0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0</v>
      </c>
      <c r="DS103" s="3">
        <v>0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  <c r="DY103" s="3">
        <v>0</v>
      </c>
      <c r="DZ103" s="3">
        <v>0</v>
      </c>
      <c r="EA103" s="3">
        <v>0</v>
      </c>
      <c r="EB103" s="3">
        <v>0</v>
      </c>
      <c r="EC103" s="3">
        <v>0</v>
      </c>
      <c r="ED103" s="3">
        <v>0</v>
      </c>
      <c r="EE103" s="3">
        <v>0</v>
      </c>
      <c r="EF103" s="3">
        <v>0</v>
      </c>
      <c r="EG103" s="3">
        <v>0</v>
      </c>
      <c r="EH103" s="3">
        <v>0</v>
      </c>
      <c r="EI103" s="3">
        <v>0</v>
      </c>
      <c r="EJ103" s="3">
        <v>0</v>
      </c>
      <c r="EK103" s="3">
        <v>0</v>
      </c>
      <c r="EL103" s="3">
        <v>0</v>
      </c>
      <c r="EM103" s="3">
        <v>0</v>
      </c>
      <c r="EO103" s="3">
        <v>0</v>
      </c>
      <c r="EP103" s="3">
        <v>0</v>
      </c>
      <c r="EQ103" s="3">
        <v>0</v>
      </c>
      <c r="ER103" s="3">
        <v>0</v>
      </c>
      <c r="ES103" s="3">
        <v>0</v>
      </c>
    </row>
    <row r="104" spans="1:149" ht="19.5" x14ac:dyDescent="0.35">
      <c r="A104" s="288"/>
      <c r="B104" s="288"/>
      <c r="C104" s="286"/>
      <c r="D104" s="286"/>
      <c r="E104" s="309"/>
      <c r="F104" s="320"/>
      <c r="G104" s="320"/>
      <c r="H104" s="347"/>
      <c r="I104" s="347"/>
      <c r="J104" s="347"/>
      <c r="K104" s="347"/>
      <c r="L104" s="347"/>
      <c r="M104" s="347"/>
      <c r="N104" s="346"/>
      <c r="O104" s="290">
        <v>102</v>
      </c>
      <c r="P104" s="290">
        <v>0</v>
      </c>
      <c r="Q104" s="330"/>
      <c r="R104" s="330"/>
      <c r="S104" s="330"/>
      <c r="T104" s="330"/>
      <c r="U104" s="330"/>
      <c r="V104" s="330"/>
      <c r="W104" s="330"/>
      <c r="X104" s="331"/>
      <c r="Y104" s="330"/>
      <c r="Z104" s="330"/>
      <c r="AA104" s="330"/>
      <c r="AB104" s="330"/>
      <c r="AC104" s="330"/>
      <c r="AD104" s="330"/>
      <c r="AE104" s="330"/>
      <c r="AF104" s="330"/>
      <c r="AG104" s="330"/>
      <c r="AH104" s="330"/>
      <c r="AI104" s="330"/>
      <c r="AJ104" s="330"/>
      <c r="AK104" s="330"/>
      <c r="AL104" s="332"/>
      <c r="AM104" s="332"/>
      <c r="AN104" s="332"/>
      <c r="AO104" s="332"/>
      <c r="AP104" s="332"/>
      <c r="AQ104" s="332"/>
      <c r="AR104" s="332"/>
      <c r="AS104" s="332"/>
      <c r="AT104" s="332"/>
      <c r="AU104" s="332"/>
      <c r="AV104" s="332"/>
      <c r="AW104" s="332"/>
      <c r="AX104" s="332"/>
      <c r="AY104" s="332"/>
      <c r="AZ104" s="332"/>
      <c r="BA104" s="332"/>
      <c r="BB104" s="332"/>
      <c r="BC104" s="332"/>
      <c r="BD104" s="332"/>
      <c r="BE104" s="332"/>
      <c r="BF104" s="332"/>
      <c r="BG104" s="332"/>
      <c r="BH104" s="332"/>
      <c r="BI104" s="332"/>
      <c r="BJ104" s="332"/>
      <c r="BK104" s="332"/>
      <c r="BL104" s="332"/>
      <c r="BM104" s="332"/>
      <c r="BN104" s="332"/>
      <c r="BO104" s="332"/>
      <c r="BP104" s="332"/>
      <c r="BQ104" s="332"/>
      <c r="BR104" s="332"/>
      <c r="BS104" s="332"/>
      <c r="BT104" s="332"/>
      <c r="BU104" s="332"/>
      <c r="BV104" s="332"/>
      <c r="BW104" s="332"/>
      <c r="BX104" s="329"/>
      <c r="BY104" s="332"/>
      <c r="BZ104" s="332"/>
      <c r="CA104" s="332"/>
      <c r="CB104" s="332"/>
      <c r="CC104" s="332"/>
      <c r="CD104" s="319"/>
      <c r="CE104" s="319"/>
      <c r="CF104" s="15"/>
      <c r="CG104" s="15">
        <v>0</v>
      </c>
      <c r="CH104" s="15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O104">
        <v>0</v>
      </c>
      <c r="EP104">
        <v>0</v>
      </c>
      <c r="EQ104">
        <v>0</v>
      </c>
      <c r="ER104">
        <v>0</v>
      </c>
      <c r="ES104">
        <v>0</v>
      </c>
    </row>
    <row r="105" spans="1:149" ht="19.5" x14ac:dyDescent="0.35">
      <c r="A105" s="288"/>
      <c r="B105" s="289">
        <v>94</v>
      </c>
      <c r="C105" s="351" t="s">
        <v>94</v>
      </c>
      <c r="D105" s="54"/>
      <c r="E105" s="288"/>
      <c r="F105" s="288"/>
      <c r="G105" s="288"/>
      <c r="H105" s="286"/>
      <c r="I105" s="286"/>
      <c r="J105" s="286"/>
      <c r="K105" s="286"/>
      <c r="L105" s="286"/>
      <c r="M105" s="286"/>
      <c r="N105" s="287"/>
      <c r="O105" s="290">
        <v>103</v>
      </c>
      <c r="P105" s="290">
        <v>0</v>
      </c>
      <c r="Q105" s="330"/>
      <c r="R105" s="330"/>
      <c r="S105" s="330"/>
      <c r="T105" s="330"/>
      <c r="U105" s="330"/>
      <c r="V105" s="330"/>
      <c r="W105" s="330"/>
      <c r="X105" s="331"/>
      <c r="Y105" s="330"/>
      <c r="Z105" s="330"/>
      <c r="AA105" s="330"/>
      <c r="AB105" s="330"/>
      <c r="AC105" s="330"/>
      <c r="AD105" s="330"/>
      <c r="AE105" s="330"/>
      <c r="AF105" s="330"/>
      <c r="AG105" s="330"/>
      <c r="AH105" s="330"/>
      <c r="AI105" s="330"/>
      <c r="AJ105" s="330"/>
      <c r="AK105" s="330"/>
      <c r="AL105" s="332"/>
      <c r="AM105" s="332"/>
      <c r="AN105" s="332"/>
      <c r="AO105" s="332"/>
      <c r="AP105" s="332"/>
      <c r="AQ105" s="332"/>
      <c r="AR105" s="332"/>
      <c r="AS105" s="332"/>
      <c r="AT105" s="332"/>
      <c r="AU105" s="332"/>
      <c r="AV105" s="332"/>
      <c r="AW105" s="332"/>
      <c r="AX105" s="332"/>
      <c r="AY105" s="332"/>
      <c r="AZ105" s="332"/>
      <c r="BA105" s="332"/>
      <c r="BB105" s="332"/>
      <c r="BC105" s="332"/>
      <c r="BD105" s="332"/>
      <c r="BE105" s="332"/>
      <c r="BF105" s="332"/>
      <c r="BG105" s="332"/>
      <c r="BH105" s="332"/>
      <c r="BI105" s="332"/>
      <c r="BJ105" s="332"/>
      <c r="BK105" s="332"/>
      <c r="BL105" s="332"/>
      <c r="BM105" s="332"/>
      <c r="BN105" s="332"/>
      <c r="BO105" s="332"/>
      <c r="BP105" s="332"/>
      <c r="BQ105" s="332"/>
      <c r="BR105" s="332"/>
      <c r="BS105" s="332"/>
      <c r="BT105" s="332"/>
      <c r="BU105" s="332"/>
      <c r="BV105" s="332"/>
      <c r="BW105" s="332"/>
      <c r="BX105" s="329"/>
      <c r="BY105" s="332"/>
      <c r="BZ105" s="332"/>
      <c r="CA105" s="332"/>
      <c r="CB105" s="332"/>
      <c r="CC105" s="332"/>
      <c r="CD105" s="290"/>
      <c r="CE105" s="290"/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O105">
        <v>0</v>
      </c>
      <c r="EP105">
        <v>0</v>
      </c>
      <c r="EQ105">
        <v>0</v>
      </c>
      <c r="ER105">
        <v>0</v>
      </c>
      <c r="ES105">
        <v>0</v>
      </c>
    </row>
    <row r="106" spans="1:149" ht="19.5" x14ac:dyDescent="0.35">
      <c r="A106" s="288"/>
      <c r="B106" s="289">
        <v>95</v>
      </c>
      <c r="C106" s="288"/>
      <c r="D106" s="288"/>
      <c r="E106" s="288"/>
      <c r="F106" s="288"/>
      <c r="G106" s="288"/>
      <c r="H106" s="286"/>
      <c r="I106" s="286"/>
      <c r="J106" s="286"/>
      <c r="K106" s="286"/>
      <c r="L106" s="286"/>
      <c r="M106" s="286"/>
      <c r="N106" s="287"/>
      <c r="O106" s="290">
        <v>104</v>
      </c>
      <c r="P106" s="290">
        <v>0</v>
      </c>
      <c r="Q106" s="330"/>
      <c r="R106" s="330"/>
      <c r="S106" s="330"/>
      <c r="T106" s="330"/>
      <c r="U106" s="330"/>
      <c r="V106" s="330"/>
      <c r="W106" s="330"/>
      <c r="X106" s="331"/>
      <c r="Y106" s="330"/>
      <c r="Z106" s="330"/>
      <c r="AA106" s="330"/>
      <c r="AB106" s="330"/>
      <c r="AC106" s="330"/>
      <c r="AD106" s="330"/>
      <c r="AE106" s="330"/>
      <c r="AF106" s="330"/>
      <c r="AG106" s="330"/>
      <c r="AH106" s="330"/>
      <c r="AI106" s="330"/>
      <c r="AJ106" s="330"/>
      <c r="AK106" s="330"/>
      <c r="AL106" s="332"/>
      <c r="AM106" s="332"/>
      <c r="AN106" s="332"/>
      <c r="AO106" s="332"/>
      <c r="AP106" s="332"/>
      <c r="AQ106" s="332"/>
      <c r="AR106" s="332"/>
      <c r="AS106" s="332"/>
      <c r="AT106" s="332"/>
      <c r="AU106" s="332"/>
      <c r="AV106" s="332"/>
      <c r="AW106" s="332"/>
      <c r="AX106" s="332"/>
      <c r="AY106" s="332"/>
      <c r="AZ106" s="332"/>
      <c r="BA106" s="332"/>
      <c r="BB106" s="332"/>
      <c r="BC106" s="332"/>
      <c r="BD106" s="332"/>
      <c r="BE106" s="332"/>
      <c r="BF106" s="332"/>
      <c r="BG106" s="332"/>
      <c r="BH106" s="332"/>
      <c r="BI106" s="332"/>
      <c r="BJ106" s="332"/>
      <c r="BK106" s="332"/>
      <c r="BL106" s="332"/>
      <c r="BM106" s="332"/>
      <c r="BN106" s="332"/>
      <c r="BO106" s="332"/>
      <c r="BP106" s="332"/>
      <c r="BQ106" s="332"/>
      <c r="BR106" s="332"/>
      <c r="BS106" s="332"/>
      <c r="BT106" s="332"/>
      <c r="BU106" s="332"/>
      <c r="BV106" s="332"/>
      <c r="BW106" s="332"/>
      <c r="BX106" s="329"/>
      <c r="BY106" s="332"/>
      <c r="BZ106" s="332"/>
      <c r="CA106" s="332"/>
      <c r="CB106" s="332"/>
      <c r="CC106" s="332"/>
      <c r="CD106" s="290"/>
      <c r="CE106" s="290"/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O106">
        <v>0</v>
      </c>
      <c r="EP106">
        <v>0</v>
      </c>
      <c r="EQ106">
        <v>0</v>
      </c>
      <c r="ER106">
        <v>0</v>
      </c>
      <c r="ES106">
        <v>0</v>
      </c>
    </row>
    <row r="107" spans="1:149" ht="19.5" x14ac:dyDescent="0.35">
      <c r="A107" s="288"/>
      <c r="B107" s="289">
        <v>96</v>
      </c>
      <c r="C107" s="288" t="s">
        <v>95</v>
      </c>
      <c r="D107" s="288"/>
      <c r="E107" s="288"/>
      <c r="F107" s="324"/>
      <c r="G107" s="340">
        <f>HLOOKUP($E$3,$P$3:$CE$269,O107,FALSE)</f>
        <v>13100434</v>
      </c>
      <c r="H107" s="340">
        <f t="shared" ref="H107:K107" si="5">H89</f>
        <v>12606415.518230001</v>
      </c>
      <c r="I107" s="340">
        <f t="shared" si="5"/>
        <v>13272922.374058001</v>
      </c>
      <c r="J107" s="340">
        <f t="shared" si="5"/>
        <v>13449826.06272972</v>
      </c>
      <c r="K107" s="340">
        <f t="shared" si="5"/>
        <v>13794924.678690081</v>
      </c>
      <c r="L107" s="340">
        <f t="shared" ref="L107:M107" si="6">L89</f>
        <v>14075340.966915602</v>
      </c>
      <c r="M107" s="340">
        <f t="shared" si="6"/>
        <v>14361537.22954064</v>
      </c>
      <c r="N107" s="287"/>
      <c r="O107" s="290">
        <v>105</v>
      </c>
      <c r="P107" s="290">
        <v>0</v>
      </c>
      <c r="Q107" s="330">
        <v>226830297.59</v>
      </c>
      <c r="R107" s="330">
        <v>11930620.43</v>
      </c>
      <c r="S107" s="330">
        <v>1087097.3199999998</v>
      </c>
      <c r="T107" s="330">
        <v>13754073.609999999</v>
      </c>
      <c r="U107" s="330">
        <v>9964564.8800000008</v>
      </c>
      <c r="V107" s="330">
        <v>18025935.079999998</v>
      </c>
      <c r="W107" s="330">
        <v>10228807.91</v>
      </c>
      <c r="X107" s="331">
        <v>2464520.41</v>
      </c>
      <c r="Y107" s="330">
        <v>744871.7</v>
      </c>
      <c r="Z107" s="330">
        <v>4816102.1800000006</v>
      </c>
      <c r="AA107" s="330">
        <v>689126.34</v>
      </c>
      <c r="AB107" s="330">
        <v>2605463.25</v>
      </c>
      <c r="AC107" s="330">
        <v>17677971.389999997</v>
      </c>
      <c r="AD107" s="330">
        <v>13576024.710000001</v>
      </c>
      <c r="AE107" s="330">
        <v>25555586.07</v>
      </c>
      <c r="AF107" s="330">
        <v>6208208.9000000004</v>
      </c>
      <c r="AG107" s="330">
        <v>1482629.1465</v>
      </c>
      <c r="AH107" s="330">
        <v>7545389.419999999</v>
      </c>
      <c r="AI107" s="330">
        <v>6168268.7400000002</v>
      </c>
      <c r="AJ107" s="330">
        <v>1619179.03</v>
      </c>
      <c r="AK107" s="330">
        <v>14687808.559999999</v>
      </c>
      <c r="AL107" s="332">
        <v>3128102.9</v>
      </c>
      <c r="AM107" s="332">
        <v>16367154.310000001</v>
      </c>
      <c r="AN107" s="332">
        <v>6069683.1300000008</v>
      </c>
      <c r="AO107" s="332">
        <v>1135359.26</v>
      </c>
      <c r="AP107" s="332">
        <v>546524.36</v>
      </c>
      <c r="AQ107" s="332">
        <v>1120619.8799999999</v>
      </c>
      <c r="AR107" s="332">
        <v>535524471.84000003</v>
      </c>
      <c r="AS107" s="332">
        <v>81806254.578999996</v>
      </c>
      <c r="AT107" s="332">
        <v>5758129.3800000008</v>
      </c>
      <c r="AU107" s="332">
        <v>2283520</v>
      </c>
      <c r="AV107" s="332">
        <v>7381155</v>
      </c>
      <c r="AW107" s="332">
        <v>17517341.32</v>
      </c>
      <c r="AX107" s="332">
        <v>2607881.9899999998</v>
      </c>
      <c r="AY107" s="332">
        <v>5311137.370000001</v>
      </c>
      <c r="AZ107" s="332">
        <v>37400593.800000004</v>
      </c>
      <c r="BA107" s="332"/>
      <c r="BB107" s="332">
        <v>9389991</v>
      </c>
      <c r="BC107" s="332">
        <v>11281976.810000001</v>
      </c>
      <c r="BD107" s="332">
        <v>17326921.759999998</v>
      </c>
      <c r="BE107" s="332">
        <v>2850813.35</v>
      </c>
      <c r="BF107" s="332">
        <v>6070898.4799999995</v>
      </c>
      <c r="BG107" s="332">
        <v>2651282.9250000003</v>
      </c>
      <c r="BH107" s="332">
        <v>17915297.000000004</v>
      </c>
      <c r="BI107" s="332">
        <v>3204308.2</v>
      </c>
      <c r="BJ107" s="332">
        <v>4916240</v>
      </c>
      <c r="BK107" s="332">
        <v>13100434</v>
      </c>
      <c r="BL107" s="332">
        <v>2855216.34</v>
      </c>
      <c r="BM107" s="332">
        <v>8748446.3099999987</v>
      </c>
      <c r="BN107" s="332">
        <v>10701654.550000001</v>
      </c>
      <c r="BO107" s="332">
        <v>1440446.43</v>
      </c>
      <c r="BP107" s="332">
        <v>2184477.9300000002</v>
      </c>
      <c r="BQ107" s="332">
        <v>1454263.28</v>
      </c>
      <c r="BR107" s="332"/>
      <c r="BS107" s="332">
        <v>15468787.529999999</v>
      </c>
      <c r="BT107" s="332">
        <v>2854683.3200000003</v>
      </c>
      <c r="BU107" s="332">
        <v>249021330.04999998</v>
      </c>
      <c r="BV107" s="332">
        <v>27491014.079999998</v>
      </c>
      <c r="BW107" s="332">
        <v>3166523.45</v>
      </c>
      <c r="BX107" s="329">
        <v>13837414.24</v>
      </c>
      <c r="BY107" s="332">
        <v>6608043.9899999993</v>
      </c>
      <c r="BZ107" s="332">
        <v>1702862.64</v>
      </c>
      <c r="CA107" s="332">
        <v>1687483</v>
      </c>
      <c r="CB107" s="332">
        <v>5431298.1599999983</v>
      </c>
      <c r="CC107" s="332">
        <v>11093576.670000002</v>
      </c>
      <c r="CD107" s="290"/>
      <c r="CE107" s="290"/>
      <c r="CG107">
        <v>253135397.59</v>
      </c>
      <c r="CH107">
        <v>11949456.149999997</v>
      </c>
      <c r="CI107">
        <v>1128041</v>
      </c>
      <c r="CJ107">
        <v>13327256.450000001</v>
      </c>
      <c r="CK107">
        <v>9372903.3100000005</v>
      </c>
      <c r="CL107">
        <v>17672918.210000001</v>
      </c>
      <c r="CM107">
        <v>8980024.9199999999</v>
      </c>
      <c r="CN107">
        <v>2366911.4499999997</v>
      </c>
      <c r="CO107">
        <v>714794.32000000007</v>
      </c>
      <c r="CP107">
        <v>4564267.2</v>
      </c>
      <c r="CQ107">
        <v>666865.57999999996</v>
      </c>
      <c r="CR107">
        <v>2601206.89</v>
      </c>
      <c r="CS107">
        <v>17339704.309999999</v>
      </c>
      <c r="CT107">
        <v>9247188.4999999981</v>
      </c>
      <c r="CU107">
        <v>26481205.32</v>
      </c>
      <c r="CV107">
        <v>6303144.4799999995</v>
      </c>
      <c r="CW107">
        <v>1452179.3185000001</v>
      </c>
      <c r="CX107">
        <v>6904037.9000000004</v>
      </c>
      <c r="CY107">
        <v>5423943.6699999999</v>
      </c>
      <c r="CZ107">
        <v>1624396.7700000003</v>
      </c>
      <c r="DA107">
        <v>13736802.530000001</v>
      </c>
      <c r="DB107">
        <v>2934568.57</v>
      </c>
      <c r="DC107">
        <v>14940538.639999999</v>
      </c>
      <c r="DD107">
        <v>5991469.6100000003</v>
      </c>
      <c r="DE107">
        <v>1097095.2200000002</v>
      </c>
      <c r="DF107">
        <v>573243.86</v>
      </c>
      <c r="DG107">
        <v>1067938.33</v>
      </c>
      <c r="DH107">
        <v>531008997.35999995</v>
      </c>
      <c r="DI107">
        <v>76585426.71949999</v>
      </c>
      <c r="DJ107">
        <v>5967673.79</v>
      </c>
      <c r="DK107">
        <v>2196843</v>
      </c>
      <c r="DL107">
        <v>6668210</v>
      </c>
      <c r="DM107">
        <v>16163456.33</v>
      </c>
      <c r="DN107">
        <v>2292335.04</v>
      </c>
      <c r="DO107">
        <v>4833158.66</v>
      </c>
      <c r="DP107">
        <v>35729769.309999995</v>
      </c>
      <c r="DQ107">
        <v>2588786.7700000005</v>
      </c>
      <c r="DR107">
        <v>8862186</v>
      </c>
      <c r="DS107">
        <v>9160875.4400000013</v>
      </c>
      <c r="DT107">
        <v>17622603.480000004</v>
      </c>
      <c r="DU107">
        <v>2530464.23</v>
      </c>
      <c r="DV107">
        <v>6227379.8600000003</v>
      </c>
      <c r="DW107">
        <v>2621077.0815000003</v>
      </c>
      <c r="DX107">
        <v>17537918.539999999</v>
      </c>
      <c r="DY107">
        <v>3299287.6700000004</v>
      </c>
      <c r="DZ107">
        <v>4709486</v>
      </c>
      <c r="EA107">
        <v>12150794.340000002</v>
      </c>
      <c r="EB107">
        <v>3169086.7299999995</v>
      </c>
      <c r="EC107">
        <v>8616790.1100000013</v>
      </c>
      <c r="ED107">
        <v>10685848.140000001</v>
      </c>
      <c r="EE107">
        <v>1406741.5099999998</v>
      </c>
      <c r="EF107">
        <v>2228631.8000000007</v>
      </c>
      <c r="EG107">
        <v>1559987.2999999996</v>
      </c>
      <c r="EH107">
        <v>3841606.6500000004</v>
      </c>
      <c r="EI107">
        <v>15384698.060000001</v>
      </c>
      <c r="EJ107">
        <v>2631316.12</v>
      </c>
      <c r="EK107">
        <v>234078557.25999996</v>
      </c>
      <c r="EL107">
        <v>26716783.620000001</v>
      </c>
      <c r="EM107">
        <v>3094040.5900000008</v>
      </c>
      <c r="EN107">
        <v>12895779.060000001</v>
      </c>
      <c r="EO107">
        <v>6597232.0999999996</v>
      </c>
      <c r="EP107">
        <v>1707930.99</v>
      </c>
      <c r="EQ107">
        <v>1630646</v>
      </c>
      <c r="ER107">
        <v>6113555.0099999998</v>
      </c>
      <c r="ES107">
        <v>11961256</v>
      </c>
    </row>
    <row r="108" spans="1:149" ht="19.5" x14ac:dyDescent="0.35">
      <c r="A108" s="288"/>
      <c r="B108" s="289">
        <v>97</v>
      </c>
      <c r="C108" s="288"/>
      <c r="D108" s="288"/>
      <c r="E108" s="288"/>
      <c r="F108" s="288"/>
      <c r="G108" s="288"/>
      <c r="H108" s="286"/>
      <c r="I108" s="286"/>
      <c r="J108" s="286"/>
      <c r="K108" s="286"/>
      <c r="L108" s="286"/>
      <c r="M108" s="286"/>
      <c r="N108" s="287"/>
      <c r="O108" s="290">
        <v>106</v>
      </c>
      <c r="P108" s="290">
        <v>0</v>
      </c>
      <c r="Q108" s="330"/>
      <c r="R108" s="330"/>
      <c r="S108" s="330"/>
      <c r="T108" s="330"/>
      <c r="U108" s="330"/>
      <c r="V108" s="330"/>
      <c r="W108" s="330"/>
      <c r="X108" s="331"/>
      <c r="Y108" s="330"/>
      <c r="Z108" s="330"/>
      <c r="AA108" s="330"/>
      <c r="AB108" s="330"/>
      <c r="AC108" s="330"/>
      <c r="AD108" s="330"/>
      <c r="AE108" s="330"/>
      <c r="AF108" s="330"/>
      <c r="AG108" s="330"/>
      <c r="AH108" s="330"/>
      <c r="AI108" s="330"/>
      <c r="AJ108" s="330"/>
      <c r="AK108" s="330"/>
      <c r="AL108" s="332"/>
      <c r="AM108" s="332"/>
      <c r="AN108" s="332"/>
      <c r="AO108" s="332"/>
      <c r="AP108" s="332"/>
      <c r="AQ108" s="332"/>
      <c r="AR108" s="332"/>
      <c r="AS108" s="332"/>
      <c r="AT108" s="332"/>
      <c r="AU108" s="332"/>
      <c r="AV108" s="332"/>
      <c r="AW108" s="332"/>
      <c r="AX108" s="332"/>
      <c r="AY108" s="332"/>
      <c r="AZ108" s="332"/>
      <c r="BA108" s="332"/>
      <c r="BB108" s="332"/>
      <c r="BC108" s="332"/>
      <c r="BD108" s="332"/>
      <c r="BE108" s="332"/>
      <c r="BF108" s="332"/>
      <c r="BG108" s="332"/>
      <c r="BH108" s="332"/>
      <c r="BI108" s="332"/>
      <c r="BJ108" s="332"/>
      <c r="BK108" s="332"/>
      <c r="BL108" s="332"/>
      <c r="BM108" s="332"/>
      <c r="BN108" s="332"/>
      <c r="BO108" s="332"/>
      <c r="BP108" s="332"/>
      <c r="BQ108" s="332"/>
      <c r="BR108" s="332"/>
      <c r="BS108" s="332"/>
      <c r="BT108" s="332"/>
      <c r="BU108" s="332"/>
      <c r="BV108" s="332"/>
      <c r="BW108" s="332"/>
      <c r="BX108" s="329"/>
      <c r="BY108" s="332"/>
      <c r="BZ108" s="332"/>
      <c r="CA108" s="332"/>
      <c r="CB108" s="332"/>
      <c r="CC108" s="332"/>
      <c r="CD108" s="290"/>
      <c r="CE108" s="290"/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O108">
        <v>0</v>
      </c>
      <c r="EP108">
        <v>0</v>
      </c>
      <c r="EQ108">
        <v>0</v>
      </c>
      <c r="ER108">
        <v>0</v>
      </c>
      <c r="ES108">
        <v>0</v>
      </c>
    </row>
    <row r="109" spans="1:149" ht="20.25" thickBot="1" x14ac:dyDescent="0.4">
      <c r="A109" s="288"/>
      <c r="B109" s="289">
        <v>98</v>
      </c>
      <c r="C109" s="288" t="s">
        <v>96</v>
      </c>
      <c r="D109" s="288"/>
      <c r="E109" s="288"/>
      <c r="F109" s="288"/>
      <c r="G109" s="288"/>
      <c r="H109" s="286"/>
      <c r="I109" s="286"/>
      <c r="J109" s="286"/>
      <c r="K109" s="286"/>
      <c r="L109" s="286"/>
      <c r="M109" s="286"/>
      <c r="N109" s="287"/>
      <c r="O109" s="290">
        <v>107</v>
      </c>
      <c r="P109" s="290">
        <v>0</v>
      </c>
      <c r="Q109" s="330"/>
      <c r="R109" s="330"/>
      <c r="S109" s="330"/>
      <c r="T109" s="330"/>
      <c r="U109" s="330"/>
      <c r="V109" s="330"/>
      <c r="W109" s="330"/>
      <c r="X109" s="331"/>
      <c r="Y109" s="330"/>
      <c r="Z109" s="330"/>
      <c r="AA109" s="330"/>
      <c r="AB109" s="330"/>
      <c r="AC109" s="330"/>
      <c r="AD109" s="330"/>
      <c r="AE109" s="330"/>
      <c r="AF109" s="330"/>
      <c r="AG109" s="330"/>
      <c r="AH109" s="330"/>
      <c r="AI109" s="330"/>
      <c r="AJ109" s="330"/>
      <c r="AK109" s="330"/>
      <c r="AL109" s="332"/>
      <c r="AM109" s="332"/>
      <c r="AN109" s="332"/>
      <c r="AO109" s="332"/>
      <c r="AP109" s="332"/>
      <c r="AQ109" s="332"/>
      <c r="AR109" s="332"/>
      <c r="AS109" s="332"/>
      <c r="AT109" s="332"/>
      <c r="AU109" s="332"/>
      <c r="AV109" s="332"/>
      <c r="AW109" s="332"/>
      <c r="AX109" s="332"/>
      <c r="AY109" s="332"/>
      <c r="AZ109" s="332"/>
      <c r="BA109" s="332"/>
      <c r="BB109" s="332"/>
      <c r="BC109" s="332"/>
      <c r="BD109" s="332"/>
      <c r="BE109" s="332"/>
      <c r="BF109" s="332"/>
      <c r="BG109" s="332"/>
      <c r="BH109" s="332"/>
      <c r="BI109" s="332"/>
      <c r="BJ109" s="332"/>
      <c r="BK109" s="332"/>
      <c r="BL109" s="332"/>
      <c r="BM109" s="332"/>
      <c r="BN109" s="332"/>
      <c r="BO109" s="332"/>
      <c r="BP109" s="332"/>
      <c r="BQ109" s="332"/>
      <c r="BR109" s="332"/>
      <c r="BS109" s="332"/>
      <c r="BT109" s="332"/>
      <c r="BU109" s="332"/>
      <c r="BV109" s="332"/>
      <c r="BW109" s="332"/>
      <c r="BX109" s="329"/>
      <c r="BY109" s="332"/>
      <c r="BZ109" s="332"/>
      <c r="CA109" s="332"/>
      <c r="CB109" s="332"/>
      <c r="CC109" s="332"/>
      <c r="CD109" s="290"/>
      <c r="CE109" s="290"/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O109">
        <v>0</v>
      </c>
      <c r="EP109">
        <v>0</v>
      </c>
      <c r="EQ109">
        <v>0</v>
      </c>
      <c r="ER109">
        <v>0</v>
      </c>
      <c r="ES109">
        <v>0</v>
      </c>
    </row>
    <row r="110" spans="1:149" ht="20.25" thickBot="1" x14ac:dyDescent="0.4">
      <c r="A110" s="288"/>
      <c r="B110" s="289">
        <v>99</v>
      </c>
      <c r="C110" s="288"/>
      <c r="D110" s="288"/>
      <c r="E110" s="288" t="s">
        <v>97</v>
      </c>
      <c r="F110" s="352"/>
      <c r="G110" s="353">
        <f t="shared" ref="G110:G119" si="7">HLOOKUP($E$3,$P$3:$CE$269,O110,FALSE)</f>
        <v>6.0212000000000002E-2</v>
      </c>
      <c r="H110" s="354">
        <f>'Model Inputs'!H22</f>
        <v>6.0212000000000002E-2</v>
      </c>
      <c r="I110" s="355">
        <f>'Model Inputs'!I22</f>
        <v>5.3199999999999997E-2</v>
      </c>
      <c r="J110" s="355">
        <f>'Model Inputs'!J22</f>
        <v>5.3199999999999997E-2</v>
      </c>
      <c r="K110" s="355">
        <f>'Model Inputs'!K22</f>
        <v>5.3199999999999997E-2</v>
      </c>
      <c r="L110" s="355">
        <f>'Model Inputs'!L22</f>
        <v>5.3199999999999997E-2</v>
      </c>
      <c r="M110" s="356">
        <f>'Model Inputs'!M22</f>
        <v>5.3199999999999997E-2</v>
      </c>
      <c r="N110" s="346">
        <v>10</v>
      </c>
      <c r="O110" s="290">
        <v>108</v>
      </c>
      <c r="P110" s="290">
        <v>0</v>
      </c>
      <c r="Q110" s="330">
        <v>6.0212000000000002E-2</v>
      </c>
      <c r="R110" s="330">
        <v>6.0212000000000002E-2</v>
      </c>
      <c r="S110" s="330">
        <v>6.0212000000000002E-2</v>
      </c>
      <c r="T110" s="330">
        <v>6.0212000000000002E-2</v>
      </c>
      <c r="U110" s="330">
        <v>6.0212000000000002E-2</v>
      </c>
      <c r="V110" s="330">
        <v>6.0212000000000002E-2</v>
      </c>
      <c r="W110" s="330">
        <v>6.0212000000000002E-2</v>
      </c>
      <c r="X110" s="331">
        <v>6.0212000000000002E-2</v>
      </c>
      <c r="Y110" s="330">
        <v>6.0212000000000002E-2</v>
      </c>
      <c r="Z110" s="330">
        <v>6.0212000000000002E-2</v>
      </c>
      <c r="AA110" s="330">
        <v>6.0212000000000002E-2</v>
      </c>
      <c r="AB110" s="330">
        <v>6.0212000000000002E-2</v>
      </c>
      <c r="AC110" s="330">
        <v>6.0212000000000002E-2</v>
      </c>
      <c r="AD110" s="330">
        <v>6.0212000000000002E-2</v>
      </c>
      <c r="AE110" s="330">
        <v>6.0212000000000002E-2</v>
      </c>
      <c r="AF110" s="330">
        <v>6.0212000000000002E-2</v>
      </c>
      <c r="AG110" s="330">
        <v>6.0212000000000002E-2</v>
      </c>
      <c r="AH110" s="330">
        <v>6.0212000000000002E-2</v>
      </c>
      <c r="AI110" s="330">
        <v>6.0212000000000002E-2</v>
      </c>
      <c r="AJ110" s="330">
        <v>6.0212000000000002E-2</v>
      </c>
      <c r="AK110" s="330">
        <v>6.0212000000000002E-2</v>
      </c>
      <c r="AL110" s="332">
        <v>6.0212000000000002E-2</v>
      </c>
      <c r="AM110" s="332">
        <v>6.0212000000000002E-2</v>
      </c>
      <c r="AN110" s="332">
        <v>6.0212000000000002E-2</v>
      </c>
      <c r="AO110" s="332">
        <v>6.0212000000000002E-2</v>
      </c>
      <c r="AP110" s="332">
        <v>6.0212000000000002E-2</v>
      </c>
      <c r="AQ110" s="332">
        <v>6.0212000000000002E-2</v>
      </c>
      <c r="AR110" s="332">
        <v>6.0212000000000002E-2</v>
      </c>
      <c r="AS110" s="332">
        <v>6.0212000000000002E-2</v>
      </c>
      <c r="AT110" s="332">
        <v>6.0212000000000002E-2</v>
      </c>
      <c r="AU110" s="332">
        <v>6.0212000000000002E-2</v>
      </c>
      <c r="AV110" s="332">
        <v>6.0212000000000002E-2</v>
      </c>
      <c r="AW110" s="332">
        <v>6.0212000000000002E-2</v>
      </c>
      <c r="AX110" s="332">
        <v>6.0212000000000002E-2</v>
      </c>
      <c r="AY110" s="332">
        <v>6.0212000000000002E-2</v>
      </c>
      <c r="AZ110" s="332">
        <v>6.0212000000000002E-2</v>
      </c>
      <c r="BA110" s="332"/>
      <c r="BB110" s="332">
        <v>6.0212000000000002E-2</v>
      </c>
      <c r="BC110" s="332">
        <v>6.0212000000000002E-2</v>
      </c>
      <c r="BD110" s="332">
        <v>6.0212000000000002E-2</v>
      </c>
      <c r="BE110" s="332">
        <v>6.0212000000000002E-2</v>
      </c>
      <c r="BF110" s="332">
        <v>6.0212000000000002E-2</v>
      </c>
      <c r="BG110" s="332">
        <v>6.0212000000000002E-2</v>
      </c>
      <c r="BH110" s="332">
        <v>6.0212000000000002E-2</v>
      </c>
      <c r="BI110" s="332">
        <v>6.0212000000000002E-2</v>
      </c>
      <c r="BJ110" s="332">
        <v>6.0212000000000002E-2</v>
      </c>
      <c r="BK110" s="332">
        <v>6.0212000000000002E-2</v>
      </c>
      <c r="BL110" s="332">
        <v>6.0212000000000002E-2</v>
      </c>
      <c r="BM110" s="332">
        <v>6.0212000000000002E-2</v>
      </c>
      <c r="BN110" s="332">
        <v>6.0212000000000002E-2</v>
      </c>
      <c r="BO110" s="332">
        <v>6.0212000000000002E-2</v>
      </c>
      <c r="BP110" s="332">
        <v>6.0212000000000002E-2</v>
      </c>
      <c r="BQ110" s="332">
        <v>6.0212000000000002E-2</v>
      </c>
      <c r="BR110" s="332"/>
      <c r="BS110" s="332">
        <v>6.0212000000000002E-2</v>
      </c>
      <c r="BT110" s="332">
        <v>6.0212000000000002E-2</v>
      </c>
      <c r="BU110" s="332">
        <v>6.0212000000000002E-2</v>
      </c>
      <c r="BV110" s="332">
        <v>6.0212000000000002E-2</v>
      </c>
      <c r="BW110" s="332">
        <v>6.0212000000000002E-2</v>
      </c>
      <c r="BX110" s="329">
        <v>6.0212000000000002E-2</v>
      </c>
      <c r="BY110" s="332">
        <v>6.0212000000000002E-2</v>
      </c>
      <c r="BZ110" s="332">
        <v>6.0212000000000002E-2</v>
      </c>
      <c r="CA110" s="332">
        <v>6.0212000000000002E-2</v>
      </c>
      <c r="CB110" s="332">
        <v>6.0212000000000002E-2</v>
      </c>
      <c r="CC110" s="332">
        <v>6.0212000000000002E-2</v>
      </c>
      <c r="CD110" s="290"/>
      <c r="CE110" s="290"/>
      <c r="CG110">
        <v>5.6656000000000005E-2</v>
      </c>
      <c r="CH110">
        <v>5.6656000000000005E-2</v>
      </c>
      <c r="CI110">
        <v>5.6656000000000005E-2</v>
      </c>
      <c r="CJ110">
        <v>5.6656000000000005E-2</v>
      </c>
      <c r="CK110">
        <v>5.6656000000000005E-2</v>
      </c>
      <c r="CL110">
        <v>5.6656000000000005E-2</v>
      </c>
      <c r="CM110">
        <v>5.6656000000000005E-2</v>
      </c>
      <c r="CN110">
        <v>5.6656000000000005E-2</v>
      </c>
      <c r="CO110">
        <v>5.6656000000000005E-2</v>
      </c>
      <c r="CP110">
        <v>5.6656000000000005E-2</v>
      </c>
      <c r="CQ110">
        <v>5.6656000000000005E-2</v>
      </c>
      <c r="CR110">
        <v>5.6656000000000005E-2</v>
      </c>
      <c r="CS110">
        <v>5.6656000000000005E-2</v>
      </c>
      <c r="CT110">
        <v>5.6656000000000005E-2</v>
      </c>
      <c r="CU110">
        <v>5.6656000000000005E-2</v>
      </c>
      <c r="CV110">
        <v>5.6656000000000005E-2</v>
      </c>
      <c r="CW110">
        <v>5.6656000000000005E-2</v>
      </c>
      <c r="CX110">
        <v>5.6656000000000005E-2</v>
      </c>
      <c r="CY110">
        <v>5.6656000000000005E-2</v>
      </c>
      <c r="CZ110">
        <v>5.6656000000000005E-2</v>
      </c>
      <c r="DA110">
        <v>5.6656000000000005E-2</v>
      </c>
      <c r="DB110">
        <v>5.6656000000000005E-2</v>
      </c>
      <c r="DC110">
        <v>5.6656000000000005E-2</v>
      </c>
      <c r="DD110">
        <v>5.6656000000000005E-2</v>
      </c>
      <c r="DE110">
        <v>5.6656000000000005E-2</v>
      </c>
      <c r="DF110">
        <v>5.6656000000000005E-2</v>
      </c>
      <c r="DG110">
        <v>5.6656000000000005E-2</v>
      </c>
      <c r="DH110">
        <v>5.6656000000000005E-2</v>
      </c>
      <c r="DI110">
        <v>5.6656000000000005E-2</v>
      </c>
      <c r="DJ110">
        <v>5.6656000000000005E-2</v>
      </c>
      <c r="DK110">
        <v>5.6656000000000005E-2</v>
      </c>
      <c r="DL110">
        <v>5.6656000000000005E-2</v>
      </c>
      <c r="DM110">
        <v>5.6656000000000005E-2</v>
      </c>
      <c r="DN110">
        <v>5.6656000000000005E-2</v>
      </c>
      <c r="DO110">
        <v>5.6656000000000005E-2</v>
      </c>
      <c r="DP110">
        <v>5.6656000000000005E-2</v>
      </c>
      <c r="DQ110">
        <v>5.6656000000000005E-2</v>
      </c>
      <c r="DR110">
        <v>5.6656000000000005E-2</v>
      </c>
      <c r="DS110">
        <v>5.6656000000000005E-2</v>
      </c>
      <c r="DT110">
        <v>5.6656000000000005E-2</v>
      </c>
      <c r="DU110">
        <v>5.6656000000000005E-2</v>
      </c>
      <c r="DV110">
        <v>5.6656000000000005E-2</v>
      </c>
      <c r="DW110">
        <v>5.6656000000000005E-2</v>
      </c>
      <c r="DX110">
        <v>5.6656000000000005E-2</v>
      </c>
      <c r="DY110">
        <v>5.6656000000000005E-2</v>
      </c>
      <c r="DZ110">
        <v>5.6656000000000005E-2</v>
      </c>
      <c r="EA110">
        <v>5.6656000000000005E-2</v>
      </c>
      <c r="EB110">
        <v>5.6656000000000005E-2</v>
      </c>
      <c r="EC110">
        <v>5.6656000000000005E-2</v>
      </c>
      <c r="ED110">
        <v>5.6656000000000005E-2</v>
      </c>
      <c r="EE110">
        <v>5.6656000000000005E-2</v>
      </c>
      <c r="EF110">
        <v>5.6656000000000005E-2</v>
      </c>
      <c r="EG110">
        <v>5.6656000000000005E-2</v>
      </c>
      <c r="EH110">
        <v>5.6656000000000005E-2</v>
      </c>
      <c r="EI110">
        <v>5.6656000000000005E-2</v>
      </c>
      <c r="EJ110">
        <v>5.6656000000000005E-2</v>
      </c>
      <c r="EK110">
        <v>5.6656000000000005E-2</v>
      </c>
      <c r="EL110">
        <v>5.6656000000000005E-2</v>
      </c>
      <c r="EM110">
        <v>5.6656000000000005E-2</v>
      </c>
      <c r="EN110">
        <v>5.6656000000000005E-2</v>
      </c>
      <c r="EO110">
        <v>5.6656000000000005E-2</v>
      </c>
      <c r="EP110">
        <v>5.6656000000000005E-2</v>
      </c>
      <c r="EQ110">
        <v>5.6656000000000005E-2</v>
      </c>
      <c r="ER110">
        <v>5.6656000000000005E-2</v>
      </c>
      <c r="ES110">
        <v>5.6656000000000005E-2</v>
      </c>
    </row>
    <row r="111" spans="1:149" ht="20.25" thickBot="1" x14ac:dyDescent="0.4">
      <c r="A111" s="288"/>
      <c r="B111" s="289">
        <v>100</v>
      </c>
      <c r="C111" s="288"/>
      <c r="D111" s="288"/>
      <c r="E111" s="288" t="s">
        <v>98</v>
      </c>
      <c r="F111" s="357"/>
      <c r="G111" s="357">
        <f t="shared" si="7"/>
        <v>4.5900000000000003E-2</v>
      </c>
      <c r="H111" s="357">
        <v>4.5900000000000003E-2</v>
      </c>
      <c r="I111" s="357">
        <v>4.5900000000000003E-2</v>
      </c>
      <c r="J111" s="357">
        <v>4.5900000000000003E-2</v>
      </c>
      <c r="K111" s="357">
        <v>4.5900000000000003E-2</v>
      </c>
      <c r="L111" s="357">
        <v>4.5900000000000003E-2</v>
      </c>
      <c r="M111" s="357">
        <f>L111</f>
        <v>4.5900000000000003E-2</v>
      </c>
      <c r="N111" s="358"/>
      <c r="O111" s="290">
        <v>109</v>
      </c>
      <c r="P111" s="290">
        <v>0</v>
      </c>
      <c r="Q111" s="330">
        <v>4.5900000000000003E-2</v>
      </c>
      <c r="R111" s="330">
        <v>4.5900000000000003E-2</v>
      </c>
      <c r="S111" s="330">
        <v>4.5900000000000003E-2</v>
      </c>
      <c r="T111" s="330">
        <v>4.5900000000000003E-2</v>
      </c>
      <c r="U111" s="330">
        <v>4.5900000000000003E-2</v>
      </c>
      <c r="V111" s="330">
        <v>4.5900000000000003E-2</v>
      </c>
      <c r="W111" s="330">
        <v>4.5900000000000003E-2</v>
      </c>
      <c r="X111" s="331">
        <v>4.5900000000000003E-2</v>
      </c>
      <c r="Y111" s="330">
        <v>4.5900000000000003E-2</v>
      </c>
      <c r="Z111" s="330">
        <v>4.5900000000000003E-2</v>
      </c>
      <c r="AA111" s="330">
        <v>4.5900000000000003E-2</v>
      </c>
      <c r="AB111" s="330">
        <v>4.5900000000000003E-2</v>
      </c>
      <c r="AC111" s="330">
        <v>4.5900000000000003E-2</v>
      </c>
      <c r="AD111" s="330">
        <v>4.5900000000000003E-2</v>
      </c>
      <c r="AE111" s="330">
        <v>4.5900000000000003E-2</v>
      </c>
      <c r="AF111" s="330">
        <v>4.5900000000000003E-2</v>
      </c>
      <c r="AG111" s="330">
        <v>4.5900000000000003E-2</v>
      </c>
      <c r="AH111" s="330">
        <v>4.5900000000000003E-2</v>
      </c>
      <c r="AI111" s="330">
        <v>4.5900000000000003E-2</v>
      </c>
      <c r="AJ111" s="330">
        <v>4.5900000000000003E-2</v>
      </c>
      <c r="AK111" s="330">
        <v>4.5900000000000003E-2</v>
      </c>
      <c r="AL111" s="332">
        <v>4.5900000000000003E-2</v>
      </c>
      <c r="AM111" s="332">
        <v>4.5900000000000003E-2</v>
      </c>
      <c r="AN111" s="332">
        <v>4.5900000000000003E-2</v>
      </c>
      <c r="AO111" s="332">
        <v>4.5900000000000003E-2</v>
      </c>
      <c r="AP111" s="332">
        <v>4.5900000000000003E-2</v>
      </c>
      <c r="AQ111" s="332">
        <v>4.5900000000000003E-2</v>
      </c>
      <c r="AR111" s="332">
        <v>4.5900000000000003E-2</v>
      </c>
      <c r="AS111" s="332">
        <v>4.5900000000000003E-2</v>
      </c>
      <c r="AT111" s="332">
        <v>4.5900000000000003E-2</v>
      </c>
      <c r="AU111" s="332">
        <v>4.5900000000000003E-2</v>
      </c>
      <c r="AV111" s="332">
        <v>4.5900000000000003E-2</v>
      </c>
      <c r="AW111" s="332">
        <v>4.5900000000000003E-2</v>
      </c>
      <c r="AX111" s="332">
        <v>4.5900000000000003E-2</v>
      </c>
      <c r="AY111" s="332">
        <v>4.5900000000000003E-2</v>
      </c>
      <c r="AZ111" s="332">
        <v>4.5900000000000003E-2</v>
      </c>
      <c r="BA111" s="332"/>
      <c r="BB111" s="332">
        <v>4.5900000000000003E-2</v>
      </c>
      <c r="BC111" s="332">
        <v>4.5900000000000003E-2</v>
      </c>
      <c r="BD111" s="332">
        <v>4.5900000000000003E-2</v>
      </c>
      <c r="BE111" s="332">
        <v>4.5900000000000003E-2</v>
      </c>
      <c r="BF111" s="332">
        <v>4.5900000000000003E-2</v>
      </c>
      <c r="BG111" s="332">
        <v>4.5900000000000003E-2</v>
      </c>
      <c r="BH111" s="332">
        <v>4.5900000000000003E-2</v>
      </c>
      <c r="BI111" s="332">
        <v>4.5900000000000003E-2</v>
      </c>
      <c r="BJ111" s="332">
        <v>4.5900000000000003E-2</v>
      </c>
      <c r="BK111" s="332">
        <v>4.5900000000000003E-2</v>
      </c>
      <c r="BL111" s="332">
        <v>4.5900000000000003E-2</v>
      </c>
      <c r="BM111" s="332">
        <v>4.5900000000000003E-2</v>
      </c>
      <c r="BN111" s="332">
        <v>4.5900000000000003E-2</v>
      </c>
      <c r="BO111" s="332">
        <v>4.5900000000000003E-2</v>
      </c>
      <c r="BP111" s="332">
        <v>4.5900000000000003E-2</v>
      </c>
      <c r="BQ111" s="332">
        <v>4.5900000000000003E-2</v>
      </c>
      <c r="BR111" s="332"/>
      <c r="BS111" s="332">
        <v>4.5900000000000003E-2</v>
      </c>
      <c r="BT111" s="332">
        <v>4.5900000000000003E-2</v>
      </c>
      <c r="BU111" s="332">
        <v>4.5900000000000003E-2</v>
      </c>
      <c r="BV111" s="332">
        <v>4.5900000000000003E-2</v>
      </c>
      <c r="BW111" s="332">
        <v>4.5900000000000003E-2</v>
      </c>
      <c r="BX111" s="329">
        <v>4.5900000000000003E-2</v>
      </c>
      <c r="BY111" s="332">
        <v>4.5900000000000003E-2</v>
      </c>
      <c r="BZ111" s="332">
        <v>4.5900000000000003E-2</v>
      </c>
      <c r="CA111" s="332">
        <v>4.5900000000000003E-2</v>
      </c>
      <c r="CB111" s="332">
        <v>4.5900000000000003E-2</v>
      </c>
      <c r="CC111" s="332">
        <v>4.5900000000000003E-2</v>
      </c>
      <c r="CD111" s="290"/>
      <c r="CE111" s="290"/>
      <c r="CG111">
        <v>4.5900000000000003E-2</v>
      </c>
      <c r="CH111">
        <v>4.5900000000000003E-2</v>
      </c>
      <c r="CI111">
        <v>4.5900000000000003E-2</v>
      </c>
      <c r="CJ111">
        <v>4.5900000000000003E-2</v>
      </c>
      <c r="CK111">
        <v>4.5900000000000003E-2</v>
      </c>
      <c r="CL111">
        <v>4.5900000000000003E-2</v>
      </c>
      <c r="CM111">
        <v>4.5900000000000003E-2</v>
      </c>
      <c r="CN111">
        <v>4.5900000000000003E-2</v>
      </c>
      <c r="CO111">
        <v>4.5900000000000003E-2</v>
      </c>
      <c r="CP111">
        <v>4.5900000000000003E-2</v>
      </c>
      <c r="CQ111">
        <v>4.5900000000000003E-2</v>
      </c>
      <c r="CR111">
        <v>4.5900000000000003E-2</v>
      </c>
      <c r="CS111">
        <v>4.5900000000000003E-2</v>
      </c>
      <c r="CT111">
        <v>4.5900000000000003E-2</v>
      </c>
      <c r="CU111">
        <v>4.5900000000000003E-2</v>
      </c>
      <c r="CV111">
        <v>4.5900000000000003E-2</v>
      </c>
      <c r="CW111">
        <v>4.5900000000000003E-2</v>
      </c>
      <c r="CX111">
        <v>4.5900000000000003E-2</v>
      </c>
      <c r="CY111">
        <v>4.5900000000000003E-2</v>
      </c>
      <c r="CZ111">
        <v>4.5900000000000003E-2</v>
      </c>
      <c r="DA111">
        <v>4.5900000000000003E-2</v>
      </c>
      <c r="DB111">
        <v>4.5900000000000003E-2</v>
      </c>
      <c r="DC111">
        <v>4.5900000000000003E-2</v>
      </c>
      <c r="DD111">
        <v>4.5900000000000003E-2</v>
      </c>
      <c r="DE111">
        <v>4.5900000000000003E-2</v>
      </c>
      <c r="DF111">
        <v>4.5900000000000003E-2</v>
      </c>
      <c r="DG111">
        <v>4.5900000000000003E-2</v>
      </c>
      <c r="DH111">
        <v>4.5900000000000003E-2</v>
      </c>
      <c r="DI111">
        <v>4.5900000000000003E-2</v>
      </c>
      <c r="DJ111">
        <v>4.5900000000000003E-2</v>
      </c>
      <c r="DK111">
        <v>4.5900000000000003E-2</v>
      </c>
      <c r="DL111">
        <v>4.5900000000000003E-2</v>
      </c>
      <c r="DM111">
        <v>4.5900000000000003E-2</v>
      </c>
      <c r="DN111">
        <v>4.5900000000000003E-2</v>
      </c>
      <c r="DO111">
        <v>4.5900000000000003E-2</v>
      </c>
      <c r="DP111">
        <v>4.5900000000000003E-2</v>
      </c>
      <c r="DQ111">
        <v>4.5900000000000003E-2</v>
      </c>
      <c r="DR111">
        <v>4.5900000000000003E-2</v>
      </c>
      <c r="DS111">
        <v>4.5900000000000003E-2</v>
      </c>
      <c r="DT111">
        <v>4.5900000000000003E-2</v>
      </c>
      <c r="DU111">
        <v>4.5900000000000003E-2</v>
      </c>
      <c r="DV111">
        <v>4.5900000000000003E-2</v>
      </c>
      <c r="DW111">
        <v>4.5900000000000003E-2</v>
      </c>
      <c r="DX111">
        <v>4.5900000000000003E-2</v>
      </c>
      <c r="DY111">
        <v>4.5900000000000003E-2</v>
      </c>
      <c r="DZ111">
        <v>4.5900000000000003E-2</v>
      </c>
      <c r="EA111">
        <v>4.5900000000000003E-2</v>
      </c>
      <c r="EB111">
        <v>4.5900000000000003E-2</v>
      </c>
      <c r="EC111">
        <v>4.5900000000000003E-2</v>
      </c>
      <c r="ED111">
        <v>4.5900000000000003E-2</v>
      </c>
      <c r="EE111">
        <v>4.5900000000000003E-2</v>
      </c>
      <c r="EF111">
        <v>4.5900000000000003E-2</v>
      </c>
      <c r="EG111">
        <v>4.5900000000000003E-2</v>
      </c>
      <c r="EH111">
        <v>4.5900000000000003E-2</v>
      </c>
      <c r="EI111">
        <v>4.5900000000000003E-2</v>
      </c>
      <c r="EJ111">
        <v>4.5900000000000003E-2</v>
      </c>
      <c r="EK111">
        <v>4.5900000000000003E-2</v>
      </c>
      <c r="EL111">
        <v>4.5900000000000003E-2</v>
      </c>
      <c r="EM111">
        <v>4.5900000000000003E-2</v>
      </c>
      <c r="EN111">
        <v>4.5900000000000003E-2</v>
      </c>
      <c r="EO111">
        <v>4.5900000000000003E-2</v>
      </c>
      <c r="EP111">
        <v>4.5900000000000003E-2</v>
      </c>
      <c r="EQ111">
        <v>4.5900000000000003E-2</v>
      </c>
      <c r="ER111">
        <v>4.5900000000000003E-2</v>
      </c>
      <c r="ES111">
        <v>4.5900000000000003E-2</v>
      </c>
    </row>
    <row r="112" spans="1:149" ht="20.25" thickBot="1" x14ac:dyDescent="0.4">
      <c r="A112" s="288"/>
      <c r="B112" s="289">
        <v>101</v>
      </c>
      <c r="C112" s="288"/>
      <c r="D112" s="288"/>
      <c r="E112" s="288" t="s">
        <v>99</v>
      </c>
      <c r="F112" s="359"/>
      <c r="G112" s="359">
        <f t="shared" si="7"/>
        <v>170.0597525065601</v>
      </c>
      <c r="H112" s="360">
        <f>G112*EXP('Model Inputs'!H21)</f>
        <v>173.49518739181104</v>
      </c>
      <c r="I112" s="361">
        <f>H112*EXP('Model Inputs'!I21)</f>
        <v>177.00002266531874</v>
      </c>
      <c r="J112" s="361">
        <f>I112*EXP('Model Inputs'!J21)</f>
        <v>180.57566030792432</v>
      </c>
      <c r="K112" s="361">
        <f>J112*EXP('Model Inputs'!K21)</f>
        <v>184.22353062236064</v>
      </c>
      <c r="L112" s="361">
        <f>K112*EXP('Model Inputs'!L21)</f>
        <v>187.94509280539239</v>
      </c>
      <c r="M112" s="362">
        <f>L112*EXP('Model Inputs'!M21)</f>
        <v>191.74183553151428</v>
      </c>
      <c r="N112" s="346">
        <v>9</v>
      </c>
      <c r="O112" s="290">
        <v>110</v>
      </c>
      <c r="P112" s="290">
        <v>0</v>
      </c>
      <c r="Q112" s="330">
        <v>170.0597525065601</v>
      </c>
      <c r="R112" s="330">
        <v>170.0597525065601</v>
      </c>
      <c r="S112" s="330">
        <v>170.0597525065601</v>
      </c>
      <c r="T112" s="330">
        <v>170.0597525065601</v>
      </c>
      <c r="U112" s="330">
        <v>170.0597525065601</v>
      </c>
      <c r="V112" s="330">
        <v>170.0597525065601</v>
      </c>
      <c r="W112" s="330">
        <v>170.0597525065601</v>
      </c>
      <c r="X112" s="331">
        <v>170.0597525065601</v>
      </c>
      <c r="Y112" s="330">
        <v>170.0597525065601</v>
      </c>
      <c r="Z112" s="330">
        <v>170.0597525065601</v>
      </c>
      <c r="AA112" s="330">
        <v>170.0597525065601</v>
      </c>
      <c r="AB112" s="330">
        <v>170.0597525065601</v>
      </c>
      <c r="AC112" s="330">
        <v>170.0597525065601</v>
      </c>
      <c r="AD112" s="330">
        <v>170.0597525065601</v>
      </c>
      <c r="AE112" s="330">
        <v>170.0597525065601</v>
      </c>
      <c r="AF112" s="330">
        <v>170.0597525065601</v>
      </c>
      <c r="AG112" s="330">
        <v>170.0597525065601</v>
      </c>
      <c r="AH112" s="330">
        <v>170.0597525065601</v>
      </c>
      <c r="AI112" s="330">
        <v>170.0597525065601</v>
      </c>
      <c r="AJ112" s="330">
        <v>170.0597525065601</v>
      </c>
      <c r="AK112" s="330">
        <v>170.0597525065601</v>
      </c>
      <c r="AL112" s="332">
        <v>170.0597525065601</v>
      </c>
      <c r="AM112" s="332">
        <v>170.0597525065601</v>
      </c>
      <c r="AN112" s="332">
        <v>170.0597525065601</v>
      </c>
      <c r="AO112" s="332">
        <v>170.0597525065601</v>
      </c>
      <c r="AP112" s="332">
        <v>170.0597525065601</v>
      </c>
      <c r="AQ112" s="332">
        <v>170.0597525065601</v>
      </c>
      <c r="AR112" s="332">
        <v>170.0597525065601</v>
      </c>
      <c r="AS112" s="332">
        <v>170.0597525065601</v>
      </c>
      <c r="AT112" s="332">
        <v>170.0597525065601</v>
      </c>
      <c r="AU112" s="332">
        <v>170.0597525065601</v>
      </c>
      <c r="AV112" s="332">
        <v>170.0597525065601</v>
      </c>
      <c r="AW112" s="332">
        <v>170.0597525065601</v>
      </c>
      <c r="AX112" s="332">
        <v>170.0597525065601</v>
      </c>
      <c r="AY112" s="332">
        <v>170.0597525065601</v>
      </c>
      <c r="AZ112" s="332">
        <v>170.0597525065601</v>
      </c>
      <c r="BA112" s="332"/>
      <c r="BB112" s="332">
        <v>170.0597525065601</v>
      </c>
      <c r="BC112" s="332">
        <v>170.0597525065601</v>
      </c>
      <c r="BD112" s="332">
        <v>170.0597525065601</v>
      </c>
      <c r="BE112" s="332">
        <v>170.0597525065601</v>
      </c>
      <c r="BF112" s="332">
        <v>170.0597525065601</v>
      </c>
      <c r="BG112" s="332">
        <v>170.0597525065601</v>
      </c>
      <c r="BH112" s="332">
        <v>170.0597525065601</v>
      </c>
      <c r="BI112" s="332">
        <v>170.0597525065601</v>
      </c>
      <c r="BJ112" s="332">
        <v>170.0597525065601</v>
      </c>
      <c r="BK112" s="332">
        <v>170.0597525065601</v>
      </c>
      <c r="BL112" s="332">
        <v>170.0597525065601</v>
      </c>
      <c r="BM112" s="332">
        <v>170.0597525065601</v>
      </c>
      <c r="BN112" s="332">
        <v>170.0597525065601</v>
      </c>
      <c r="BO112" s="332">
        <v>170.0597525065601</v>
      </c>
      <c r="BP112" s="332">
        <v>170.0597525065601</v>
      </c>
      <c r="BQ112" s="332">
        <v>170.0597525065601</v>
      </c>
      <c r="BR112" s="332"/>
      <c r="BS112" s="332">
        <v>170.0597525065601</v>
      </c>
      <c r="BT112" s="332">
        <v>170.0597525065601</v>
      </c>
      <c r="BU112" s="332">
        <v>170.0597525065601</v>
      </c>
      <c r="BV112" s="332">
        <v>170.0597525065601</v>
      </c>
      <c r="BW112" s="332">
        <v>170.0597525065601</v>
      </c>
      <c r="BX112" s="329">
        <v>170.0597525065601</v>
      </c>
      <c r="BY112" s="332">
        <v>170.0597525065601</v>
      </c>
      <c r="BZ112" s="332">
        <v>170.0597525065601</v>
      </c>
      <c r="CA112" s="332">
        <v>170.0597525065601</v>
      </c>
      <c r="CB112" s="332">
        <v>170.0597525065601</v>
      </c>
      <c r="CC112" s="332">
        <v>170.0597525065601</v>
      </c>
      <c r="CD112" s="290"/>
      <c r="CE112" s="290"/>
      <c r="CG112">
        <v>167.35916660014922</v>
      </c>
      <c r="CH112">
        <v>167.35916660014922</v>
      </c>
      <c r="CI112">
        <v>167.35916660014922</v>
      </c>
      <c r="CJ112">
        <v>167.35916660014922</v>
      </c>
      <c r="CK112">
        <v>167.35916660014922</v>
      </c>
      <c r="CL112">
        <v>167.35916660014922</v>
      </c>
      <c r="CM112">
        <v>167.35916660014922</v>
      </c>
      <c r="CN112">
        <v>167.35916660014922</v>
      </c>
      <c r="CO112">
        <v>167.35916660014922</v>
      </c>
      <c r="CP112">
        <v>167.35916660014922</v>
      </c>
      <c r="CQ112">
        <v>167.35916660014922</v>
      </c>
      <c r="CR112">
        <v>167.35916660014922</v>
      </c>
      <c r="CS112">
        <v>167.35916660014922</v>
      </c>
      <c r="CT112">
        <v>167.35916660014922</v>
      </c>
      <c r="CU112">
        <v>167.35916660014922</v>
      </c>
      <c r="CV112">
        <v>167.35916660014922</v>
      </c>
      <c r="CW112">
        <v>167.35916660014922</v>
      </c>
      <c r="CX112">
        <v>167.35916660014922</v>
      </c>
      <c r="CY112">
        <v>167.35916660014922</v>
      </c>
      <c r="CZ112">
        <v>167.35916660014922</v>
      </c>
      <c r="DA112">
        <v>167.35916660014922</v>
      </c>
      <c r="DB112">
        <v>167.35916660014922</v>
      </c>
      <c r="DC112">
        <v>167.35916660014922</v>
      </c>
      <c r="DD112">
        <v>167.35916660014922</v>
      </c>
      <c r="DE112">
        <v>167.35916660014922</v>
      </c>
      <c r="DF112">
        <v>167.35916660014922</v>
      </c>
      <c r="DG112">
        <v>167.35916660014922</v>
      </c>
      <c r="DH112">
        <v>167.35916660014922</v>
      </c>
      <c r="DI112">
        <v>167.35916660014922</v>
      </c>
      <c r="DJ112">
        <v>167.35916660014922</v>
      </c>
      <c r="DK112">
        <v>167.35916660014922</v>
      </c>
      <c r="DL112">
        <v>167.35916660014922</v>
      </c>
      <c r="DM112">
        <v>167.35916660014922</v>
      </c>
      <c r="DN112">
        <v>167.35916660014922</v>
      </c>
      <c r="DO112">
        <v>167.35916660014922</v>
      </c>
      <c r="DP112">
        <v>167.35916660014922</v>
      </c>
      <c r="DQ112">
        <v>167.35916660014922</v>
      </c>
      <c r="DR112">
        <v>167.35916660014922</v>
      </c>
      <c r="DS112">
        <v>167.35916660014922</v>
      </c>
      <c r="DT112">
        <v>167.35916660014922</v>
      </c>
      <c r="DU112">
        <v>167.35916660014922</v>
      </c>
      <c r="DV112">
        <v>167.35916660014922</v>
      </c>
      <c r="DW112">
        <v>167.35916660014922</v>
      </c>
      <c r="DX112">
        <v>167.35916660014922</v>
      </c>
      <c r="DY112">
        <v>167.35916660014922</v>
      </c>
      <c r="DZ112">
        <v>167.35916660014922</v>
      </c>
      <c r="EA112">
        <v>167.35916660014922</v>
      </c>
      <c r="EB112">
        <v>167.35916660014922</v>
      </c>
      <c r="EC112">
        <v>167.35916660014922</v>
      </c>
      <c r="ED112">
        <v>167.35916660014922</v>
      </c>
      <c r="EE112">
        <v>167.35916660014922</v>
      </c>
      <c r="EF112">
        <v>167.35916660014922</v>
      </c>
      <c r="EG112">
        <v>167.35916660014922</v>
      </c>
      <c r="EH112">
        <v>167.35916660014922</v>
      </c>
      <c r="EI112">
        <v>167.35916660014922</v>
      </c>
      <c r="EJ112">
        <v>167.35916660014922</v>
      </c>
      <c r="EK112">
        <v>167.35916660014922</v>
      </c>
      <c r="EL112">
        <v>167.35916660014922</v>
      </c>
      <c r="EM112">
        <v>167.35916660014922</v>
      </c>
      <c r="EN112">
        <v>167.35916660014922</v>
      </c>
      <c r="EO112">
        <v>167.35916660014922</v>
      </c>
      <c r="EP112">
        <v>167.35916660014922</v>
      </c>
      <c r="EQ112">
        <v>167.35916660014922</v>
      </c>
      <c r="ER112">
        <v>167.35916660014922</v>
      </c>
      <c r="ES112">
        <v>167.35916660014922</v>
      </c>
    </row>
    <row r="113" spans="1:149" ht="20.25" thickBot="1" x14ac:dyDescent="0.4">
      <c r="A113" s="288"/>
      <c r="B113" s="289">
        <v>102</v>
      </c>
      <c r="C113" s="288"/>
      <c r="D113" s="288"/>
      <c r="E113" s="288" t="s">
        <v>100</v>
      </c>
      <c r="F113" s="340"/>
      <c r="G113" s="340">
        <f t="shared" si="7"/>
        <v>17.882772779379295</v>
      </c>
      <c r="H113" s="340">
        <f t="shared" ref="H113:M113" si="8">G112*H110+H111*H112</f>
        <v>18.203066919209125</v>
      </c>
      <c r="I113" s="340">
        <f t="shared" si="8"/>
        <v>17.354245009582478</v>
      </c>
      <c r="J113" s="340">
        <f t="shared" si="8"/>
        <v>17.704824013928686</v>
      </c>
      <c r="K113" s="340">
        <f t="shared" si="8"/>
        <v>18.062485183947928</v>
      </c>
      <c r="L113" s="340">
        <f t="shared" si="8"/>
        <v>18.427371588877097</v>
      </c>
      <c r="M113" s="340">
        <f t="shared" si="8"/>
        <v>18.799629188143378</v>
      </c>
      <c r="N113" s="342"/>
      <c r="O113" s="290">
        <v>111</v>
      </c>
      <c r="P113" s="290">
        <v>0</v>
      </c>
      <c r="Q113" s="330">
        <v>17.882772779379295</v>
      </c>
      <c r="R113" s="330">
        <v>17.882772779379295</v>
      </c>
      <c r="S113" s="330">
        <v>17.882772779379295</v>
      </c>
      <c r="T113" s="330">
        <v>17.882772779379295</v>
      </c>
      <c r="U113" s="330">
        <v>17.882772779379295</v>
      </c>
      <c r="V113" s="330">
        <v>17.882772779379295</v>
      </c>
      <c r="W113" s="330">
        <v>17.882772779379295</v>
      </c>
      <c r="X113" s="331">
        <v>17.882772779379295</v>
      </c>
      <c r="Y113" s="330">
        <v>17.882772779379295</v>
      </c>
      <c r="Z113" s="330">
        <v>17.882772779379295</v>
      </c>
      <c r="AA113" s="330">
        <v>17.882772779379295</v>
      </c>
      <c r="AB113" s="330">
        <v>17.882772779379295</v>
      </c>
      <c r="AC113" s="330">
        <v>17.882772779379295</v>
      </c>
      <c r="AD113" s="330">
        <v>17.882772779379295</v>
      </c>
      <c r="AE113" s="330">
        <v>17.882772779379295</v>
      </c>
      <c r="AF113" s="330">
        <v>17.882772779379295</v>
      </c>
      <c r="AG113" s="330">
        <v>17.882772779379295</v>
      </c>
      <c r="AH113" s="330">
        <v>17.882772779379295</v>
      </c>
      <c r="AI113" s="330">
        <v>17.882772779379295</v>
      </c>
      <c r="AJ113" s="330">
        <v>17.882772779379295</v>
      </c>
      <c r="AK113" s="330">
        <v>17.882772779379295</v>
      </c>
      <c r="AL113" s="332">
        <v>17.882772779379295</v>
      </c>
      <c r="AM113" s="332">
        <v>17.882772779379295</v>
      </c>
      <c r="AN113" s="332">
        <v>17.882772779379295</v>
      </c>
      <c r="AO113" s="332">
        <v>17.882772779379295</v>
      </c>
      <c r="AP113" s="332">
        <v>17.882772779379295</v>
      </c>
      <c r="AQ113" s="332">
        <v>17.882772779379295</v>
      </c>
      <c r="AR113" s="332">
        <v>17.882772779379295</v>
      </c>
      <c r="AS113" s="332">
        <v>17.882772779379295</v>
      </c>
      <c r="AT113" s="332">
        <v>17.882772779379295</v>
      </c>
      <c r="AU113" s="332">
        <v>17.882772779379295</v>
      </c>
      <c r="AV113" s="332">
        <v>17.882772779379295</v>
      </c>
      <c r="AW113" s="332">
        <v>17.882772779379295</v>
      </c>
      <c r="AX113" s="332">
        <v>17.882772779379295</v>
      </c>
      <c r="AY113" s="332">
        <v>17.882772779379295</v>
      </c>
      <c r="AZ113" s="332">
        <v>17.882772779379295</v>
      </c>
      <c r="BA113" s="332"/>
      <c r="BB113" s="332">
        <v>17.882772779379295</v>
      </c>
      <c r="BC113" s="332">
        <v>17.882772779379295</v>
      </c>
      <c r="BD113" s="332">
        <v>17.882772779379295</v>
      </c>
      <c r="BE113" s="332">
        <v>17.882772779379295</v>
      </c>
      <c r="BF113" s="332">
        <v>17.882772779379295</v>
      </c>
      <c r="BG113" s="332">
        <v>17.882772779379295</v>
      </c>
      <c r="BH113" s="332">
        <v>17.882772779379295</v>
      </c>
      <c r="BI113" s="332">
        <v>17.882772779379295</v>
      </c>
      <c r="BJ113" s="332">
        <v>17.882772779379295</v>
      </c>
      <c r="BK113" s="332">
        <v>17.882772779379295</v>
      </c>
      <c r="BL113" s="332">
        <v>17.882772779379295</v>
      </c>
      <c r="BM113" s="332">
        <v>17.882772779379295</v>
      </c>
      <c r="BN113" s="332">
        <v>17.882772779379295</v>
      </c>
      <c r="BO113" s="332">
        <v>17.882772779379295</v>
      </c>
      <c r="BP113" s="332">
        <v>17.882772779379295</v>
      </c>
      <c r="BQ113" s="332">
        <v>17.882772779379295</v>
      </c>
      <c r="BR113" s="332"/>
      <c r="BS113" s="332">
        <v>17.882772779379295</v>
      </c>
      <c r="BT113" s="332">
        <v>17.882772779379295</v>
      </c>
      <c r="BU113" s="332">
        <v>17.882772779379295</v>
      </c>
      <c r="BV113" s="332">
        <v>17.882772779379295</v>
      </c>
      <c r="BW113" s="332">
        <v>17.882772779379295</v>
      </c>
      <c r="BX113" s="329">
        <v>17.882772779379295</v>
      </c>
      <c r="BY113" s="332">
        <v>17.882772779379295</v>
      </c>
      <c r="BZ113" s="332">
        <v>17.882772779379295</v>
      </c>
      <c r="CA113" s="332">
        <v>17.882772779379295</v>
      </c>
      <c r="CB113" s="332">
        <v>17.882772779379295</v>
      </c>
      <c r="CC113" s="332">
        <v>17.882772779379295</v>
      </c>
      <c r="CD113" s="290"/>
      <c r="CE113" s="290"/>
      <c r="CG113">
        <v>17.035579942885761</v>
      </c>
      <c r="CH113">
        <v>17.035579942885761</v>
      </c>
      <c r="CI113">
        <v>17.035579942885761</v>
      </c>
      <c r="CJ113">
        <v>17.035579942885761</v>
      </c>
      <c r="CK113">
        <v>17.035579942885761</v>
      </c>
      <c r="CL113">
        <v>17.035579942885761</v>
      </c>
      <c r="CM113">
        <v>17.035579942885761</v>
      </c>
      <c r="CN113">
        <v>17.035579942885761</v>
      </c>
      <c r="CO113">
        <v>17.035579942885761</v>
      </c>
      <c r="CP113">
        <v>17.035579942885761</v>
      </c>
      <c r="CQ113">
        <v>17.035579942885761</v>
      </c>
      <c r="CR113">
        <v>17.035579942885761</v>
      </c>
      <c r="CS113">
        <v>17.035579942885761</v>
      </c>
      <c r="CT113">
        <v>17.035579942885761</v>
      </c>
      <c r="CU113">
        <v>17.035579942885761</v>
      </c>
      <c r="CV113">
        <v>17.035579942885761</v>
      </c>
      <c r="CW113">
        <v>17.035579942885761</v>
      </c>
      <c r="CX113">
        <v>17.035579942885761</v>
      </c>
      <c r="CY113">
        <v>17.035579942885761</v>
      </c>
      <c r="CZ113">
        <v>17.035579942885761</v>
      </c>
      <c r="DA113">
        <v>17.035579942885761</v>
      </c>
      <c r="DB113">
        <v>17.035579942885761</v>
      </c>
      <c r="DC113">
        <v>17.035579942885761</v>
      </c>
      <c r="DD113">
        <v>17.035579942885761</v>
      </c>
      <c r="DE113">
        <v>17.035579942885761</v>
      </c>
      <c r="DF113">
        <v>17.035579942885761</v>
      </c>
      <c r="DG113">
        <v>17.035579942885761</v>
      </c>
      <c r="DH113">
        <v>17.035579942885761</v>
      </c>
      <c r="DI113">
        <v>17.035579942885761</v>
      </c>
      <c r="DJ113">
        <v>17.035579942885761</v>
      </c>
      <c r="DK113">
        <v>17.035579942885761</v>
      </c>
      <c r="DL113">
        <v>17.035579942885761</v>
      </c>
      <c r="DM113">
        <v>17.035579942885761</v>
      </c>
      <c r="DN113">
        <v>17.035579942885761</v>
      </c>
      <c r="DO113">
        <v>17.035579942885761</v>
      </c>
      <c r="DP113">
        <v>17.035579942885761</v>
      </c>
      <c r="DQ113">
        <v>17.035579942885761</v>
      </c>
      <c r="DR113">
        <v>17.035579942885761</v>
      </c>
      <c r="DS113">
        <v>17.035579942885761</v>
      </c>
      <c r="DT113">
        <v>17.035579942885761</v>
      </c>
      <c r="DU113">
        <v>17.035579942885761</v>
      </c>
      <c r="DV113">
        <v>17.035579942885761</v>
      </c>
      <c r="DW113">
        <v>17.035579942885761</v>
      </c>
      <c r="DX113">
        <v>17.035579942885761</v>
      </c>
      <c r="DY113">
        <v>17.035579942885761</v>
      </c>
      <c r="DZ113">
        <v>17.035579942885761</v>
      </c>
      <c r="EA113">
        <v>17.035579942885761</v>
      </c>
      <c r="EB113">
        <v>17.035579942885761</v>
      </c>
      <c r="EC113">
        <v>17.035579942885761</v>
      </c>
      <c r="ED113">
        <v>17.035579942885761</v>
      </c>
      <c r="EE113">
        <v>17.035579942885761</v>
      </c>
      <c r="EF113">
        <v>17.035579942885761</v>
      </c>
      <c r="EG113">
        <v>17.035579942885761</v>
      </c>
      <c r="EH113">
        <v>17.035579942885761</v>
      </c>
      <c r="EI113">
        <v>17.035579942885761</v>
      </c>
      <c r="EJ113">
        <v>17.035579942885761</v>
      </c>
      <c r="EK113">
        <v>17.035579942885761</v>
      </c>
      <c r="EL113">
        <v>17.035579942885761</v>
      </c>
      <c r="EM113">
        <v>17.035579942885761</v>
      </c>
      <c r="EN113">
        <v>17.035579942885761</v>
      </c>
      <c r="EO113">
        <v>17.035579942885761</v>
      </c>
      <c r="EP113">
        <v>17.035579942885761</v>
      </c>
      <c r="EQ113">
        <v>17.035579942885761</v>
      </c>
      <c r="ER113">
        <v>17.035579942885761</v>
      </c>
      <c r="ES113">
        <v>17.035579942885761</v>
      </c>
    </row>
    <row r="114" spans="1:149" ht="19.5" x14ac:dyDescent="0.35">
      <c r="A114" s="288"/>
      <c r="B114" s="289">
        <v>103</v>
      </c>
      <c r="C114" s="288"/>
      <c r="D114" s="288"/>
      <c r="E114" s="288" t="s">
        <v>101</v>
      </c>
      <c r="F114" s="320"/>
      <c r="G114" s="320">
        <f t="shared" si="7"/>
        <v>16868642</v>
      </c>
      <c r="H114" s="363">
        <f>H92</f>
        <v>29297557.620000001</v>
      </c>
      <c r="I114" s="364">
        <f t="shared" ref="I114:L114" si="9">I92</f>
        <v>18550711.020353448</v>
      </c>
      <c r="J114" s="364">
        <f t="shared" si="9"/>
        <v>16492521.020353448</v>
      </c>
      <c r="K114" s="364">
        <f t="shared" si="9"/>
        <v>15977257.020353448</v>
      </c>
      <c r="L114" s="364">
        <f t="shared" si="9"/>
        <v>15635586.460353447</v>
      </c>
      <c r="M114" s="365">
        <f t="shared" ref="M114" si="10">M92</f>
        <v>15411362.809153447</v>
      </c>
      <c r="N114" s="346">
        <v>1</v>
      </c>
      <c r="O114" s="290">
        <v>112</v>
      </c>
      <c r="P114" s="290">
        <v>0</v>
      </c>
      <c r="Q114" s="330">
        <v>328219959</v>
      </c>
      <c r="R114" s="330">
        <v>7307000</v>
      </c>
      <c r="S114" s="330">
        <v>716351</v>
      </c>
      <c r="T114" s="330">
        <v>9241677</v>
      </c>
      <c r="U114" s="330">
        <v>4322647</v>
      </c>
      <c r="V114" s="330">
        <v>13483192.810000001</v>
      </c>
      <c r="W114" s="330">
        <v>15385000</v>
      </c>
      <c r="X114" s="331">
        <v>1453404.22</v>
      </c>
      <c r="Y114" s="330">
        <v>512764.83</v>
      </c>
      <c r="Z114" s="330">
        <v>2673795.0699999998</v>
      </c>
      <c r="AA114" s="330">
        <v>227281</v>
      </c>
      <c r="AB114" s="330">
        <v>1105037.9099999999</v>
      </c>
      <c r="AC114" s="330">
        <v>14222941</v>
      </c>
      <c r="AD114" s="330">
        <v>12166321.029999999</v>
      </c>
      <c r="AE114" s="330">
        <v>20377654.359999999</v>
      </c>
      <c r="AF114" s="330">
        <v>4455227.57</v>
      </c>
      <c r="AG114" s="330">
        <v>479402.5</v>
      </c>
      <c r="AH114" s="330">
        <v>6383352.46</v>
      </c>
      <c r="AI114" s="330">
        <v>3761249.09</v>
      </c>
      <c r="AJ114" s="330">
        <v>511690.91</v>
      </c>
      <c r="AK114" s="330">
        <v>10886000.390000001</v>
      </c>
      <c r="AL114" s="332">
        <v>1866440.41</v>
      </c>
      <c r="AM114" s="332">
        <v>12397374.119999999</v>
      </c>
      <c r="AN114" s="332">
        <v>7528216</v>
      </c>
      <c r="AO114" s="332">
        <v>278156.12</v>
      </c>
      <c r="AP114" s="332">
        <v>44997.14</v>
      </c>
      <c r="AQ114" s="332">
        <v>218486.23</v>
      </c>
      <c r="AR114" s="332">
        <v>691819864.32000005</v>
      </c>
      <c r="AS114" s="332">
        <v>122854180</v>
      </c>
      <c r="AT114" s="332">
        <v>5426267</v>
      </c>
      <c r="AU114" s="332">
        <v>629080</v>
      </c>
      <c r="AV114" s="332">
        <v>5289056</v>
      </c>
      <c r="AW114" s="332">
        <v>21257307.41</v>
      </c>
      <c r="AX114" s="332">
        <v>1548781</v>
      </c>
      <c r="AY114" s="332">
        <v>2440138.6800000002</v>
      </c>
      <c r="AZ114" s="332">
        <v>48041964.729999997</v>
      </c>
      <c r="BA114" s="332"/>
      <c r="BB114" s="332">
        <v>11224369</v>
      </c>
      <c r="BC114" s="332">
        <v>18526425</v>
      </c>
      <c r="BD114" s="332">
        <v>14985908</v>
      </c>
      <c r="BE114" s="332">
        <v>3282575.03</v>
      </c>
      <c r="BF114" s="332">
        <v>6940048.1799999997</v>
      </c>
      <c r="BG114" s="332">
        <v>845234</v>
      </c>
      <c r="BH114" s="332">
        <v>22655648.760000002</v>
      </c>
      <c r="BI114" s="332">
        <v>1778360.46</v>
      </c>
      <c r="BJ114" s="332">
        <v>2262041</v>
      </c>
      <c r="BK114" s="332">
        <v>16868642</v>
      </c>
      <c r="BL114" s="332">
        <v>1719102.03</v>
      </c>
      <c r="BM114" s="332">
        <v>5124000</v>
      </c>
      <c r="BN114" s="332">
        <v>5575711.3300000001</v>
      </c>
      <c r="BO114" s="332">
        <v>984505.74</v>
      </c>
      <c r="BP114" s="332">
        <v>494642</v>
      </c>
      <c r="BQ114" s="332">
        <v>646956.19999999995</v>
      </c>
      <c r="BR114" s="332"/>
      <c r="BS114" s="332">
        <v>11948111</v>
      </c>
      <c r="BT114" s="332">
        <v>1724288.78</v>
      </c>
      <c r="BU114" s="332">
        <v>563606572.71000004</v>
      </c>
      <c r="BV114" s="332">
        <v>29421418.23</v>
      </c>
      <c r="BW114" s="332">
        <v>1422849.04</v>
      </c>
      <c r="BX114" s="329">
        <v>19537430</v>
      </c>
      <c r="BY114" s="332">
        <v>2186056.36</v>
      </c>
      <c r="BZ114" s="332">
        <v>501091.49</v>
      </c>
      <c r="CA114" s="332">
        <v>774627</v>
      </c>
      <c r="CB114" s="332">
        <v>5789860</v>
      </c>
      <c r="CC114" s="332">
        <v>10385977</v>
      </c>
      <c r="CD114" s="290"/>
      <c r="CE114" s="290"/>
      <c r="CG114">
        <v>319754362.11000001</v>
      </c>
      <c r="CH114">
        <v>7472000</v>
      </c>
      <c r="CI114">
        <v>260787</v>
      </c>
      <c r="CJ114">
        <v>7707327</v>
      </c>
      <c r="CK114">
        <v>4357574.1900000004</v>
      </c>
      <c r="CL114">
        <v>13264151.289999999</v>
      </c>
      <c r="CM114">
        <v>10493000</v>
      </c>
      <c r="CN114">
        <v>1501988.05</v>
      </c>
      <c r="CO114">
        <v>56756.160000000003</v>
      </c>
      <c r="CP114">
        <v>3469137</v>
      </c>
      <c r="CQ114">
        <v>1750905</v>
      </c>
      <c r="CR114">
        <v>815789.24</v>
      </c>
      <c r="CS114">
        <v>18873628.719999999</v>
      </c>
      <c r="CT114">
        <v>10212277.800000001</v>
      </c>
      <c r="CU114">
        <v>16024514</v>
      </c>
      <c r="CV114">
        <v>3874526</v>
      </c>
      <c r="CW114">
        <v>641888.93999999994</v>
      </c>
      <c r="CX114">
        <v>6373188.5099999998</v>
      </c>
      <c r="CY114">
        <v>2908328.77</v>
      </c>
      <c r="CZ114">
        <v>641862.68999999994</v>
      </c>
      <c r="DA114">
        <v>9491828.9199999999</v>
      </c>
      <c r="DB114">
        <v>2147522.91</v>
      </c>
      <c r="DC114">
        <v>14785381</v>
      </c>
      <c r="DD114">
        <v>9883110</v>
      </c>
      <c r="DE114">
        <v>166897.19</v>
      </c>
      <c r="DF114">
        <v>45376.21</v>
      </c>
      <c r="DG114">
        <v>983216.62</v>
      </c>
      <c r="DH114">
        <v>744465071.01999998</v>
      </c>
      <c r="DI114">
        <v>122692101</v>
      </c>
      <c r="DJ114">
        <v>4460324</v>
      </c>
      <c r="DK114">
        <v>589140</v>
      </c>
      <c r="DL114">
        <v>8172029</v>
      </c>
      <c r="DM114">
        <v>22408879</v>
      </c>
      <c r="DN114">
        <v>2562505</v>
      </c>
      <c r="DO114">
        <v>2345613.21</v>
      </c>
      <c r="DP114">
        <v>32522017.350000001</v>
      </c>
      <c r="DQ114">
        <v>1376632.21</v>
      </c>
      <c r="DR114">
        <v>8924115</v>
      </c>
      <c r="DS114">
        <v>6191846</v>
      </c>
      <c r="DT114">
        <v>14933017</v>
      </c>
      <c r="DU114">
        <v>1622011.43</v>
      </c>
      <c r="DV114">
        <v>6191840.1500000004</v>
      </c>
      <c r="DW114">
        <v>810159</v>
      </c>
      <c r="DX114">
        <v>17886850.760000002</v>
      </c>
      <c r="DY114">
        <v>2551610</v>
      </c>
      <c r="DZ114">
        <v>3572280</v>
      </c>
      <c r="EA114">
        <v>9083922</v>
      </c>
      <c r="EB114">
        <v>1692122.56</v>
      </c>
      <c r="EC114">
        <v>5847000</v>
      </c>
      <c r="ED114">
        <v>6352193.0499999998</v>
      </c>
      <c r="EE114">
        <v>558903.22</v>
      </c>
      <c r="EF114">
        <v>1201654</v>
      </c>
      <c r="EG114">
        <v>585165.05000000005</v>
      </c>
      <c r="EH114">
        <v>2645990.37</v>
      </c>
      <c r="EI114">
        <v>11256398.640000001</v>
      </c>
      <c r="EJ114">
        <v>1696551.28</v>
      </c>
      <c r="EK114">
        <v>548964114</v>
      </c>
      <c r="EL114">
        <v>26811166</v>
      </c>
      <c r="EM114">
        <v>1737291.4</v>
      </c>
      <c r="EN114">
        <v>20470098</v>
      </c>
      <c r="EO114">
        <v>2332938</v>
      </c>
      <c r="EP114">
        <v>744253.23</v>
      </c>
      <c r="EQ114">
        <v>850390</v>
      </c>
      <c r="ER114">
        <v>4901467</v>
      </c>
      <c r="ES114">
        <v>9790126</v>
      </c>
    </row>
    <row r="115" spans="1:149" ht="20.25" thickBot="1" x14ac:dyDescent="0.4">
      <c r="A115" s="288"/>
      <c r="B115" s="289">
        <v>104</v>
      </c>
      <c r="C115" s="288"/>
      <c r="D115" s="288"/>
      <c r="E115" s="288" t="s">
        <v>102</v>
      </c>
      <c r="F115" s="320"/>
      <c r="G115" s="320">
        <f t="shared" si="7"/>
        <v>0</v>
      </c>
      <c r="H115" s="366">
        <f>H93</f>
        <v>0</v>
      </c>
      <c r="I115" s="367">
        <f t="shared" ref="I115:L115" si="11">I93</f>
        <v>0</v>
      </c>
      <c r="J115" s="367">
        <f t="shared" si="11"/>
        <v>0</v>
      </c>
      <c r="K115" s="367">
        <f t="shared" si="11"/>
        <v>0</v>
      </c>
      <c r="L115" s="367">
        <f t="shared" si="11"/>
        <v>0</v>
      </c>
      <c r="M115" s="368">
        <f t="shared" ref="M115" si="12">M93</f>
        <v>0</v>
      </c>
      <c r="N115" s="346">
        <v>2</v>
      </c>
      <c r="O115" s="290">
        <v>113</v>
      </c>
      <c r="P115" s="290">
        <v>0</v>
      </c>
      <c r="Q115" s="330">
        <v>2348426</v>
      </c>
      <c r="R115" s="330">
        <v>0</v>
      </c>
      <c r="S115" s="330">
        <v>0</v>
      </c>
      <c r="T115" s="330">
        <v>0</v>
      </c>
      <c r="U115" s="330">
        <v>0</v>
      </c>
      <c r="V115" s="330">
        <v>0</v>
      </c>
      <c r="W115" s="330">
        <v>0</v>
      </c>
      <c r="X115" s="331">
        <v>0</v>
      </c>
      <c r="Y115" s="330">
        <v>0</v>
      </c>
      <c r="Z115" s="330">
        <v>0</v>
      </c>
      <c r="AA115" s="330">
        <v>935</v>
      </c>
      <c r="AB115" s="330">
        <v>0</v>
      </c>
      <c r="AC115" s="330">
        <v>0</v>
      </c>
      <c r="AD115" s="330">
        <v>0</v>
      </c>
      <c r="AE115" s="330">
        <v>583621</v>
      </c>
      <c r="AF115" s="330">
        <v>0</v>
      </c>
      <c r="AG115" s="330">
        <v>0</v>
      </c>
      <c r="AH115" s="330">
        <v>0</v>
      </c>
      <c r="AI115" s="330">
        <v>0</v>
      </c>
      <c r="AJ115" s="330">
        <v>133652</v>
      </c>
      <c r="AK115" s="330">
        <v>0</v>
      </c>
      <c r="AL115" s="332">
        <v>0</v>
      </c>
      <c r="AM115" s="332">
        <v>122186.83</v>
      </c>
      <c r="AN115" s="332">
        <v>0</v>
      </c>
      <c r="AO115" s="332">
        <v>0</v>
      </c>
      <c r="AP115" s="332">
        <v>0</v>
      </c>
      <c r="AQ115" s="332">
        <v>21714</v>
      </c>
      <c r="AR115" s="332">
        <v>8076440.8099999996</v>
      </c>
      <c r="AS115" s="332">
        <v>329492</v>
      </c>
      <c r="AT115" s="332">
        <v>0</v>
      </c>
      <c r="AU115" s="332">
        <v>0</v>
      </c>
      <c r="AV115" s="332">
        <v>0</v>
      </c>
      <c r="AW115" s="332">
        <v>561721.78</v>
      </c>
      <c r="AX115" s="332">
        <v>0</v>
      </c>
      <c r="AY115" s="332">
        <v>0</v>
      </c>
      <c r="AZ115" s="332">
        <v>0</v>
      </c>
      <c r="BA115" s="332"/>
      <c r="BB115" s="332">
        <v>0</v>
      </c>
      <c r="BC115" s="332">
        <v>0</v>
      </c>
      <c r="BD115" s="332">
        <v>0</v>
      </c>
      <c r="BE115" s="332">
        <v>129530.92</v>
      </c>
      <c r="BF115" s="332">
        <v>0</v>
      </c>
      <c r="BG115" s="332">
        <v>0</v>
      </c>
      <c r="BH115" s="332">
        <v>0</v>
      </c>
      <c r="BI115" s="332">
        <v>0</v>
      </c>
      <c r="BJ115" s="332">
        <v>0</v>
      </c>
      <c r="BK115" s="332">
        <v>0</v>
      </c>
      <c r="BL115" s="332">
        <v>0</v>
      </c>
      <c r="BM115" s="332">
        <v>0</v>
      </c>
      <c r="BN115" s="332">
        <v>292262.89</v>
      </c>
      <c r="BO115" s="332">
        <v>0</v>
      </c>
      <c r="BP115" s="332">
        <v>0</v>
      </c>
      <c r="BQ115" s="332">
        <v>0</v>
      </c>
      <c r="BR115" s="332"/>
      <c r="BS115" s="332">
        <v>0</v>
      </c>
      <c r="BT115" s="332">
        <v>0</v>
      </c>
      <c r="BU115" s="332">
        <v>73668910</v>
      </c>
      <c r="BV115" s="332">
        <v>0</v>
      </c>
      <c r="BW115" s="332">
        <v>0</v>
      </c>
      <c r="BX115" s="329">
        <v>736383</v>
      </c>
      <c r="BY115" s="332">
        <v>0</v>
      </c>
      <c r="BZ115" s="332">
        <v>0</v>
      </c>
      <c r="CA115" s="332">
        <v>0</v>
      </c>
      <c r="CB115" s="332">
        <v>0</v>
      </c>
      <c r="CC115" s="332">
        <v>0</v>
      </c>
      <c r="CD115" s="290"/>
      <c r="CE115" s="290"/>
      <c r="CG115">
        <v>31664249.870000001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1539094</v>
      </c>
      <c r="CR115">
        <v>0</v>
      </c>
      <c r="CS115">
        <v>0</v>
      </c>
      <c r="CT115">
        <v>0</v>
      </c>
      <c r="CU115">
        <v>1086645</v>
      </c>
      <c r="CV115">
        <v>0</v>
      </c>
      <c r="CW115">
        <v>165932.32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4207</v>
      </c>
      <c r="DD115">
        <v>0</v>
      </c>
      <c r="DE115">
        <v>0</v>
      </c>
      <c r="DF115">
        <v>0</v>
      </c>
      <c r="DG115">
        <v>0</v>
      </c>
      <c r="DH115">
        <v>14595693.26</v>
      </c>
      <c r="DI115">
        <v>42575</v>
      </c>
      <c r="DJ115">
        <v>0</v>
      </c>
      <c r="DK115">
        <v>0</v>
      </c>
      <c r="DL115">
        <v>0</v>
      </c>
      <c r="DM115">
        <v>2484885</v>
      </c>
      <c r="DN115">
        <v>1617260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62902.18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1177040.93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31583172</v>
      </c>
      <c r="EL115">
        <v>0</v>
      </c>
      <c r="EM115">
        <v>0</v>
      </c>
      <c r="EN115">
        <v>193964</v>
      </c>
      <c r="EO115">
        <v>0</v>
      </c>
      <c r="EP115">
        <v>0</v>
      </c>
      <c r="EQ115">
        <v>0</v>
      </c>
      <c r="ER115">
        <v>0</v>
      </c>
      <c r="ES115">
        <v>0</v>
      </c>
    </row>
    <row r="116" spans="1:149" ht="19.5" x14ac:dyDescent="0.35">
      <c r="A116" s="288"/>
      <c r="B116" s="289">
        <v>105</v>
      </c>
      <c r="C116" s="288"/>
      <c r="D116" s="288"/>
      <c r="E116" s="288" t="s">
        <v>103</v>
      </c>
      <c r="F116" s="320"/>
      <c r="G116" s="320">
        <f t="shared" si="7"/>
        <v>99192.441194157844</v>
      </c>
      <c r="H116" s="320">
        <f t="shared" ref="H116:K116" si="13">(H114-H115)/H112</f>
        <v>168866.68766111747</v>
      </c>
      <c r="I116" s="320">
        <f t="shared" si="13"/>
        <v>104806.26353042983</v>
      </c>
      <c r="J116" s="320">
        <f t="shared" si="13"/>
        <v>91333.023466339757</v>
      </c>
      <c r="K116" s="320">
        <f t="shared" si="13"/>
        <v>86727.558452373749</v>
      </c>
      <c r="L116" s="320">
        <f t="shared" ref="L116:M116" si="14">(L114-L115)/L112</f>
        <v>83192.310195314887</v>
      </c>
      <c r="M116" s="320">
        <f t="shared" si="14"/>
        <v>80375.58817788864</v>
      </c>
      <c r="N116" s="346"/>
      <c r="O116" s="290">
        <v>114</v>
      </c>
      <c r="P116" s="290">
        <v>0</v>
      </c>
      <c r="Q116" s="330">
        <v>1916217.8481203506</v>
      </c>
      <c r="R116" s="330">
        <v>42967.250582809887</v>
      </c>
      <c r="S116" s="330">
        <v>4212.348832933686</v>
      </c>
      <c r="T116" s="330">
        <v>54343.704867167202</v>
      </c>
      <c r="U116" s="330">
        <v>25418.401098950515</v>
      </c>
      <c r="V116" s="330">
        <v>79285.031356727879</v>
      </c>
      <c r="W116" s="330">
        <v>90468.201754007139</v>
      </c>
      <c r="X116" s="331">
        <v>8546.4326425144864</v>
      </c>
      <c r="Y116" s="330">
        <v>3015.2039059342978</v>
      </c>
      <c r="Z116" s="330">
        <v>15722.680002705858</v>
      </c>
      <c r="AA116" s="330">
        <v>1330.9792391428339</v>
      </c>
      <c r="AB116" s="330">
        <v>6497.9390697241706</v>
      </c>
      <c r="AC116" s="330">
        <v>83634.962360958074</v>
      </c>
      <c r="AD116" s="330">
        <v>71541.448524280786</v>
      </c>
      <c r="AE116" s="330">
        <v>116394.57936548766</v>
      </c>
      <c r="AF116" s="330">
        <v>26198.012782760805</v>
      </c>
      <c r="AG116" s="330">
        <v>2819.0238603428929</v>
      </c>
      <c r="AH116" s="330">
        <v>37535.938785714512</v>
      </c>
      <c r="AI116" s="330">
        <v>22117.220768358515</v>
      </c>
      <c r="AJ116" s="330">
        <v>2222.976950324663</v>
      </c>
      <c r="AK116" s="330">
        <v>64012.796852565516</v>
      </c>
      <c r="AL116" s="332">
        <v>10975.203612200961</v>
      </c>
      <c r="AM116" s="332">
        <v>72181.613280464357</v>
      </c>
      <c r="AN116" s="332">
        <v>44268.063954224541</v>
      </c>
      <c r="AO116" s="332">
        <v>1635.637567973469</v>
      </c>
      <c r="AP116" s="332">
        <v>264.59605719033505</v>
      </c>
      <c r="AQ116" s="332">
        <v>1157.0770102844263</v>
      </c>
      <c r="AR116" s="332">
        <v>4020606.9539212375</v>
      </c>
      <c r="AS116" s="332">
        <v>720480.22059348563</v>
      </c>
      <c r="AT116" s="332">
        <v>31908.002452200912</v>
      </c>
      <c r="AU116" s="332">
        <v>3699.1703841020999</v>
      </c>
      <c r="AV116" s="332">
        <v>31101.162515192849</v>
      </c>
      <c r="AW116" s="332">
        <v>121695.96465337477</v>
      </c>
      <c r="AX116" s="332">
        <v>9107.2753968653178</v>
      </c>
      <c r="AY116" s="332">
        <v>14348.713578810313</v>
      </c>
      <c r="AZ116" s="332">
        <v>282500.49774797104</v>
      </c>
      <c r="BA116" s="332"/>
      <c r="BB116" s="332">
        <v>66002.501088945297</v>
      </c>
      <c r="BC116" s="332">
        <v>108940.67953724288</v>
      </c>
      <c r="BD116" s="332">
        <v>88121.426611049043</v>
      </c>
      <c r="BE116" s="332">
        <v>18540.801474342792</v>
      </c>
      <c r="BF116" s="332">
        <v>40809.468893777703</v>
      </c>
      <c r="BG116" s="332">
        <v>4970.2177472438389</v>
      </c>
      <c r="BH116" s="332">
        <v>133221.69664527799</v>
      </c>
      <c r="BI116" s="332">
        <v>10457.268305923233</v>
      </c>
      <c r="BJ116" s="332">
        <v>13301.448265442708</v>
      </c>
      <c r="BK116" s="332">
        <v>99192.441194157844</v>
      </c>
      <c r="BL116" s="332">
        <v>10108.811783280027</v>
      </c>
      <c r="BM116" s="332">
        <v>30130.58601153933</v>
      </c>
      <c r="BN116" s="332">
        <v>31068.18845803148</v>
      </c>
      <c r="BO116" s="332">
        <v>5789.1754250437498</v>
      </c>
      <c r="BP116" s="332">
        <v>2908.6364804683521</v>
      </c>
      <c r="BQ116" s="332">
        <v>3804.2875546055111</v>
      </c>
      <c r="BR116" s="332"/>
      <c r="BS116" s="332">
        <v>70258.311116494762</v>
      </c>
      <c r="BT116" s="332">
        <v>10139.311357244773</v>
      </c>
      <c r="BU116" s="332">
        <v>2880973.6312599923</v>
      </c>
      <c r="BV116" s="332">
        <v>173006.35686192158</v>
      </c>
      <c r="BW116" s="332">
        <v>8366.759442067947</v>
      </c>
      <c r="BX116" s="329">
        <v>110555.53546848038</v>
      </c>
      <c r="BY116" s="332">
        <v>12854.636842516116</v>
      </c>
      <c r="BZ116" s="332">
        <v>2946.5613269116702</v>
      </c>
      <c r="CA116" s="332">
        <v>4555.0283860969312</v>
      </c>
      <c r="CB116" s="332">
        <v>34046.033318651658</v>
      </c>
      <c r="CC116" s="332">
        <v>61072.51625924457</v>
      </c>
      <c r="CD116" s="290"/>
      <c r="CE116" s="290"/>
      <c r="CG116">
        <v>1721388.3057167609</v>
      </c>
      <c r="CH116">
        <v>44646.493835930334</v>
      </c>
      <c r="CI116">
        <v>1558.2474823328109</v>
      </c>
      <c r="CJ116">
        <v>46052.613409662663</v>
      </c>
      <c r="CK116">
        <v>26037.26033370505</v>
      </c>
      <c r="CL116">
        <v>79255.600750512895</v>
      </c>
      <c r="CM116">
        <v>62697.491945987284</v>
      </c>
      <c r="CN116">
        <v>8974.6386798669737</v>
      </c>
      <c r="CO116">
        <v>339.12788377824893</v>
      </c>
      <c r="CP116">
        <v>20728.694283524874</v>
      </c>
      <c r="CQ116">
        <v>1265.6074017508352</v>
      </c>
      <c r="CR116">
        <v>4874.481969362726</v>
      </c>
      <c r="CS116">
        <v>112773.19972017099</v>
      </c>
      <c r="CT116">
        <v>61020.128191716838</v>
      </c>
      <c r="CU116">
        <v>89256.353885229502</v>
      </c>
      <c r="CV116">
        <v>23150.963754838303</v>
      </c>
      <c r="CW116">
        <v>2843.9232201552772</v>
      </c>
      <c r="CX116">
        <v>38080.9049152753</v>
      </c>
      <c r="CY116">
        <v>17377.768000891843</v>
      </c>
      <c r="CZ116">
        <v>3835.2407163542102</v>
      </c>
      <c r="DA116">
        <v>56715.321382291928</v>
      </c>
      <c r="DB116">
        <v>12831.82124783648</v>
      </c>
      <c r="DC116">
        <v>88320.074127250235</v>
      </c>
      <c r="DD116">
        <v>59053.293588707369</v>
      </c>
      <c r="DE116">
        <v>997.23960981920425</v>
      </c>
      <c r="DF116">
        <v>271.13071199985012</v>
      </c>
      <c r="DG116">
        <v>5874.8895562385251</v>
      </c>
      <c r="DH116">
        <v>4361095.9147746451</v>
      </c>
      <c r="DI116">
        <v>732852.15558602475</v>
      </c>
      <c r="DJ116">
        <v>26651.208240397769</v>
      </c>
      <c r="DK116">
        <v>3520.2135142532115</v>
      </c>
      <c r="DL116">
        <v>48829.288326491427</v>
      </c>
      <c r="DM116">
        <v>119049.31414723139</v>
      </c>
      <c r="DN116">
        <v>5648.00255165203</v>
      </c>
      <c r="DO116">
        <v>14015.44509123953</v>
      </c>
      <c r="DP116">
        <v>194324.68511092002</v>
      </c>
      <c r="DQ116">
        <v>8225.6158295112618</v>
      </c>
      <c r="DR116">
        <v>53323.132406134027</v>
      </c>
      <c r="DS116">
        <v>36997.352017134624</v>
      </c>
      <c r="DT116">
        <v>89227.362345067304</v>
      </c>
      <c r="DU116">
        <v>9315.9477408547864</v>
      </c>
      <c r="DV116">
        <v>36997.317062371651</v>
      </c>
      <c r="DW116">
        <v>4840.840310442115</v>
      </c>
      <c r="DX116">
        <v>106877.03054075828</v>
      </c>
      <c r="DY116">
        <v>15246.311581463891</v>
      </c>
      <c r="DZ116">
        <v>21344.991568551555</v>
      </c>
      <c r="EA116">
        <v>54278.00690298072</v>
      </c>
      <c r="EB116">
        <v>10110.725300412027</v>
      </c>
      <c r="EC116">
        <v>34936.837454320754</v>
      </c>
      <c r="ED116">
        <v>30922.430035543603</v>
      </c>
      <c r="EE116">
        <v>3339.5435180154727</v>
      </c>
      <c r="EF116">
        <v>7180.0907258994957</v>
      </c>
      <c r="EG116">
        <v>3496.4624997091632</v>
      </c>
      <c r="EH116">
        <v>15810.250634921846</v>
      </c>
      <c r="EI116">
        <v>67258.93100850303</v>
      </c>
      <c r="EJ116">
        <v>10137.187669279941</v>
      </c>
      <c r="EK116">
        <v>3091440.7170544472</v>
      </c>
      <c r="EL116">
        <v>160201.35941556544</v>
      </c>
      <c r="EM116">
        <v>10380.616940754118</v>
      </c>
      <c r="EN116">
        <v>121153.41162305909</v>
      </c>
      <c r="EO116">
        <v>13939.708516676612</v>
      </c>
      <c r="EP116">
        <v>4447.041922586488</v>
      </c>
      <c r="EQ116">
        <v>5081.2275017581369</v>
      </c>
      <c r="ER116">
        <v>29287.114052799243</v>
      </c>
      <c r="ES116">
        <v>58497.698087791927</v>
      </c>
    </row>
    <row r="117" spans="1:149" ht="19.5" x14ac:dyDescent="0.35">
      <c r="A117" s="288"/>
      <c r="B117" s="289">
        <v>106</v>
      </c>
      <c r="C117" s="288"/>
      <c r="D117" s="288"/>
      <c r="E117" s="288" t="s">
        <v>104</v>
      </c>
      <c r="F117" s="369"/>
      <c r="G117" s="369">
        <f t="shared" si="7"/>
        <v>49855.394328071787</v>
      </c>
      <c r="H117" s="369">
        <f t="shared" ref="H117:M117" si="15">H111*G118</f>
        <v>52119.964779225142</v>
      </c>
      <c r="I117" s="369">
        <f t="shared" si="15"/>
        <v>57478.639359503992</v>
      </c>
      <c r="J117" s="369">
        <f t="shared" si="15"/>
        <v>59650.977308949492</v>
      </c>
      <c r="K117" s="369">
        <f t="shared" si="15"/>
        <v>61105.183227573711</v>
      </c>
      <c r="L117" s="369">
        <f t="shared" si="15"/>
        <v>62281.250250392033</v>
      </c>
      <c r="M117" s="369">
        <f t="shared" si="15"/>
        <v>63241.067901863993</v>
      </c>
      <c r="N117" s="370"/>
      <c r="O117" s="290">
        <v>115</v>
      </c>
      <c r="P117" s="290">
        <v>0</v>
      </c>
      <c r="Q117" s="330">
        <v>1114795.1185467313</v>
      </c>
      <c r="R117" s="330">
        <v>34636.590755191704</v>
      </c>
      <c r="S117" s="330">
        <v>1380.1630985555378</v>
      </c>
      <c r="T117" s="330">
        <v>32394.908016213707</v>
      </c>
      <c r="U117" s="330">
        <v>28525.923772341899</v>
      </c>
      <c r="V117" s="330">
        <v>62349.459296919915</v>
      </c>
      <c r="W117" s="330">
        <v>36335.906226633582</v>
      </c>
      <c r="X117" s="331">
        <v>6372.5925927736307</v>
      </c>
      <c r="Y117" s="330">
        <v>475.21317346719798</v>
      </c>
      <c r="Z117" s="330">
        <v>11369.336538191392</v>
      </c>
      <c r="AA117" s="330">
        <v>1309.8813150399417</v>
      </c>
      <c r="AB117" s="330">
        <v>6099.1609925436032</v>
      </c>
      <c r="AC117" s="330">
        <v>64959.907231173078</v>
      </c>
      <c r="AD117" s="330">
        <v>49608.845309343305</v>
      </c>
      <c r="AE117" s="330">
        <v>97187.935226577451</v>
      </c>
      <c r="AF117" s="330">
        <v>17155.923704433244</v>
      </c>
      <c r="AG117" s="330">
        <v>1945.9201523944453</v>
      </c>
      <c r="AH117" s="330">
        <v>24563.87071090873</v>
      </c>
      <c r="AI117" s="330">
        <v>20190.378803133732</v>
      </c>
      <c r="AJ117" s="330">
        <v>2343.6757266704844</v>
      </c>
      <c r="AK117" s="330">
        <v>43427.197996579831</v>
      </c>
      <c r="AL117" s="332">
        <v>9208.3134685442474</v>
      </c>
      <c r="AM117" s="332">
        <v>52634.946706493327</v>
      </c>
      <c r="AN117" s="332">
        <v>29485.102207238418</v>
      </c>
      <c r="AO117" s="332">
        <v>890.4903147106811</v>
      </c>
      <c r="AP117" s="332">
        <v>364.59497145046271</v>
      </c>
      <c r="AQ117" s="332">
        <v>1596.6700906074345</v>
      </c>
      <c r="AR117" s="332">
        <v>2033977.5918599067</v>
      </c>
      <c r="AS117" s="332">
        <v>377716.11168510752</v>
      </c>
      <c r="AT117" s="332">
        <v>23719.454883167989</v>
      </c>
      <c r="AU117" s="332">
        <v>3154.9806465864135</v>
      </c>
      <c r="AV117" s="332">
        <v>21989.763241280674</v>
      </c>
      <c r="AW117" s="332">
        <v>82156.930334331788</v>
      </c>
      <c r="AX117" s="332">
        <v>6529.5118541060101</v>
      </c>
      <c r="AY117" s="332">
        <v>12319.81768405774</v>
      </c>
      <c r="AZ117" s="332">
        <v>122130.25878785407</v>
      </c>
      <c r="BA117" s="332"/>
      <c r="BB117" s="332">
        <v>44273.427339287882</v>
      </c>
      <c r="BC117" s="332">
        <v>41348.259865453576</v>
      </c>
      <c r="BD117" s="332">
        <v>62104.46077700318</v>
      </c>
      <c r="BE117" s="332">
        <v>10807.833228441999</v>
      </c>
      <c r="BF117" s="332">
        <v>26886.057622825658</v>
      </c>
      <c r="BG117" s="332">
        <v>3662.1113491958395</v>
      </c>
      <c r="BH117" s="332">
        <v>84784.322640604689</v>
      </c>
      <c r="BI117" s="332">
        <v>9529.5706273837004</v>
      </c>
      <c r="BJ117" s="332">
        <v>11398.185134606912</v>
      </c>
      <c r="BK117" s="332">
        <v>49855.394328071787</v>
      </c>
      <c r="BL117" s="332">
        <v>6470.3907830004346</v>
      </c>
      <c r="BM117" s="332">
        <v>34181.729137099057</v>
      </c>
      <c r="BN117" s="332">
        <v>32101.499586722101</v>
      </c>
      <c r="BO117" s="332">
        <v>3020.3216901406367</v>
      </c>
      <c r="BP117" s="332">
        <v>3038.9809624934824</v>
      </c>
      <c r="BQ117" s="332">
        <v>2289.4148219391623</v>
      </c>
      <c r="BR117" s="332"/>
      <c r="BS117" s="332">
        <v>48543.393221764003</v>
      </c>
      <c r="BT117" s="332">
        <v>5596.4631738341686</v>
      </c>
      <c r="BU117" s="332">
        <v>1525713.6259271307</v>
      </c>
      <c r="BV117" s="332">
        <v>115455.31319725612</v>
      </c>
      <c r="BW117" s="332">
        <v>7220.8362466837416</v>
      </c>
      <c r="BX117" s="329">
        <v>84111.218825749398</v>
      </c>
      <c r="BY117" s="332">
        <v>13118.005857621651</v>
      </c>
      <c r="BZ117" s="332">
        <v>3647.0155216581402</v>
      </c>
      <c r="CA117" s="332">
        <v>3833.0731749973174</v>
      </c>
      <c r="CB117" s="332">
        <v>20184.351597634057</v>
      </c>
      <c r="CC117" s="332">
        <v>45827.444125252732</v>
      </c>
      <c r="CD117" s="290"/>
      <c r="CE117" s="290"/>
      <c r="CG117">
        <v>1085613.0335544827</v>
      </c>
      <c r="CH117">
        <v>34155.032688525833</v>
      </c>
      <c r="CI117">
        <v>1371.595785679134</v>
      </c>
      <c r="CJ117">
        <v>31737.860874866568</v>
      </c>
      <c r="CK117">
        <v>28645.648803086508</v>
      </c>
      <c r="CL117">
        <v>61536.135858370588</v>
      </c>
      <c r="CM117">
        <v>35067.698717443411</v>
      </c>
      <c r="CN117">
        <v>6247.4129308958572</v>
      </c>
      <c r="CO117">
        <v>481.75998700532057</v>
      </c>
      <c r="CP117">
        <v>10919.075013706739</v>
      </c>
      <c r="CQ117">
        <v>1312.0112517551393</v>
      </c>
      <c r="CR117">
        <v>6158.0780527720926</v>
      </c>
      <c r="CS117">
        <v>62659.697478269816</v>
      </c>
      <c r="CT117">
        <v>35468.154096910133</v>
      </c>
      <c r="CU117">
        <v>97569.509048575012</v>
      </c>
      <c r="CV117">
        <v>16867.513329929952</v>
      </c>
      <c r="CW117">
        <v>1902.7188728532835</v>
      </c>
      <c r="CX117">
        <v>23913.591002303318</v>
      </c>
      <c r="CY117">
        <v>20325.688347021063</v>
      </c>
      <c r="CZ117">
        <v>2271.9192723926485</v>
      </c>
      <c r="DA117">
        <v>42787.930767354192</v>
      </c>
      <c r="DB117">
        <v>9033.9931592794819</v>
      </c>
      <c r="DC117">
        <v>50918.200716961052</v>
      </c>
      <c r="DD117">
        <v>28062.630784526518</v>
      </c>
      <c r="DE117">
        <v>885.35480203330849</v>
      </c>
      <c r="DF117">
        <v>369.09136544352742</v>
      </c>
      <c r="DG117">
        <v>1390.8528036642765</v>
      </c>
      <c r="DH117">
        <v>1922024.2001590508</v>
      </c>
      <c r="DI117">
        <v>360631.16837198299</v>
      </c>
      <c r="DJ117">
        <v>23578.413609615065</v>
      </c>
      <c r="DK117">
        <v>3137.4099636119813</v>
      </c>
      <c r="DL117">
        <v>20698.562946331327</v>
      </c>
      <c r="DM117">
        <v>80382.105455375626</v>
      </c>
      <c r="DN117">
        <v>6571.9196488682337</v>
      </c>
      <c r="DO117">
        <v>12238.244161377053</v>
      </c>
      <c r="DP117">
        <v>118657.11743136236</v>
      </c>
      <c r="DQ117">
        <v>6171.690557324594</v>
      </c>
      <c r="DR117">
        <v>43838.062636879076</v>
      </c>
      <c r="DS117">
        <v>34990.164218162805</v>
      </c>
      <c r="DT117">
        <v>60799.627759526877</v>
      </c>
      <c r="DU117">
        <v>10879.605101285782</v>
      </c>
      <c r="DV117">
        <v>26399.623487750549</v>
      </c>
      <c r="DW117">
        <v>3605.4048621177508</v>
      </c>
      <c r="DX117">
        <v>83721.483008892028</v>
      </c>
      <c r="DY117">
        <v>9254.5487116596869</v>
      </c>
      <c r="DZ117">
        <v>10919.662531820979</v>
      </c>
      <c r="EA117">
        <v>49642.630553636911</v>
      </c>
      <c r="EB117">
        <v>6295.2609702458067</v>
      </c>
      <c r="EC117">
        <v>34145.402261760544</v>
      </c>
      <c r="ED117">
        <v>32158.222458956763</v>
      </c>
      <c r="EE117">
        <v>3004.9645138494147</v>
      </c>
      <c r="EF117">
        <v>2839.7597716955197</v>
      </c>
      <c r="EG117">
        <v>2231.3459733806853</v>
      </c>
      <c r="EH117">
        <v>12831.113192892401</v>
      </c>
      <c r="EI117">
        <v>47643.023046298826</v>
      </c>
      <c r="EJ117">
        <v>5378.0172516656739</v>
      </c>
      <c r="EK117">
        <v>1450389.3690539058</v>
      </c>
      <c r="EL117">
        <v>113302.66303331063</v>
      </c>
      <c r="EM117">
        <v>7068.824996439711</v>
      </c>
      <c r="EN117">
        <v>82329.186911488287</v>
      </c>
      <c r="EO117">
        <v>13078.475250713964</v>
      </c>
      <c r="EP117">
        <v>3608.5277197478463</v>
      </c>
      <c r="EQ117">
        <v>3773.0267609963512</v>
      </c>
      <c r="ER117">
        <v>19746.434401646129</v>
      </c>
      <c r="ES117">
        <v>45217.901460038862</v>
      </c>
    </row>
    <row r="118" spans="1:149" ht="19.5" x14ac:dyDescent="0.35">
      <c r="A118" s="288"/>
      <c r="B118" s="289">
        <v>107</v>
      </c>
      <c r="C118" s="288"/>
      <c r="D118" s="288"/>
      <c r="E118" s="288" t="s">
        <v>105</v>
      </c>
      <c r="F118" s="369"/>
      <c r="G118" s="369">
        <f t="shared" si="7"/>
        <v>1135511.2152336631</v>
      </c>
      <c r="H118" s="369">
        <f t="shared" ref="H118:M118" si="16">G118+H116-H117</f>
        <v>1252257.9381155553</v>
      </c>
      <c r="I118" s="369">
        <f t="shared" si="16"/>
        <v>1299585.5622864813</v>
      </c>
      <c r="J118" s="369">
        <f t="shared" si="16"/>
        <v>1331267.6084438716</v>
      </c>
      <c r="K118" s="369">
        <f t="shared" si="16"/>
        <v>1356889.9836686717</v>
      </c>
      <c r="L118" s="369">
        <f t="shared" si="16"/>
        <v>1377801.0436135945</v>
      </c>
      <c r="M118" s="369">
        <f t="shared" si="16"/>
        <v>1394935.5638896192</v>
      </c>
      <c r="N118" s="370"/>
      <c r="O118" s="290">
        <v>116</v>
      </c>
      <c r="P118" s="290">
        <v>0</v>
      </c>
      <c r="Q118" s="330">
        <v>25088898.079175606</v>
      </c>
      <c r="R118" s="330">
        <v>762940.48020216497</v>
      </c>
      <c r="S118" s="330">
        <v>32901.098556938879</v>
      </c>
      <c r="T118" s="330">
        <v>727720.21332619758</v>
      </c>
      <c r="U118" s="330">
        <v>618372.29807479808</v>
      </c>
      <c r="V118" s="330">
        <v>1375311.5916005468</v>
      </c>
      <c r="W118" s="330">
        <v>845764.23946274561</v>
      </c>
      <c r="X118" s="331">
        <v>141010.27997944958</v>
      </c>
      <c r="Y118" s="330">
        <v>12893.218912580343</v>
      </c>
      <c r="Z118" s="330">
        <v>252051.30725953387</v>
      </c>
      <c r="AA118" s="330">
        <v>28558.817206018834</v>
      </c>
      <c r="AB118" s="330">
        <v>133278.10253346822</v>
      </c>
      <c r="AC118" s="330">
        <v>1433923.578684754</v>
      </c>
      <c r="AD118" s="330">
        <v>1102735.3332659896</v>
      </c>
      <c r="AE118" s="330">
        <v>2136590.8538682666</v>
      </c>
      <c r="AF118" s="330">
        <v>382809.490046372</v>
      </c>
      <c r="AG118" s="330">
        <v>43267.878269918932</v>
      </c>
      <c r="AH118" s="330">
        <v>548132.65001181513</v>
      </c>
      <c r="AI118" s="330">
        <v>441804.37580256094</v>
      </c>
      <c r="AJ118" s="330">
        <v>50939.774571595015</v>
      </c>
      <c r="AK118" s="330">
        <v>966711.9168642608</v>
      </c>
      <c r="AL118" s="332">
        <v>202383.74131019806</v>
      </c>
      <c r="AM118" s="332">
        <v>1166277.531639185</v>
      </c>
      <c r="AN118" s="332">
        <v>657159.91615305189</v>
      </c>
      <c r="AO118" s="332">
        <v>20145.807704475883</v>
      </c>
      <c r="AP118" s="332">
        <v>7843.2466511094299</v>
      </c>
      <c r="AQ118" s="332">
        <v>34346.247673651596</v>
      </c>
      <c r="AR118" s="332">
        <v>46299866.657484129</v>
      </c>
      <c r="AS118" s="332">
        <v>8571873.2959477566</v>
      </c>
      <c r="AT118" s="332">
        <v>524952.27051386924</v>
      </c>
      <c r="AU118" s="332">
        <v>69280.151536783946</v>
      </c>
      <c r="AV118" s="332">
        <v>488191.20845214039</v>
      </c>
      <c r="AW118" s="332">
        <v>1829450.370578995</v>
      </c>
      <c r="AX118" s="332">
        <v>144832.92376293382</v>
      </c>
      <c r="AY118" s="332">
        <v>270434.50992651162</v>
      </c>
      <c r="AZ118" s="332">
        <v>2821160.1907652165</v>
      </c>
      <c r="BA118" s="332"/>
      <c r="BB118" s="332">
        <v>986291.76088011218</v>
      </c>
      <c r="BC118" s="332">
        <v>968425.96793875168</v>
      </c>
      <c r="BD118" s="332">
        <v>1379055.3269887993</v>
      </c>
      <c r="BE118" s="332">
        <v>243197.7444646807</v>
      </c>
      <c r="BF118" s="332">
        <v>599676.30065713194</v>
      </c>
      <c r="BG118" s="332">
        <v>81092.667382706801</v>
      </c>
      <c r="BH118" s="332">
        <v>1895590.3727106578</v>
      </c>
      <c r="BI118" s="332">
        <v>208543.61548646327</v>
      </c>
      <c r="BJ118" s="332">
        <v>250229.73665168358</v>
      </c>
      <c r="BK118" s="332">
        <v>1135511.2152336631</v>
      </c>
      <c r="BL118" s="332">
        <v>144605.54045562673</v>
      </c>
      <c r="BM118" s="332">
        <v>740648.83807485551</v>
      </c>
      <c r="BN118" s="332">
        <v>698345.76483475382</v>
      </c>
      <c r="BO118" s="332">
        <v>68571.069206376676</v>
      </c>
      <c r="BP118" s="332">
        <v>66078.391084281669</v>
      </c>
      <c r="BQ118" s="332">
        <v>51393.191293432406</v>
      </c>
      <c r="BR118" s="332"/>
      <c r="BS118" s="332">
        <v>1079305.1841640989</v>
      </c>
      <c r="BT118" s="332">
        <v>126470.15044559291</v>
      </c>
      <c r="BU118" s="332">
        <v>34595208.282612398</v>
      </c>
      <c r="BV118" s="332">
        <v>2572917.3442584807</v>
      </c>
      <c r="BW118" s="332">
        <v>158462.6170229167</v>
      </c>
      <c r="BX118" s="329">
        <v>1858932.7442189704</v>
      </c>
      <c r="BY118" s="332">
        <v>285531.96557360142</v>
      </c>
      <c r="BZ118" s="332">
        <v>78755.221658372058</v>
      </c>
      <c r="CA118" s="332">
        <v>84231.17470995184</v>
      </c>
      <c r="CB118" s="332">
        <v>453607.90389169415</v>
      </c>
      <c r="CC118" s="332">
        <v>1013664.3341220687</v>
      </c>
      <c r="CD118" s="290"/>
      <c r="CE118" s="290"/>
      <c r="CG118">
        <v>24287475.349601988</v>
      </c>
      <c r="CH118">
        <v>754609.82037454681</v>
      </c>
      <c r="CI118">
        <v>30068.912822560735</v>
      </c>
      <c r="CJ118">
        <v>705771.4164752441</v>
      </c>
      <c r="CK118">
        <v>621479.82074818946</v>
      </c>
      <c r="CL118">
        <v>1358376.0195407388</v>
      </c>
      <c r="CM118">
        <v>791631.94393537205</v>
      </c>
      <c r="CN118">
        <v>138836.43992970872</v>
      </c>
      <c r="CO118">
        <v>10353.228180113245</v>
      </c>
      <c r="CP118">
        <v>247697.9637950194</v>
      </c>
      <c r="CQ118">
        <v>28537.719281915939</v>
      </c>
      <c r="CR118">
        <v>132879.32445628764</v>
      </c>
      <c r="CS118">
        <v>1415248.5235549689</v>
      </c>
      <c r="CT118">
        <v>798278.64287280513</v>
      </c>
      <c r="CU118">
        <v>2117384.2097293562</v>
      </c>
      <c r="CV118">
        <v>373767.40096804447</v>
      </c>
      <c r="CW118">
        <v>42394.77456197048</v>
      </c>
      <c r="CX118">
        <v>535160.58193700935</v>
      </c>
      <c r="CY118">
        <v>439877.53383733617</v>
      </c>
      <c r="CZ118">
        <v>51060.473347940831</v>
      </c>
      <c r="DA118">
        <v>946126.31800827512</v>
      </c>
      <c r="DB118">
        <v>200616.85116654134</v>
      </c>
      <c r="DC118">
        <v>1146730.865065214</v>
      </c>
      <c r="DD118">
        <v>642376.95440606575</v>
      </c>
      <c r="DE118">
        <v>19400.660451213094</v>
      </c>
      <c r="DF118">
        <v>7943.245565369557</v>
      </c>
      <c r="DG118">
        <v>34785.840753974604</v>
      </c>
      <c r="DH118">
        <v>44313237.2954228</v>
      </c>
      <c r="DI118">
        <v>8229109.187039379</v>
      </c>
      <c r="DJ118">
        <v>516763.72294483637</v>
      </c>
      <c r="DK118">
        <v>68735.961799268262</v>
      </c>
      <c r="DL118">
        <v>479079.8091782282</v>
      </c>
      <c r="DM118">
        <v>1789911.3362599518</v>
      </c>
      <c r="DN118">
        <v>142255.1602201745</v>
      </c>
      <c r="DO118">
        <v>268405.61403175903</v>
      </c>
      <c r="DP118">
        <v>2660789.9518050994</v>
      </c>
      <c r="DQ118">
        <v>136513.41453851768</v>
      </c>
      <c r="DR118">
        <v>964562.68713045481</v>
      </c>
      <c r="DS118">
        <v>764320.13372844469</v>
      </c>
      <c r="DT118">
        <v>1353038.3611547532</v>
      </c>
      <c r="DU118">
        <v>235464.77621877991</v>
      </c>
      <c r="DV118">
        <v>585752.88938617986</v>
      </c>
      <c r="DW118">
        <v>79784.560984658805</v>
      </c>
      <c r="DX118">
        <v>1847152.9987059843</v>
      </c>
      <c r="DY118">
        <v>207615.91780792375</v>
      </c>
      <c r="DZ118">
        <v>248326.47352084777</v>
      </c>
      <c r="EA118">
        <v>1086174.168367577</v>
      </c>
      <c r="EB118">
        <v>140967.11945534716</v>
      </c>
      <c r="EC118">
        <v>744699.98120041518</v>
      </c>
      <c r="ED118">
        <v>699379.07596344443</v>
      </c>
      <c r="EE118">
        <v>65802.215471473566</v>
      </c>
      <c r="EF118">
        <v>66208.735566306801</v>
      </c>
      <c r="EG118">
        <v>49878.318560766063</v>
      </c>
      <c r="EH118">
        <v>282524.08717824728</v>
      </c>
      <c r="EI118">
        <v>1057590.2662693681</v>
      </c>
      <c r="EJ118">
        <v>121927.30226218232</v>
      </c>
      <c r="EK118">
        <v>33239948.277279533</v>
      </c>
      <c r="EL118">
        <v>2515366.3005938153</v>
      </c>
      <c r="EM118">
        <v>157316.69382753249</v>
      </c>
      <c r="EN118">
        <v>1832488.4275762395</v>
      </c>
      <c r="EO118">
        <v>285795.33458870696</v>
      </c>
      <c r="EP118">
        <v>79455.675853118519</v>
      </c>
      <c r="EQ118">
        <v>83509.219498852224</v>
      </c>
      <c r="ER118">
        <v>439746.22217067657</v>
      </c>
      <c r="ES118">
        <v>998419.26198807685</v>
      </c>
    </row>
    <row r="119" spans="1:149" ht="19.5" x14ac:dyDescent="0.35">
      <c r="A119" s="288"/>
      <c r="B119" s="289">
        <v>108</v>
      </c>
      <c r="C119" s="288"/>
      <c r="D119" s="288"/>
      <c r="E119" s="288" t="s">
        <v>106</v>
      </c>
      <c r="F119" s="369"/>
      <c r="G119" s="369">
        <f t="shared" si="7"/>
        <v>20306089.050460454</v>
      </c>
      <c r="H119" s="369">
        <f t="shared" ref="H119:K119" si="17">H113*H118</f>
        <v>22794935.047628291</v>
      </c>
      <c r="I119" s="369">
        <f t="shared" si="17"/>
        <v>22553326.258835606</v>
      </c>
      <c r="J119" s="369">
        <f t="shared" si="17"/>
        <v>23569858.722942468</v>
      </c>
      <c r="K119" s="369">
        <f t="shared" si="17"/>
        <v>24508805.22626273</v>
      </c>
      <c r="L119" s="369">
        <f t="shared" ref="L119:M119" si="18">L113*L118</f>
        <v>25389251.806210365</v>
      </c>
      <c r="M119" s="369">
        <f t="shared" si="18"/>
        <v>26224271.342478525</v>
      </c>
      <c r="N119" s="370"/>
      <c r="O119" s="290">
        <v>117</v>
      </c>
      <c r="P119" s="290">
        <v>0</v>
      </c>
      <c r="Q119" s="330">
        <v>448659063.63490301</v>
      </c>
      <c r="R119" s="330">
        <v>13643491.251645843</v>
      </c>
      <c r="S119" s="330">
        <v>588362.86968570203</v>
      </c>
      <c r="T119" s="330">
        <v>13013655.22187382</v>
      </c>
      <c r="U119" s="330">
        <v>11058211.299534218</v>
      </c>
      <c r="V119" s="330">
        <v>24594384.693439074</v>
      </c>
      <c r="W119" s="330">
        <v>15124609.719236819</v>
      </c>
      <c r="X119" s="331">
        <v>2521654.796429154</v>
      </c>
      <c r="Y119" s="330">
        <v>230566.50420847008</v>
      </c>
      <c r="Z119" s="330">
        <v>4507376.2564677596</v>
      </c>
      <c r="AA119" s="330">
        <v>510710.83894306264</v>
      </c>
      <c r="AB119" s="330">
        <v>2383382.0240728282</v>
      </c>
      <c r="AC119" s="330">
        <v>25642529.540613864</v>
      </c>
      <c r="AD119" s="330">
        <v>19719965.400588792</v>
      </c>
      <c r="AE119" s="330">
        <v>38208168.762226202</v>
      </c>
      <c r="AF119" s="330">
        <v>6845695.1282893298</v>
      </c>
      <c r="AG119" s="330">
        <v>773749.63574680313</v>
      </c>
      <c r="AH119" s="330">
        <v>9802131.6331203245</v>
      </c>
      <c r="AI119" s="330">
        <v>7900687.2654126966</v>
      </c>
      <c r="AJ119" s="330">
        <v>910944.41409663693</v>
      </c>
      <c r="AK119" s="330">
        <v>17287489.552401781</v>
      </c>
      <c r="AL119" s="332">
        <v>3619182.4600909506</v>
      </c>
      <c r="AM119" s="332">
        <v>20856276.095998891</v>
      </c>
      <c r="AN119" s="332">
        <v>11751841.460280975</v>
      </c>
      <c r="AO119" s="332">
        <v>360262.90163621097</v>
      </c>
      <c r="AP119" s="332">
        <v>140258.99771441752</v>
      </c>
      <c r="AQ119" s="332">
        <v>614206.14297219622</v>
      </c>
      <c r="AR119" s="332">
        <v>827969995.15134823</v>
      </c>
      <c r="AS119" s="332">
        <v>153288862.44506282</v>
      </c>
      <c r="AT119" s="332">
        <v>9387602.1736187767</v>
      </c>
      <c r="AU119" s="332">
        <v>1238921.2080532725</v>
      </c>
      <c r="AV119" s="332">
        <v>8730212.4536402188</v>
      </c>
      <c r="AW119" s="332">
        <v>32715645.288215414</v>
      </c>
      <c r="AX119" s="332">
        <v>2590014.2666257094</v>
      </c>
      <c r="AY119" s="332">
        <v>4836118.892718602</v>
      </c>
      <c r="AZ119" s="332">
        <v>50450166.665684707</v>
      </c>
      <c r="BA119" s="332"/>
      <c r="BB119" s="332">
        <v>17637631.45399294</v>
      </c>
      <c r="BC119" s="332">
        <v>17318141.538299154</v>
      </c>
      <c r="BD119" s="332">
        <v>24661333.062733311</v>
      </c>
      <c r="BE119" s="332">
        <v>4349050.0047194334</v>
      </c>
      <c r="BF119" s="332">
        <v>10723875.025830233</v>
      </c>
      <c r="BG119" s="332">
        <v>1450161.7448787284</v>
      </c>
      <c r="BH119" s="332">
        <v>33898411.917963602</v>
      </c>
      <c r="BI119" s="332">
        <v>3729338.0903346678</v>
      </c>
      <c r="BJ119" s="332">
        <v>4474801.5231859768</v>
      </c>
      <c r="BK119" s="332">
        <v>20306089.050460454</v>
      </c>
      <c r="BL119" s="332">
        <v>2585948.022607313</v>
      </c>
      <c r="BM119" s="332">
        <v>13244854.880603928</v>
      </c>
      <c r="BN119" s="332">
        <v>12488358.633981749</v>
      </c>
      <c r="BO119" s="332">
        <v>1226240.8498567266</v>
      </c>
      <c r="BP119" s="332">
        <v>1181664.8533871716</v>
      </c>
      <c r="BQ119" s="332">
        <v>919052.76230762596</v>
      </c>
      <c r="BR119" s="332"/>
      <c r="BS119" s="332">
        <v>19300969.368012704</v>
      </c>
      <c r="BT119" s="332">
        <v>2261636.9637924531</v>
      </c>
      <c r="BU119" s="332">
        <v>618658248.97325814</v>
      </c>
      <c r="BV119" s="332">
        <v>46010896.247498423</v>
      </c>
      <c r="BW119" s="332">
        <v>2833750.9742466207</v>
      </c>
      <c r="BX119" s="329">
        <v>33242871.877015855</v>
      </c>
      <c r="BY119" s="332">
        <v>5106103.2616022658</v>
      </c>
      <c r="BZ119" s="332">
        <v>1408361.7341063186</v>
      </c>
      <c r="CA119" s="332">
        <v>1506286.9582782683</v>
      </c>
      <c r="CB119" s="332">
        <v>8111767.0762256877</v>
      </c>
      <c r="CC119" s="332">
        <v>18127128.961665768</v>
      </c>
      <c r="CD119" s="290"/>
      <c r="CE119" s="290"/>
      <c r="CG119">
        <v>413751227.92901194</v>
      </c>
      <c r="CH119">
        <v>12855215.920677256</v>
      </c>
      <c r="CI119">
        <v>512241.36818439612</v>
      </c>
      <c r="CJ119">
        <v>12023225.386767741</v>
      </c>
      <c r="CK119">
        <v>10587269.169246094</v>
      </c>
      <c r="CL119">
        <v>23140723.273385204</v>
      </c>
      <c r="CM119">
        <v>13485909.26625309</v>
      </c>
      <c r="CN119">
        <v>2365159.2714082096</v>
      </c>
      <c r="CO119">
        <v>176373.24632925683</v>
      </c>
      <c r="CP119">
        <v>4219678.4639200754</v>
      </c>
      <c r="CQ119">
        <v>486156.59821471141</v>
      </c>
      <c r="CR119">
        <v>2263676.3545317431</v>
      </c>
      <c r="CS119">
        <v>24109579.362071715</v>
      </c>
      <c r="CT119">
        <v>13599139.637358025</v>
      </c>
      <c r="CU119">
        <v>36070867.974648438</v>
      </c>
      <c r="CV119">
        <v>6367344.439235758</v>
      </c>
      <c r="CW119">
        <v>722219.57121106773</v>
      </c>
      <c r="CX119">
        <v>9116770.8758691885</v>
      </c>
      <c r="CY119">
        <v>7493568.8927653767</v>
      </c>
      <c r="CZ119">
        <v>869844.77564043377</v>
      </c>
      <c r="DA119">
        <v>16117810.526498126</v>
      </c>
      <c r="DB119">
        <v>3417624.4059376293</v>
      </c>
      <c r="DC119">
        <v>19535225.324792996</v>
      </c>
      <c r="DD119">
        <v>10943263.960252015</v>
      </c>
      <c r="DE119">
        <v>330501.5020614228</v>
      </c>
      <c r="DF119">
        <v>135317.79483482588</v>
      </c>
      <c r="DG119">
        <v>592596.97104482783</v>
      </c>
      <c r="DH119">
        <v>754901696.47424185</v>
      </c>
      <c r="DI119">
        <v>140187647.414545</v>
      </c>
      <c r="DJ119">
        <v>8803369.7138100285</v>
      </c>
      <c r="DK119">
        <v>1170956.9721825763</v>
      </c>
      <c r="DL119">
        <v>8161402.3882781621</v>
      </c>
      <c r="DM119">
        <v>30492177.659533884</v>
      </c>
      <c r="DN119">
        <v>2423399.154218805</v>
      </c>
      <c r="DO119">
        <v>4572445.2949573714</v>
      </c>
      <c r="DP119">
        <v>45328099.935202919</v>
      </c>
      <c r="DQ119">
        <v>2325585.1866472214</v>
      </c>
      <c r="DR119">
        <v>16431884.766535569</v>
      </c>
      <c r="DS119">
        <v>13020636.740088055</v>
      </c>
      <c r="DT119">
        <v>23049793.167242933</v>
      </c>
      <c r="DU119">
        <v>4011279.019008731</v>
      </c>
      <c r="DV119">
        <v>9978640.1739145871</v>
      </c>
      <c r="DW119">
        <v>1359176.2668621994</v>
      </c>
      <c r="DX119">
        <v>31467322.576196954</v>
      </c>
      <c r="DY119">
        <v>3536857.5652324846</v>
      </c>
      <c r="DZ119">
        <v>4230385.4915993065</v>
      </c>
      <c r="EA119">
        <v>18503606.877123315</v>
      </c>
      <c r="EB119">
        <v>2401456.6327998932</v>
      </c>
      <c r="EC119">
        <v>12686396.063205196</v>
      </c>
      <c r="ED119">
        <v>11914328.158956831</v>
      </c>
      <c r="EE119">
        <v>1120978.9020832821</v>
      </c>
      <c r="EF119">
        <v>1127904.2076572033</v>
      </c>
      <c r="EG119">
        <v>849706.08325865294</v>
      </c>
      <c r="EH119">
        <v>4812961.6729158573</v>
      </c>
      <c r="EI119">
        <v>18016663.527849659</v>
      </c>
      <c r="EJ119">
        <v>2077102.3049078027</v>
      </c>
      <c r="EK119">
        <v>566261796.17498326</v>
      </c>
      <c r="EL119">
        <v>42850723.699406758</v>
      </c>
      <c r="EM119">
        <v>2679981.1140494128</v>
      </c>
      <c r="EN119">
        <v>31217503.10238805</v>
      </c>
      <c r="EO119">
        <v>4868689.2696897015</v>
      </c>
      <c r="EP119">
        <v>1353573.5179118183</v>
      </c>
      <c r="EQ119">
        <v>1422627.9847406915</v>
      </c>
      <c r="ER119">
        <v>7491331.9223705633</v>
      </c>
      <c r="ES119">
        <v>17008651.154114887</v>
      </c>
    </row>
    <row r="120" spans="1:149" ht="19.5" x14ac:dyDescent="0.35">
      <c r="A120" s="288"/>
      <c r="B120" s="289">
        <v>109</v>
      </c>
      <c r="C120" s="288"/>
      <c r="D120" s="288"/>
      <c r="E120" s="288"/>
      <c r="F120" s="288"/>
      <c r="G120" s="288"/>
      <c r="H120" s="288"/>
      <c r="I120" s="288"/>
      <c r="J120" s="288"/>
      <c r="K120" s="288"/>
      <c r="L120" s="288"/>
      <c r="M120" s="288"/>
      <c r="N120" s="287"/>
      <c r="O120" s="290">
        <v>118</v>
      </c>
      <c r="P120" s="290">
        <v>0</v>
      </c>
      <c r="Q120" s="330"/>
      <c r="R120" s="330"/>
      <c r="S120" s="330"/>
      <c r="T120" s="330"/>
      <c r="U120" s="330"/>
      <c r="V120" s="330"/>
      <c r="W120" s="330"/>
      <c r="X120" s="331"/>
      <c r="Y120" s="330"/>
      <c r="Z120" s="330"/>
      <c r="AA120" s="330"/>
      <c r="AB120" s="330"/>
      <c r="AC120" s="330"/>
      <c r="AD120" s="330"/>
      <c r="AE120" s="330"/>
      <c r="AF120" s="330"/>
      <c r="AG120" s="330"/>
      <c r="AH120" s="330"/>
      <c r="AI120" s="330"/>
      <c r="AJ120" s="330"/>
      <c r="AK120" s="330"/>
      <c r="AL120" s="332"/>
      <c r="AM120" s="332"/>
      <c r="AN120" s="332"/>
      <c r="AO120" s="332"/>
      <c r="AP120" s="332"/>
      <c r="AQ120" s="332"/>
      <c r="AR120" s="332"/>
      <c r="AS120" s="332"/>
      <c r="AT120" s="332"/>
      <c r="AU120" s="332"/>
      <c r="AV120" s="332"/>
      <c r="AW120" s="332"/>
      <c r="AX120" s="332"/>
      <c r="AY120" s="332"/>
      <c r="AZ120" s="332"/>
      <c r="BA120" s="332"/>
      <c r="BB120" s="332"/>
      <c r="BC120" s="332"/>
      <c r="BD120" s="332"/>
      <c r="BE120" s="332"/>
      <c r="BF120" s="332"/>
      <c r="BG120" s="332"/>
      <c r="BH120" s="332"/>
      <c r="BI120" s="332"/>
      <c r="BJ120" s="332"/>
      <c r="BK120" s="332"/>
      <c r="BL120" s="332"/>
      <c r="BM120" s="332"/>
      <c r="BN120" s="332"/>
      <c r="BO120" s="332"/>
      <c r="BP120" s="332"/>
      <c r="BQ120" s="332"/>
      <c r="BR120" s="332"/>
      <c r="BS120" s="332"/>
      <c r="BT120" s="332"/>
      <c r="BU120" s="332"/>
      <c r="BV120" s="332"/>
      <c r="BW120" s="332"/>
      <c r="BX120" s="329"/>
      <c r="BY120" s="332"/>
      <c r="BZ120" s="332"/>
      <c r="CA120" s="332"/>
      <c r="CB120" s="332"/>
      <c r="CC120" s="332"/>
      <c r="CD120" s="290"/>
      <c r="CE120" s="290"/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O120">
        <v>0</v>
      </c>
      <c r="EP120">
        <v>0</v>
      </c>
      <c r="EQ120">
        <v>0</v>
      </c>
      <c r="ER120">
        <v>0</v>
      </c>
      <c r="ES120">
        <v>0</v>
      </c>
    </row>
    <row r="121" spans="1:149" ht="19.5" x14ac:dyDescent="0.35">
      <c r="A121" s="288"/>
      <c r="B121" s="289">
        <v>110</v>
      </c>
      <c r="C121" s="288" t="s">
        <v>107</v>
      </c>
      <c r="D121" s="288"/>
      <c r="E121" s="288"/>
      <c r="F121" s="369"/>
      <c r="G121" s="369">
        <f>HLOOKUP($E$3,$P$3:$CE$269,O121,FALSE)</f>
        <v>33406523.050460454</v>
      </c>
      <c r="H121" s="369">
        <f t="shared" ref="H121:K121" si="19">H107+H119</f>
        <v>35401350.56585829</v>
      </c>
      <c r="I121" s="369">
        <f t="shared" si="19"/>
        <v>35826248.632893607</v>
      </c>
      <c r="J121" s="369">
        <f t="shared" si="19"/>
        <v>37019684.785672188</v>
      </c>
      <c r="K121" s="369">
        <f t="shared" si="19"/>
        <v>38303729.904952809</v>
      </c>
      <c r="L121" s="369">
        <f t="shared" ref="L121:M121" si="20">L107+L119</f>
        <v>39464592.773125969</v>
      </c>
      <c r="M121" s="369">
        <f t="shared" si="20"/>
        <v>40585808.572019167</v>
      </c>
      <c r="N121" s="370"/>
      <c r="O121" s="290">
        <v>119</v>
      </c>
      <c r="P121" s="290">
        <v>0</v>
      </c>
      <c r="Q121" s="330">
        <v>675489361.22490299</v>
      </c>
      <c r="R121" s="330">
        <v>25574111.68164584</v>
      </c>
      <c r="S121" s="330">
        <v>1675460.1896857019</v>
      </c>
      <c r="T121" s="330">
        <v>26767728.831873819</v>
      </c>
      <c r="U121" s="330">
        <v>21022776.179534219</v>
      </c>
      <c r="V121" s="330">
        <v>42620319.773439072</v>
      </c>
      <c r="W121" s="330">
        <v>25353417.629236817</v>
      </c>
      <c r="X121" s="331">
        <v>4986175.2064291537</v>
      </c>
      <c r="Y121" s="330">
        <v>975438.20420847007</v>
      </c>
      <c r="Z121" s="330">
        <v>9323478.4364677593</v>
      </c>
      <c r="AA121" s="330">
        <v>1199837.1789430627</v>
      </c>
      <c r="AB121" s="330">
        <v>4988845.2740728278</v>
      </c>
      <c r="AC121" s="330">
        <v>43320500.93061386</v>
      </c>
      <c r="AD121" s="330">
        <v>33295990.110588793</v>
      </c>
      <c r="AE121" s="330">
        <v>63763754.832226202</v>
      </c>
      <c r="AF121" s="330">
        <v>13053904.028289329</v>
      </c>
      <c r="AG121" s="330">
        <v>2256378.7822468029</v>
      </c>
      <c r="AH121" s="330">
        <v>17347521.053120323</v>
      </c>
      <c r="AI121" s="330">
        <v>14068956.005412698</v>
      </c>
      <c r="AJ121" s="330">
        <v>2530123.444096637</v>
      </c>
      <c r="AK121" s="330">
        <v>31975298.11240178</v>
      </c>
      <c r="AL121" s="332">
        <v>6747285.3600909505</v>
      </c>
      <c r="AM121" s="332">
        <v>37223430.405998893</v>
      </c>
      <c r="AN121" s="332">
        <v>17821524.590280976</v>
      </c>
      <c r="AO121" s="332">
        <v>1495622.161636211</v>
      </c>
      <c r="AP121" s="332">
        <v>686783.35771441751</v>
      </c>
      <c r="AQ121" s="332">
        <v>1734826.0229721961</v>
      </c>
      <c r="AR121" s="332">
        <v>1363494466.9913483</v>
      </c>
      <c r="AS121" s="332">
        <v>235095117.02406281</v>
      </c>
      <c r="AT121" s="332">
        <v>15145731.553618778</v>
      </c>
      <c r="AU121" s="332">
        <v>3522441.2080532722</v>
      </c>
      <c r="AV121" s="332">
        <v>16111367.453640219</v>
      </c>
      <c r="AW121" s="332">
        <v>50232986.608215414</v>
      </c>
      <c r="AX121" s="332">
        <v>5197896.2566257091</v>
      </c>
      <c r="AY121" s="332">
        <v>10147256.262718603</v>
      </c>
      <c r="AZ121" s="332">
        <v>87850760.465684712</v>
      </c>
      <c r="BA121" s="332"/>
      <c r="BB121" s="332">
        <v>27027622.45399294</v>
      </c>
      <c r="BC121" s="332">
        <v>28600118.348299153</v>
      </c>
      <c r="BD121" s="332">
        <v>41988254.822733313</v>
      </c>
      <c r="BE121" s="332">
        <v>7199863.3547194339</v>
      </c>
      <c r="BF121" s="332">
        <v>16794773.505830232</v>
      </c>
      <c r="BG121" s="332">
        <v>4101444.6698787287</v>
      </c>
      <c r="BH121" s="332">
        <v>51813708.917963609</v>
      </c>
      <c r="BI121" s="332">
        <v>6933646.290334668</v>
      </c>
      <c r="BJ121" s="332">
        <v>9391041.5231859758</v>
      </c>
      <c r="BK121" s="332">
        <v>33406523.050460454</v>
      </c>
      <c r="BL121" s="332">
        <v>5441164.3626073133</v>
      </c>
      <c r="BM121" s="332">
        <v>21993301.190603927</v>
      </c>
      <c r="BN121" s="332">
        <v>23190013.18398175</v>
      </c>
      <c r="BO121" s="332">
        <v>2666687.2798567265</v>
      </c>
      <c r="BP121" s="332">
        <v>3366142.783387172</v>
      </c>
      <c r="BQ121" s="332">
        <v>2373316.042307626</v>
      </c>
      <c r="BR121" s="332"/>
      <c r="BS121" s="332">
        <v>34769756.898012705</v>
      </c>
      <c r="BT121" s="332">
        <v>5116320.2837924529</v>
      </c>
      <c r="BU121" s="332">
        <v>867679579.02325809</v>
      </c>
      <c r="BV121" s="332">
        <v>73501910.327498421</v>
      </c>
      <c r="BW121" s="332">
        <v>6000274.4242466204</v>
      </c>
      <c r="BX121" s="329">
        <v>47080286.117015854</v>
      </c>
      <c r="BY121" s="332">
        <v>11714147.251602266</v>
      </c>
      <c r="BZ121" s="332">
        <v>3111224.3741063187</v>
      </c>
      <c r="CA121" s="332">
        <v>3193769.9582782686</v>
      </c>
      <c r="CB121" s="332">
        <v>13543065.236225687</v>
      </c>
      <c r="CC121" s="332">
        <v>29220705.63166577</v>
      </c>
      <c r="CD121" s="290"/>
      <c r="CE121" s="290"/>
      <c r="CG121">
        <v>666886625.51901197</v>
      </c>
      <c r="CH121">
        <v>24804672.070677251</v>
      </c>
      <c r="CI121">
        <v>1640282.3681843961</v>
      </c>
      <c r="CJ121">
        <v>25350481.836767741</v>
      </c>
      <c r="CK121">
        <v>19960172.479246095</v>
      </c>
      <c r="CL121">
        <v>40813641.483385205</v>
      </c>
      <c r="CM121">
        <v>22465934.186253089</v>
      </c>
      <c r="CN121">
        <v>4732070.7214082088</v>
      </c>
      <c r="CO121">
        <v>891167.56632925686</v>
      </c>
      <c r="CP121">
        <v>8783945.6639200747</v>
      </c>
      <c r="CQ121">
        <v>1153022.1782147114</v>
      </c>
      <c r="CR121">
        <v>4864883.2445317432</v>
      </c>
      <c r="CS121">
        <v>41449283.67207171</v>
      </c>
      <c r="CT121">
        <v>22846328.137358025</v>
      </c>
      <c r="CU121">
        <v>62552073.294648439</v>
      </c>
      <c r="CV121">
        <v>12670488.919235758</v>
      </c>
      <c r="CW121">
        <v>2174398.889711068</v>
      </c>
      <c r="CX121">
        <v>16020808.775869189</v>
      </c>
      <c r="CY121">
        <v>12917512.562765377</v>
      </c>
      <c r="CZ121">
        <v>2494241.5456404341</v>
      </c>
      <c r="DA121">
        <v>29854613.056498125</v>
      </c>
      <c r="DB121">
        <v>6352192.9759376291</v>
      </c>
      <c r="DC121">
        <v>34475763.964792997</v>
      </c>
      <c r="DD121">
        <v>16934733.570252016</v>
      </c>
      <c r="DE121">
        <v>1427596.7220614231</v>
      </c>
      <c r="DF121">
        <v>708561.65483482589</v>
      </c>
      <c r="DG121">
        <v>1660535.3010448278</v>
      </c>
      <c r="DH121">
        <v>1285910693.8342419</v>
      </c>
      <c r="DI121">
        <v>216773074.134045</v>
      </c>
      <c r="DJ121">
        <v>14771043.503810029</v>
      </c>
      <c r="DK121">
        <v>3367799.9721825765</v>
      </c>
      <c r="DL121">
        <v>14829612.388278162</v>
      </c>
      <c r="DM121">
        <v>46655633.989533886</v>
      </c>
      <c r="DN121">
        <v>4715734.1942188051</v>
      </c>
      <c r="DO121">
        <v>9405603.9549573716</v>
      </c>
      <c r="DP121">
        <v>81057869.245202914</v>
      </c>
      <c r="DQ121">
        <v>4914371.9566472219</v>
      </c>
      <c r="DR121">
        <v>25294070.766535569</v>
      </c>
      <c r="DS121">
        <v>22181512.180088058</v>
      </c>
      <c r="DT121">
        <v>40672396.647242934</v>
      </c>
      <c r="DU121">
        <v>6541743.249008731</v>
      </c>
      <c r="DV121">
        <v>16206020.033914588</v>
      </c>
      <c r="DW121">
        <v>3980253.3483622</v>
      </c>
      <c r="DX121">
        <v>49005241.116196953</v>
      </c>
      <c r="DY121">
        <v>6836145.2352324855</v>
      </c>
      <c r="DZ121">
        <v>8939871.4915993065</v>
      </c>
      <c r="EA121">
        <v>30654401.217123315</v>
      </c>
      <c r="EB121">
        <v>5570543.3627998922</v>
      </c>
      <c r="EC121">
        <v>21303186.173205197</v>
      </c>
      <c r="ED121">
        <v>22600176.298956834</v>
      </c>
      <c r="EE121">
        <v>2527720.4120832821</v>
      </c>
      <c r="EF121">
        <v>3356536.0076572038</v>
      </c>
      <c r="EG121">
        <v>2409693.3832586524</v>
      </c>
      <c r="EH121">
        <v>8654568.3229158577</v>
      </c>
      <c r="EI121">
        <v>33401361.587849662</v>
      </c>
      <c r="EJ121">
        <v>4708418.4249078026</v>
      </c>
      <c r="EK121">
        <v>800340353.43498325</v>
      </c>
      <c r="EL121">
        <v>69567507.319406763</v>
      </c>
      <c r="EM121">
        <v>5774021.704049414</v>
      </c>
      <c r="EN121">
        <v>44113282.162388049</v>
      </c>
      <c r="EO121">
        <v>11465921.369689701</v>
      </c>
      <c r="EP121">
        <v>3061504.5079118181</v>
      </c>
      <c r="EQ121">
        <v>3053273.9847406913</v>
      </c>
      <c r="ER121">
        <v>13604886.932370562</v>
      </c>
      <c r="ES121">
        <v>28969907.154114887</v>
      </c>
    </row>
    <row r="122" spans="1:149" ht="19.5" x14ac:dyDescent="0.35">
      <c r="A122" s="288"/>
      <c r="B122" s="288"/>
      <c r="C122" s="288"/>
      <c r="D122" s="288"/>
      <c r="E122" s="288"/>
      <c r="F122" s="288"/>
      <c r="G122" s="288"/>
      <c r="H122" s="286"/>
      <c r="I122" s="286"/>
      <c r="J122" s="286"/>
      <c r="K122" s="286"/>
      <c r="L122" s="286"/>
      <c r="M122" s="286"/>
      <c r="N122" s="287"/>
      <c r="O122" s="290">
        <v>120</v>
      </c>
      <c r="P122" s="290">
        <v>0</v>
      </c>
      <c r="Q122" s="330"/>
      <c r="R122" s="330"/>
      <c r="S122" s="330"/>
      <c r="T122" s="330"/>
      <c r="U122" s="330"/>
      <c r="V122" s="330"/>
      <c r="W122" s="330"/>
      <c r="X122" s="331"/>
      <c r="Y122" s="330"/>
      <c r="Z122" s="330"/>
      <c r="AA122" s="330"/>
      <c r="AB122" s="330"/>
      <c r="AC122" s="330"/>
      <c r="AD122" s="330"/>
      <c r="AE122" s="330"/>
      <c r="AF122" s="330"/>
      <c r="AG122" s="330"/>
      <c r="AH122" s="330"/>
      <c r="AI122" s="330"/>
      <c r="AJ122" s="330"/>
      <c r="AK122" s="330"/>
      <c r="AL122" s="332"/>
      <c r="AM122" s="332"/>
      <c r="AN122" s="332"/>
      <c r="AO122" s="332"/>
      <c r="AP122" s="332"/>
      <c r="AQ122" s="332"/>
      <c r="AR122" s="332"/>
      <c r="AS122" s="332"/>
      <c r="AT122" s="332"/>
      <c r="AU122" s="332"/>
      <c r="AV122" s="332"/>
      <c r="AW122" s="332"/>
      <c r="AX122" s="332"/>
      <c r="AY122" s="332"/>
      <c r="AZ122" s="332"/>
      <c r="BA122" s="332"/>
      <c r="BB122" s="332"/>
      <c r="BC122" s="332"/>
      <c r="BD122" s="332"/>
      <c r="BE122" s="332"/>
      <c r="BF122" s="332"/>
      <c r="BG122" s="332"/>
      <c r="BH122" s="332"/>
      <c r="BI122" s="332"/>
      <c r="BJ122" s="332"/>
      <c r="BK122" s="332"/>
      <c r="BL122" s="332"/>
      <c r="BM122" s="332"/>
      <c r="BN122" s="332"/>
      <c r="BO122" s="332"/>
      <c r="BP122" s="332"/>
      <c r="BQ122" s="332"/>
      <c r="BR122" s="332"/>
      <c r="BS122" s="332"/>
      <c r="BT122" s="332"/>
      <c r="BU122" s="332"/>
      <c r="BV122" s="332"/>
      <c r="BW122" s="332"/>
      <c r="BX122" s="329"/>
      <c r="BY122" s="332"/>
      <c r="BZ122" s="332"/>
      <c r="CA122" s="332"/>
      <c r="CB122" s="332"/>
      <c r="CC122" s="332"/>
      <c r="CD122" s="290"/>
      <c r="CE122" s="290"/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O122">
        <v>0</v>
      </c>
      <c r="EP122">
        <v>0</v>
      </c>
      <c r="EQ122">
        <v>0</v>
      </c>
      <c r="ER122">
        <v>0</v>
      </c>
      <c r="ES122">
        <v>0</v>
      </c>
    </row>
    <row r="123" spans="1:149" s="3" customFormat="1" ht="20.25" thickBot="1" x14ac:dyDescent="0.4">
      <c r="A123" s="316" t="s">
        <v>108</v>
      </c>
      <c r="B123" s="316"/>
      <c r="C123" s="316"/>
      <c r="D123" s="316"/>
      <c r="E123" s="316"/>
      <c r="F123" s="316"/>
      <c r="G123" s="316"/>
      <c r="H123" s="316"/>
      <c r="I123" s="316"/>
      <c r="J123" s="316"/>
      <c r="K123" s="316"/>
      <c r="L123" s="316"/>
      <c r="M123" s="320"/>
      <c r="N123" s="346"/>
      <c r="O123" s="290">
        <v>121</v>
      </c>
      <c r="P123" s="290">
        <v>0</v>
      </c>
      <c r="Q123" s="330"/>
      <c r="R123" s="330"/>
      <c r="S123" s="330"/>
      <c r="T123" s="330"/>
      <c r="U123" s="330"/>
      <c r="V123" s="330"/>
      <c r="W123" s="330"/>
      <c r="X123" s="331"/>
      <c r="Y123" s="330"/>
      <c r="Z123" s="330"/>
      <c r="AA123" s="330"/>
      <c r="AB123" s="330"/>
      <c r="AC123" s="330"/>
      <c r="AD123" s="330"/>
      <c r="AE123" s="330"/>
      <c r="AF123" s="330"/>
      <c r="AG123" s="330"/>
      <c r="AH123" s="330"/>
      <c r="AI123" s="330"/>
      <c r="AJ123" s="330"/>
      <c r="AK123" s="330"/>
      <c r="AL123" s="332"/>
      <c r="AM123" s="332"/>
      <c r="AN123" s="332"/>
      <c r="AO123" s="332"/>
      <c r="AP123" s="332"/>
      <c r="AQ123" s="332"/>
      <c r="AR123" s="332"/>
      <c r="AS123" s="332"/>
      <c r="AT123" s="332"/>
      <c r="AU123" s="332"/>
      <c r="AV123" s="332"/>
      <c r="AW123" s="332"/>
      <c r="AX123" s="332"/>
      <c r="AY123" s="332"/>
      <c r="AZ123" s="332"/>
      <c r="BA123" s="332"/>
      <c r="BB123" s="332"/>
      <c r="BC123" s="332"/>
      <c r="BD123" s="332"/>
      <c r="BE123" s="332"/>
      <c r="BF123" s="332"/>
      <c r="BG123" s="332"/>
      <c r="BH123" s="332"/>
      <c r="BI123" s="332"/>
      <c r="BJ123" s="332"/>
      <c r="BK123" s="332"/>
      <c r="BL123" s="332"/>
      <c r="BM123" s="332"/>
      <c r="BN123" s="332"/>
      <c r="BO123" s="332"/>
      <c r="BP123" s="332"/>
      <c r="BQ123" s="332"/>
      <c r="BR123" s="332"/>
      <c r="BS123" s="332"/>
      <c r="BT123" s="332"/>
      <c r="BU123" s="332"/>
      <c r="BV123" s="332"/>
      <c r="BW123" s="332"/>
      <c r="BX123" s="329"/>
      <c r="BY123" s="332"/>
      <c r="BZ123" s="332"/>
      <c r="CA123" s="332"/>
      <c r="CB123" s="332"/>
      <c r="CC123" s="332"/>
      <c r="CD123" s="319"/>
      <c r="CE123" s="319"/>
      <c r="CF123" s="5"/>
      <c r="CG123" s="5">
        <v>0</v>
      </c>
      <c r="CH123" s="5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  <c r="CV123" s="3">
        <v>0</v>
      </c>
      <c r="CW123" s="3">
        <v>0</v>
      </c>
      <c r="CX123" s="3">
        <v>0</v>
      </c>
      <c r="CY123" s="3">
        <v>0</v>
      </c>
      <c r="CZ123" s="3">
        <v>0</v>
      </c>
      <c r="DA123" s="3">
        <v>0</v>
      </c>
      <c r="DB123" s="3">
        <v>0</v>
      </c>
      <c r="DC123" s="3">
        <v>0</v>
      </c>
      <c r="DD123" s="3">
        <v>0</v>
      </c>
      <c r="DE123" s="3">
        <v>0</v>
      </c>
      <c r="DF123" s="3">
        <v>0</v>
      </c>
      <c r="DG123" s="3">
        <v>0</v>
      </c>
      <c r="DH123" s="3">
        <v>0</v>
      </c>
      <c r="DI123" s="3">
        <v>0</v>
      </c>
      <c r="DJ123" s="3">
        <v>0</v>
      </c>
      <c r="DK123" s="3">
        <v>0</v>
      </c>
      <c r="DL123" s="3">
        <v>0</v>
      </c>
      <c r="DM123" s="3">
        <v>0</v>
      </c>
      <c r="DN123" s="3">
        <v>0</v>
      </c>
      <c r="DO123" s="3">
        <v>0</v>
      </c>
      <c r="DP123" s="3">
        <v>0</v>
      </c>
      <c r="DQ123" s="3">
        <v>0</v>
      </c>
      <c r="DR123" s="3">
        <v>0</v>
      </c>
      <c r="DS123" s="3">
        <v>0</v>
      </c>
      <c r="DT123" s="3">
        <v>0</v>
      </c>
      <c r="DU123" s="3">
        <v>0</v>
      </c>
      <c r="DV123" s="3">
        <v>0</v>
      </c>
      <c r="DW123" s="3">
        <v>0</v>
      </c>
      <c r="DX123" s="3">
        <v>0</v>
      </c>
      <c r="DY123" s="3">
        <v>0</v>
      </c>
      <c r="DZ123" s="3">
        <v>0</v>
      </c>
      <c r="EA123" s="3">
        <v>0</v>
      </c>
      <c r="EB123" s="3">
        <v>0</v>
      </c>
      <c r="EC123" s="3">
        <v>0</v>
      </c>
      <c r="ED123" s="3">
        <v>0</v>
      </c>
      <c r="EE123" s="3">
        <v>0</v>
      </c>
      <c r="EF123" s="3">
        <v>0</v>
      </c>
      <c r="EG123" s="3">
        <v>0</v>
      </c>
      <c r="EH123" s="3">
        <v>0</v>
      </c>
      <c r="EI123" s="3">
        <v>0</v>
      </c>
      <c r="EJ123" s="3">
        <v>0</v>
      </c>
      <c r="EK123" s="3">
        <v>0</v>
      </c>
      <c r="EL123" s="3">
        <v>0</v>
      </c>
      <c r="EM123" s="3">
        <v>0</v>
      </c>
      <c r="EO123" s="3">
        <v>0</v>
      </c>
      <c r="EP123" s="3">
        <v>0</v>
      </c>
      <c r="EQ123" s="3">
        <v>0</v>
      </c>
      <c r="ER123" s="3">
        <v>0</v>
      </c>
      <c r="ES123" s="3">
        <v>0</v>
      </c>
    </row>
    <row r="124" spans="1:149" ht="20.25" thickTop="1" x14ac:dyDescent="0.35">
      <c r="A124" s="288"/>
      <c r="B124" s="288"/>
      <c r="C124" s="288"/>
      <c r="D124" s="288"/>
      <c r="E124" s="288"/>
      <c r="F124" s="288"/>
      <c r="G124" s="288"/>
      <c r="H124" s="286"/>
      <c r="I124" s="286"/>
      <c r="J124" s="286"/>
      <c r="K124" s="286"/>
      <c r="L124" s="286"/>
      <c r="M124" s="286"/>
      <c r="N124" s="287"/>
      <c r="O124" s="290">
        <v>122</v>
      </c>
      <c r="P124" s="290">
        <v>0</v>
      </c>
      <c r="Q124" s="330"/>
      <c r="R124" s="330"/>
      <c r="S124" s="330"/>
      <c r="T124" s="330"/>
      <c r="U124" s="330"/>
      <c r="V124" s="330"/>
      <c r="W124" s="330"/>
      <c r="X124" s="331"/>
      <c r="Y124" s="330"/>
      <c r="Z124" s="330"/>
      <c r="AA124" s="330"/>
      <c r="AB124" s="330"/>
      <c r="AC124" s="330"/>
      <c r="AD124" s="330"/>
      <c r="AE124" s="330"/>
      <c r="AF124" s="330"/>
      <c r="AG124" s="330"/>
      <c r="AH124" s="330"/>
      <c r="AI124" s="330"/>
      <c r="AJ124" s="330"/>
      <c r="AK124" s="330"/>
      <c r="AL124" s="332"/>
      <c r="AM124" s="332"/>
      <c r="AN124" s="332"/>
      <c r="AO124" s="332"/>
      <c r="AP124" s="332"/>
      <c r="AQ124" s="332"/>
      <c r="AR124" s="332"/>
      <c r="AS124" s="332"/>
      <c r="AT124" s="332"/>
      <c r="AU124" s="332"/>
      <c r="AV124" s="332"/>
      <c r="AW124" s="332"/>
      <c r="AX124" s="332"/>
      <c r="AY124" s="332"/>
      <c r="AZ124" s="332"/>
      <c r="BA124" s="332"/>
      <c r="BB124" s="332"/>
      <c r="BC124" s="332"/>
      <c r="BD124" s="332"/>
      <c r="BE124" s="332"/>
      <c r="BF124" s="332"/>
      <c r="BG124" s="332"/>
      <c r="BH124" s="332"/>
      <c r="BI124" s="332"/>
      <c r="BJ124" s="332"/>
      <c r="BK124" s="332"/>
      <c r="BL124" s="332"/>
      <c r="BM124" s="332"/>
      <c r="BN124" s="332"/>
      <c r="BO124" s="332"/>
      <c r="BP124" s="332"/>
      <c r="BQ124" s="332"/>
      <c r="BR124" s="332"/>
      <c r="BS124" s="332"/>
      <c r="BT124" s="332"/>
      <c r="BU124" s="332"/>
      <c r="BV124" s="332"/>
      <c r="BW124" s="332"/>
      <c r="BX124" s="329"/>
      <c r="BY124" s="332"/>
      <c r="BZ124" s="332"/>
      <c r="CA124" s="332"/>
      <c r="CB124" s="332"/>
      <c r="CC124" s="332"/>
      <c r="CD124" s="290"/>
      <c r="CE124" s="290"/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O124">
        <v>0</v>
      </c>
      <c r="EP124">
        <v>0</v>
      </c>
      <c r="EQ124">
        <v>0</v>
      </c>
      <c r="ER124">
        <v>0</v>
      </c>
      <c r="ES124">
        <v>0</v>
      </c>
    </row>
    <row r="125" spans="1:149" ht="19.5" x14ac:dyDescent="0.35">
      <c r="A125" s="288"/>
      <c r="B125" s="289">
        <v>111</v>
      </c>
      <c r="C125" s="371" t="s">
        <v>109</v>
      </c>
      <c r="D125" s="54"/>
      <c r="E125" s="288"/>
      <c r="F125" s="288"/>
      <c r="G125" s="288"/>
      <c r="H125" s="286"/>
      <c r="I125" s="286"/>
      <c r="J125" s="286"/>
      <c r="K125" s="286"/>
      <c r="L125" s="286"/>
      <c r="M125" s="286"/>
      <c r="N125" s="287"/>
      <c r="O125" s="290">
        <v>123</v>
      </c>
      <c r="P125" s="290">
        <v>0</v>
      </c>
      <c r="Q125" s="330"/>
      <c r="R125" s="330"/>
      <c r="S125" s="330"/>
      <c r="T125" s="330"/>
      <c r="U125" s="330"/>
      <c r="V125" s="330"/>
      <c r="W125" s="330"/>
      <c r="X125" s="331"/>
      <c r="Y125" s="330"/>
      <c r="Z125" s="330"/>
      <c r="AA125" s="330"/>
      <c r="AB125" s="330"/>
      <c r="AC125" s="330"/>
      <c r="AD125" s="330"/>
      <c r="AE125" s="330"/>
      <c r="AF125" s="330"/>
      <c r="AG125" s="330"/>
      <c r="AH125" s="330"/>
      <c r="AI125" s="330"/>
      <c r="AJ125" s="330"/>
      <c r="AK125" s="330"/>
      <c r="AL125" s="332"/>
      <c r="AM125" s="332"/>
      <c r="AN125" s="332"/>
      <c r="AO125" s="332"/>
      <c r="AP125" s="332"/>
      <c r="AQ125" s="332"/>
      <c r="AR125" s="332"/>
      <c r="AS125" s="332"/>
      <c r="AT125" s="332"/>
      <c r="AU125" s="332"/>
      <c r="AV125" s="332"/>
      <c r="AW125" s="332"/>
      <c r="AX125" s="332"/>
      <c r="AY125" s="332"/>
      <c r="AZ125" s="332"/>
      <c r="BA125" s="332"/>
      <c r="BB125" s="332"/>
      <c r="BC125" s="332"/>
      <c r="BD125" s="332"/>
      <c r="BE125" s="332"/>
      <c r="BF125" s="332"/>
      <c r="BG125" s="332"/>
      <c r="BH125" s="332"/>
      <c r="BI125" s="332"/>
      <c r="BJ125" s="332"/>
      <c r="BK125" s="332"/>
      <c r="BL125" s="332"/>
      <c r="BM125" s="332"/>
      <c r="BN125" s="332"/>
      <c r="BO125" s="332"/>
      <c r="BP125" s="332"/>
      <c r="BQ125" s="332"/>
      <c r="BR125" s="332"/>
      <c r="BS125" s="332"/>
      <c r="BT125" s="332"/>
      <c r="BU125" s="332"/>
      <c r="BV125" s="332"/>
      <c r="BW125" s="332"/>
      <c r="BX125" s="329"/>
      <c r="BY125" s="332"/>
      <c r="BZ125" s="332"/>
      <c r="CA125" s="332"/>
      <c r="CB125" s="332"/>
      <c r="CC125" s="332"/>
      <c r="CD125" s="290"/>
      <c r="CE125" s="290"/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O125">
        <v>0</v>
      </c>
      <c r="EP125">
        <v>0</v>
      </c>
      <c r="EQ125">
        <v>0</v>
      </c>
      <c r="ER125">
        <v>0</v>
      </c>
      <c r="ES125">
        <v>0</v>
      </c>
    </row>
    <row r="126" spans="1:149" ht="19.5" x14ac:dyDescent="0.35">
      <c r="A126" s="288"/>
      <c r="B126" s="289">
        <v>112</v>
      </c>
      <c r="C126" s="288"/>
      <c r="D126" s="288"/>
      <c r="E126" s="288"/>
      <c r="F126" s="288"/>
      <c r="G126" s="288"/>
      <c r="H126" s="286"/>
      <c r="I126" s="286"/>
      <c r="J126" s="286"/>
      <c r="K126" s="286"/>
      <c r="L126" s="286"/>
      <c r="M126" s="286"/>
      <c r="N126" s="287"/>
      <c r="O126" s="290">
        <v>124</v>
      </c>
      <c r="P126" s="290">
        <v>0</v>
      </c>
      <c r="Q126" s="330"/>
      <c r="R126" s="330"/>
      <c r="S126" s="330"/>
      <c r="T126" s="330"/>
      <c r="U126" s="330"/>
      <c r="V126" s="330"/>
      <c r="W126" s="330"/>
      <c r="X126" s="331"/>
      <c r="Y126" s="330"/>
      <c r="Z126" s="330"/>
      <c r="AA126" s="330"/>
      <c r="AB126" s="330"/>
      <c r="AC126" s="330"/>
      <c r="AD126" s="330"/>
      <c r="AE126" s="330"/>
      <c r="AF126" s="330"/>
      <c r="AG126" s="330"/>
      <c r="AH126" s="330"/>
      <c r="AI126" s="330"/>
      <c r="AJ126" s="330"/>
      <c r="AK126" s="330"/>
      <c r="AL126" s="332"/>
      <c r="AM126" s="332"/>
      <c r="AN126" s="332"/>
      <c r="AO126" s="332"/>
      <c r="AP126" s="332"/>
      <c r="AQ126" s="332"/>
      <c r="AR126" s="332"/>
      <c r="AS126" s="332"/>
      <c r="AT126" s="332"/>
      <c r="AU126" s="332"/>
      <c r="AV126" s="332"/>
      <c r="AW126" s="332"/>
      <c r="AX126" s="332"/>
      <c r="AY126" s="332"/>
      <c r="AZ126" s="332"/>
      <c r="BA126" s="332"/>
      <c r="BB126" s="332"/>
      <c r="BC126" s="332"/>
      <c r="BD126" s="332"/>
      <c r="BE126" s="332"/>
      <c r="BF126" s="332"/>
      <c r="BG126" s="332"/>
      <c r="BH126" s="332"/>
      <c r="BI126" s="332"/>
      <c r="BJ126" s="332"/>
      <c r="BK126" s="332"/>
      <c r="BL126" s="332"/>
      <c r="BM126" s="332"/>
      <c r="BN126" s="332"/>
      <c r="BO126" s="332"/>
      <c r="BP126" s="332"/>
      <c r="BQ126" s="332"/>
      <c r="BR126" s="332"/>
      <c r="BS126" s="332"/>
      <c r="BT126" s="332"/>
      <c r="BU126" s="332"/>
      <c r="BV126" s="332"/>
      <c r="BW126" s="332"/>
      <c r="BX126" s="329"/>
      <c r="BY126" s="332"/>
      <c r="BZ126" s="332"/>
      <c r="CA126" s="332"/>
      <c r="CB126" s="332"/>
      <c r="CC126" s="332"/>
      <c r="CD126" s="290"/>
      <c r="CE126" s="290"/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O126">
        <v>0</v>
      </c>
      <c r="EP126">
        <v>0</v>
      </c>
      <c r="EQ126">
        <v>0</v>
      </c>
      <c r="ER126">
        <v>0</v>
      </c>
      <c r="ES126">
        <v>0</v>
      </c>
    </row>
    <row r="127" spans="1:149" ht="19.5" x14ac:dyDescent="0.35">
      <c r="A127" s="288"/>
      <c r="B127" s="289">
        <v>113</v>
      </c>
      <c r="C127" s="288"/>
      <c r="D127" s="288"/>
      <c r="E127" s="372" t="s">
        <v>110</v>
      </c>
      <c r="F127" s="373"/>
      <c r="G127" s="373"/>
      <c r="H127" s="374"/>
      <c r="I127" s="374"/>
      <c r="J127" s="374"/>
      <c r="K127" s="374"/>
      <c r="L127" s="286"/>
      <c r="M127" s="286"/>
      <c r="N127" s="287"/>
      <c r="O127" s="290">
        <v>125</v>
      </c>
      <c r="P127" s="290">
        <v>0</v>
      </c>
      <c r="Q127" s="330"/>
      <c r="R127" s="330"/>
      <c r="S127" s="330"/>
      <c r="T127" s="330"/>
      <c r="U127" s="330"/>
      <c r="V127" s="330"/>
      <c r="W127" s="330"/>
      <c r="X127" s="331"/>
      <c r="Y127" s="330"/>
      <c r="Z127" s="330"/>
      <c r="AA127" s="330"/>
      <c r="AB127" s="330"/>
      <c r="AC127" s="330"/>
      <c r="AD127" s="330"/>
      <c r="AE127" s="330"/>
      <c r="AF127" s="330"/>
      <c r="AG127" s="330"/>
      <c r="AH127" s="330"/>
      <c r="AI127" s="330"/>
      <c r="AJ127" s="330"/>
      <c r="AK127" s="330"/>
      <c r="AL127" s="332"/>
      <c r="AM127" s="332"/>
      <c r="AN127" s="332"/>
      <c r="AO127" s="332"/>
      <c r="AP127" s="332"/>
      <c r="AQ127" s="332"/>
      <c r="AR127" s="332"/>
      <c r="AS127" s="332"/>
      <c r="AT127" s="332"/>
      <c r="AU127" s="332"/>
      <c r="AV127" s="332"/>
      <c r="AW127" s="332"/>
      <c r="AX127" s="332"/>
      <c r="AY127" s="332"/>
      <c r="AZ127" s="332"/>
      <c r="BA127" s="332"/>
      <c r="BB127" s="332"/>
      <c r="BC127" s="332"/>
      <c r="BD127" s="332"/>
      <c r="BE127" s="332"/>
      <c r="BF127" s="332"/>
      <c r="BG127" s="332"/>
      <c r="BH127" s="332"/>
      <c r="BI127" s="332"/>
      <c r="BJ127" s="332"/>
      <c r="BK127" s="332"/>
      <c r="BL127" s="332"/>
      <c r="BM127" s="332"/>
      <c r="BN127" s="332"/>
      <c r="BO127" s="332"/>
      <c r="BP127" s="332"/>
      <c r="BQ127" s="332"/>
      <c r="BR127" s="332"/>
      <c r="BS127" s="332"/>
      <c r="BT127" s="332"/>
      <c r="BU127" s="332"/>
      <c r="BV127" s="332"/>
      <c r="BW127" s="332"/>
      <c r="BX127" s="329"/>
      <c r="BY127" s="332"/>
      <c r="BZ127" s="332"/>
      <c r="CA127" s="332"/>
      <c r="CB127" s="332"/>
      <c r="CC127" s="332"/>
      <c r="CD127" s="290"/>
      <c r="CE127" s="290"/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O127">
        <v>0</v>
      </c>
      <c r="EP127">
        <v>0</v>
      </c>
      <c r="EQ127">
        <v>0</v>
      </c>
      <c r="ER127">
        <v>0</v>
      </c>
      <c r="ES127">
        <v>0</v>
      </c>
    </row>
    <row r="128" spans="1:149" ht="19.5" x14ac:dyDescent="0.35">
      <c r="A128" s="288"/>
      <c r="B128" s="289">
        <v>114</v>
      </c>
      <c r="C128" s="288"/>
      <c r="D128" s="288"/>
      <c r="E128" s="375" t="s">
        <v>89</v>
      </c>
      <c r="F128" s="320"/>
      <c r="G128" s="320">
        <f>HLOOKUP($E$3,$P$3:$CE$269,O128,FALSE)</f>
        <v>58745</v>
      </c>
      <c r="H128" s="320">
        <f t="shared" ref="H128:K130" si="21">H96</f>
        <v>59395.833333333336</v>
      </c>
      <c r="I128" s="320">
        <f t="shared" si="21"/>
        <v>60196.368183042832</v>
      </c>
      <c r="J128" s="320">
        <f t="shared" si="21"/>
        <v>61007.896710766225</v>
      </c>
      <c r="K128" s="320">
        <f t="shared" si="21"/>
        <v>62038</v>
      </c>
      <c r="L128" s="320">
        <f t="shared" ref="L128:M128" si="22">L96</f>
        <v>63085</v>
      </c>
      <c r="M128" s="320">
        <f t="shared" si="22"/>
        <v>64150</v>
      </c>
      <c r="N128" s="346"/>
      <c r="O128" s="290">
        <v>126</v>
      </c>
      <c r="P128" s="290">
        <v>0</v>
      </c>
      <c r="Q128" s="330">
        <v>991103</v>
      </c>
      <c r="R128" s="330">
        <v>11721</v>
      </c>
      <c r="S128" s="330">
        <v>1636</v>
      </c>
      <c r="T128" s="330">
        <v>36691</v>
      </c>
      <c r="U128" s="330">
        <v>39905</v>
      </c>
      <c r="V128" s="330">
        <v>67940</v>
      </c>
      <c r="W128" s="330">
        <v>29246</v>
      </c>
      <c r="X128" s="331">
        <v>7022</v>
      </c>
      <c r="Y128" s="330">
        <v>1208</v>
      </c>
      <c r="Z128" s="330">
        <v>17408</v>
      </c>
      <c r="AA128" s="330">
        <v>2305</v>
      </c>
      <c r="AB128" s="330">
        <v>12412</v>
      </c>
      <c r="AC128" s="330">
        <v>65404</v>
      </c>
      <c r="AD128" s="330">
        <v>59187</v>
      </c>
      <c r="AE128" s="330">
        <v>88978</v>
      </c>
      <c r="AF128" s="330">
        <v>19242</v>
      </c>
      <c r="AG128" s="330">
        <v>3303</v>
      </c>
      <c r="AH128" s="330">
        <v>30016</v>
      </c>
      <c r="AI128" s="330">
        <v>21369</v>
      </c>
      <c r="AJ128" s="330">
        <v>3745</v>
      </c>
      <c r="AK128" s="330">
        <v>47626</v>
      </c>
      <c r="AL128" s="332">
        <v>11552</v>
      </c>
      <c r="AM128" s="332">
        <v>55673</v>
      </c>
      <c r="AN128" s="332">
        <v>22442</v>
      </c>
      <c r="AO128" s="332">
        <v>2697</v>
      </c>
      <c r="AP128" s="332">
        <v>1262</v>
      </c>
      <c r="AQ128" s="332">
        <v>5547</v>
      </c>
      <c r="AR128" s="332">
        <v>1333961</v>
      </c>
      <c r="AS128" s="332">
        <v>335320</v>
      </c>
      <c r="AT128" s="332">
        <v>18163</v>
      </c>
      <c r="AU128" s="332">
        <v>5565</v>
      </c>
      <c r="AV128" s="332">
        <v>27658</v>
      </c>
      <c r="AW128" s="332">
        <v>96828</v>
      </c>
      <c r="AX128" s="332">
        <v>10450</v>
      </c>
      <c r="AY128" s="332">
        <v>13644</v>
      </c>
      <c r="AZ128" s="332">
        <v>159039</v>
      </c>
      <c r="BA128" s="332"/>
      <c r="BB128" s="332">
        <v>39579</v>
      </c>
      <c r="BC128" s="332">
        <v>43524</v>
      </c>
      <c r="BD128" s="332">
        <v>55593</v>
      </c>
      <c r="BE128" s="332">
        <v>9461</v>
      </c>
      <c r="BF128" s="332">
        <v>24172</v>
      </c>
      <c r="BG128" s="332">
        <v>5903</v>
      </c>
      <c r="BH128" s="332">
        <v>72109</v>
      </c>
      <c r="BI128" s="332">
        <v>12583</v>
      </c>
      <c r="BJ128" s="332">
        <v>14091</v>
      </c>
      <c r="BK128" s="332">
        <v>58745</v>
      </c>
      <c r="BL128" s="332">
        <v>11247</v>
      </c>
      <c r="BM128" s="332">
        <v>37139</v>
      </c>
      <c r="BN128" s="332">
        <v>33613</v>
      </c>
      <c r="BO128" s="332">
        <v>4312</v>
      </c>
      <c r="BP128" s="332">
        <v>5909</v>
      </c>
      <c r="BQ128" s="332">
        <v>2839</v>
      </c>
      <c r="BR128" s="332"/>
      <c r="BS128" s="332">
        <v>50950</v>
      </c>
      <c r="BT128" s="332">
        <v>7123</v>
      </c>
      <c r="BU128" s="332">
        <v>772624</v>
      </c>
      <c r="BV128" s="332">
        <v>121826</v>
      </c>
      <c r="BW128" s="332">
        <v>13789</v>
      </c>
      <c r="BX128" s="329">
        <v>57472</v>
      </c>
      <c r="BY128" s="332">
        <v>23366</v>
      </c>
      <c r="BZ128" s="332">
        <v>3805</v>
      </c>
      <c r="CA128" s="332">
        <v>3869</v>
      </c>
      <c r="CB128" s="332">
        <v>23547</v>
      </c>
      <c r="CC128" s="332">
        <v>42906</v>
      </c>
      <c r="CD128" s="290"/>
      <c r="CE128" s="290"/>
      <c r="CG128">
        <v>982023</v>
      </c>
      <c r="CH128">
        <v>11724</v>
      </c>
      <c r="CI128">
        <v>1637</v>
      </c>
      <c r="CJ128">
        <v>36585</v>
      </c>
      <c r="CK128">
        <v>39623</v>
      </c>
      <c r="CL128">
        <v>67122</v>
      </c>
      <c r="CM128">
        <v>29057</v>
      </c>
      <c r="CN128">
        <v>6916</v>
      </c>
      <c r="CO128">
        <v>1241</v>
      </c>
      <c r="CP128">
        <v>17172</v>
      </c>
      <c r="CQ128">
        <v>2242</v>
      </c>
      <c r="CR128">
        <v>12345</v>
      </c>
      <c r="CS128">
        <v>64726</v>
      </c>
      <c r="CT128">
        <v>41143</v>
      </c>
      <c r="CU128">
        <v>88422</v>
      </c>
      <c r="CV128">
        <v>18952</v>
      </c>
      <c r="CW128">
        <v>3288</v>
      </c>
      <c r="CX128">
        <v>29756</v>
      </c>
      <c r="CY128">
        <v>21108</v>
      </c>
      <c r="CZ128">
        <v>3748</v>
      </c>
      <c r="DA128">
        <v>47427</v>
      </c>
      <c r="DB128">
        <v>11354</v>
      </c>
      <c r="DC128">
        <v>55239</v>
      </c>
      <c r="DD128">
        <v>22195</v>
      </c>
      <c r="DE128">
        <v>2697</v>
      </c>
      <c r="DF128">
        <v>1254</v>
      </c>
      <c r="DG128">
        <v>5534</v>
      </c>
      <c r="DH128">
        <v>1320134</v>
      </c>
      <c r="DI128">
        <v>331777</v>
      </c>
      <c r="DJ128">
        <v>17228</v>
      </c>
      <c r="DK128">
        <v>5581</v>
      </c>
      <c r="DL128">
        <v>27582</v>
      </c>
      <c r="DM128">
        <v>95758</v>
      </c>
      <c r="DN128">
        <v>10349</v>
      </c>
      <c r="DO128">
        <v>13491</v>
      </c>
      <c r="DP128">
        <v>157188</v>
      </c>
      <c r="DQ128">
        <v>7267</v>
      </c>
      <c r="DR128">
        <v>37895</v>
      </c>
      <c r="DS128">
        <v>35712</v>
      </c>
      <c r="DT128">
        <v>54919</v>
      </c>
      <c r="DU128">
        <v>9377</v>
      </c>
      <c r="DV128">
        <v>24117</v>
      </c>
      <c r="DW128">
        <v>5980</v>
      </c>
      <c r="DX128">
        <v>70492</v>
      </c>
      <c r="DY128">
        <v>12365</v>
      </c>
      <c r="DZ128">
        <v>13830</v>
      </c>
      <c r="EA128">
        <v>57584</v>
      </c>
      <c r="EB128">
        <v>11109</v>
      </c>
      <c r="EC128">
        <v>37349</v>
      </c>
      <c r="ED128">
        <v>33579</v>
      </c>
      <c r="EE128">
        <v>4300</v>
      </c>
      <c r="EF128">
        <v>5893</v>
      </c>
      <c r="EG128">
        <v>2842</v>
      </c>
      <c r="EH128">
        <v>17519</v>
      </c>
      <c r="EI128">
        <v>50844</v>
      </c>
      <c r="EJ128">
        <v>7201</v>
      </c>
      <c r="EK128">
        <v>767946</v>
      </c>
      <c r="EL128">
        <v>120457</v>
      </c>
      <c r="EM128">
        <v>13592</v>
      </c>
      <c r="EN128">
        <v>57042</v>
      </c>
      <c r="EO128">
        <v>23048</v>
      </c>
      <c r="EP128">
        <v>3770</v>
      </c>
      <c r="EQ128">
        <v>3877</v>
      </c>
      <c r="ER128">
        <v>23373</v>
      </c>
      <c r="ES128">
        <v>42498</v>
      </c>
    </row>
    <row r="129" spans="1:149" ht="19.5" x14ac:dyDescent="0.35">
      <c r="A129" s="288"/>
      <c r="B129" s="289">
        <v>115</v>
      </c>
      <c r="C129" s="288"/>
      <c r="D129" s="288"/>
      <c r="E129" s="375" t="s">
        <v>90</v>
      </c>
      <c r="F129" s="376"/>
      <c r="G129" s="376">
        <f>HLOOKUP($E$3,$P$3:$CE$269,O129,FALSE)</f>
        <v>1092720775</v>
      </c>
      <c r="H129" s="376">
        <f t="shared" si="21"/>
        <v>1048371768.6242609</v>
      </c>
      <c r="I129" s="376">
        <f t="shared" si="21"/>
        <v>1078000816.8114338</v>
      </c>
      <c r="J129" s="376">
        <f t="shared" si="21"/>
        <v>1075667737.2425113</v>
      </c>
      <c r="K129" s="376">
        <f t="shared" si="21"/>
        <v>1065343563.0140077</v>
      </c>
      <c r="L129" s="376">
        <f t="shared" ref="L129:M129" si="23">L97</f>
        <v>1063576870.156953</v>
      </c>
      <c r="M129" s="376">
        <f t="shared" si="23"/>
        <v>1065456991.1350619</v>
      </c>
      <c r="N129" s="377"/>
      <c r="O129" s="290">
        <v>127</v>
      </c>
      <c r="P129" s="290">
        <v>0</v>
      </c>
      <c r="Q129" s="330">
        <v>25280291057</v>
      </c>
      <c r="R129" s="330">
        <v>223988678.07520866</v>
      </c>
      <c r="S129" s="330">
        <v>29726073.119999997</v>
      </c>
      <c r="T129" s="330">
        <v>985257711</v>
      </c>
      <c r="U129" s="330">
        <v>973189790.19000006</v>
      </c>
      <c r="V129" s="330">
        <v>1587097140</v>
      </c>
      <c r="W129" s="330">
        <v>473473781.3066833</v>
      </c>
      <c r="X129" s="331">
        <v>142194816.25999999</v>
      </c>
      <c r="Y129" s="330">
        <v>24228193</v>
      </c>
      <c r="Z129" s="330">
        <v>307635771.03999996</v>
      </c>
      <c r="AA129" s="330">
        <v>29043489</v>
      </c>
      <c r="AB129" s="330">
        <v>244678551</v>
      </c>
      <c r="AC129" s="330">
        <v>1693068324</v>
      </c>
      <c r="AD129" s="330">
        <v>1211909343</v>
      </c>
      <c r="AE129" s="330">
        <v>2429022729</v>
      </c>
      <c r="AF129" s="330">
        <v>506809214.88</v>
      </c>
      <c r="AG129" s="330">
        <v>56436105.189999998</v>
      </c>
      <c r="AH129" s="330">
        <v>514149798.70999998</v>
      </c>
      <c r="AI129" s="330">
        <v>609956991</v>
      </c>
      <c r="AJ129" s="330">
        <v>73312156.159999996</v>
      </c>
      <c r="AK129" s="330">
        <v>873638798.22000003</v>
      </c>
      <c r="AL129" s="332">
        <v>226242421.21999997</v>
      </c>
      <c r="AM129" s="332">
        <v>1666447879.6200001</v>
      </c>
      <c r="AN129" s="332">
        <v>497133892</v>
      </c>
      <c r="AO129" s="332">
        <v>77821848.609999999</v>
      </c>
      <c r="AP129" s="332">
        <v>21998708</v>
      </c>
      <c r="AQ129" s="332">
        <v>143266333.07999998</v>
      </c>
      <c r="AR129" s="332">
        <v>36002283411.610085</v>
      </c>
      <c r="AS129" s="332">
        <v>7349859347</v>
      </c>
      <c r="AT129" s="332">
        <v>262295964.63</v>
      </c>
      <c r="AU129" s="332">
        <v>98208425</v>
      </c>
      <c r="AV129" s="332">
        <v>702207945.8499999</v>
      </c>
      <c r="AW129" s="332">
        <v>1807212729.6290998</v>
      </c>
      <c r="AX129" s="332">
        <v>247696716.55000001</v>
      </c>
      <c r="AY129" s="332">
        <v>287415294.99600005</v>
      </c>
      <c r="AZ129" s="332">
        <v>3193879713.8000002</v>
      </c>
      <c r="BA129" s="332"/>
      <c r="BB129" s="332">
        <v>902899754</v>
      </c>
      <c r="BC129" s="332">
        <v>841191226</v>
      </c>
      <c r="BD129" s="332">
        <v>1217476816</v>
      </c>
      <c r="BE129" s="332">
        <v>216409943.73000002</v>
      </c>
      <c r="BF129" s="332">
        <v>494782600.01999998</v>
      </c>
      <c r="BG129" s="332">
        <v>116346396</v>
      </c>
      <c r="BH129" s="332">
        <v>1607780775.79</v>
      </c>
      <c r="BI129" s="332">
        <v>253408988.52000001</v>
      </c>
      <c r="BJ129" s="332">
        <v>319448599</v>
      </c>
      <c r="BK129" s="332">
        <v>1092720775</v>
      </c>
      <c r="BL129" s="332">
        <v>183278900</v>
      </c>
      <c r="BM129" s="332">
        <v>786048575</v>
      </c>
      <c r="BN129" s="332">
        <v>630195378.25999999</v>
      </c>
      <c r="BO129" s="332">
        <v>85522356</v>
      </c>
      <c r="BP129" s="332">
        <v>100495104</v>
      </c>
      <c r="BQ129" s="332">
        <v>78418164.890000001</v>
      </c>
      <c r="BR129" s="332"/>
      <c r="BS129" s="332">
        <v>887153173</v>
      </c>
      <c r="BT129" s="332">
        <v>181745328.26999998</v>
      </c>
      <c r="BU129" s="332">
        <v>24639744439.139999</v>
      </c>
      <c r="BV129" s="332">
        <v>2621351006</v>
      </c>
      <c r="BW129" s="332">
        <v>133313021</v>
      </c>
      <c r="BX129" s="329">
        <v>1452552393</v>
      </c>
      <c r="BY129" s="332">
        <v>376054897</v>
      </c>
      <c r="BZ129" s="332">
        <v>99147429.620000005</v>
      </c>
      <c r="CA129" s="332">
        <v>137199764</v>
      </c>
      <c r="CB129" s="332">
        <v>439426852.25999999</v>
      </c>
      <c r="CC129" s="332">
        <v>865407362</v>
      </c>
      <c r="CD129" s="290"/>
      <c r="CE129" s="290"/>
      <c r="CG129">
        <v>24226360755</v>
      </c>
      <c r="CH129">
        <v>202481240.72000003</v>
      </c>
      <c r="CI129">
        <v>29155291.82</v>
      </c>
      <c r="CJ129">
        <v>970536909</v>
      </c>
      <c r="CK129">
        <v>933023699.69000006</v>
      </c>
      <c r="CL129">
        <v>1544296648</v>
      </c>
      <c r="CM129">
        <v>449467120.70000005</v>
      </c>
      <c r="CN129">
        <v>136491826.69999999</v>
      </c>
      <c r="CO129">
        <v>24275428</v>
      </c>
      <c r="CP129">
        <v>289670361.49000001</v>
      </c>
      <c r="CQ129">
        <v>27528706</v>
      </c>
      <c r="CR129">
        <v>218050999</v>
      </c>
      <c r="CS129">
        <v>1632222561.6700001</v>
      </c>
      <c r="CT129">
        <v>878822638.74000013</v>
      </c>
      <c r="CU129">
        <v>2357005920.04</v>
      </c>
      <c r="CV129">
        <v>475598345.38999999</v>
      </c>
      <c r="CW129">
        <v>54029013.310000002</v>
      </c>
      <c r="CX129">
        <v>486056497.75</v>
      </c>
      <c r="CY129">
        <v>589356772.60000002</v>
      </c>
      <c r="CZ129">
        <v>71814133.549999997</v>
      </c>
      <c r="DA129">
        <v>838657079.18999994</v>
      </c>
      <c r="DB129">
        <v>171849084.98000002</v>
      </c>
      <c r="DC129">
        <v>1589990377.8799999</v>
      </c>
      <c r="DD129">
        <v>478905081</v>
      </c>
      <c r="DE129">
        <v>76802531</v>
      </c>
      <c r="DF129">
        <v>8844181</v>
      </c>
      <c r="DG129">
        <v>138089158.22999999</v>
      </c>
      <c r="DH129">
        <v>33644689155.620003</v>
      </c>
      <c r="DI129">
        <v>7167732847.9300003</v>
      </c>
      <c r="DJ129">
        <v>241133567.51999998</v>
      </c>
      <c r="DK129">
        <v>93475495</v>
      </c>
      <c r="DL129">
        <v>684577454.99000001</v>
      </c>
      <c r="DM129">
        <v>1710613898.3195999</v>
      </c>
      <c r="DN129">
        <v>234672333.33000001</v>
      </c>
      <c r="DO129">
        <v>277468488.36000001</v>
      </c>
      <c r="DP129">
        <v>3044210532.4000001</v>
      </c>
      <c r="DQ129">
        <v>181367705.70999998</v>
      </c>
      <c r="DR129">
        <v>852977631</v>
      </c>
      <c r="DS129">
        <v>588204045</v>
      </c>
      <c r="DT129">
        <v>1158320478.3299999</v>
      </c>
      <c r="DU129">
        <v>195849659.70000002</v>
      </c>
      <c r="DV129">
        <v>480190167.87</v>
      </c>
      <c r="DW129">
        <v>115262629</v>
      </c>
      <c r="DX129">
        <v>1535329501.6400001</v>
      </c>
      <c r="DY129">
        <v>246122190.97999999</v>
      </c>
      <c r="DZ129">
        <v>299586449</v>
      </c>
      <c r="EA129">
        <v>1030453834</v>
      </c>
      <c r="EB129">
        <v>175821399.01999998</v>
      </c>
      <c r="EC129">
        <v>752870945</v>
      </c>
      <c r="ED129">
        <v>619022917.96000004</v>
      </c>
      <c r="EE129">
        <v>83879169</v>
      </c>
      <c r="EF129">
        <v>97482636</v>
      </c>
      <c r="EG129">
        <v>73870972.099999994</v>
      </c>
      <c r="EH129">
        <v>273444573.47000003</v>
      </c>
      <c r="EI129">
        <v>878540448</v>
      </c>
      <c r="EJ129">
        <v>181827516.44400001</v>
      </c>
      <c r="EK129">
        <v>23766238909.93755</v>
      </c>
      <c r="EL129">
        <v>2483896484</v>
      </c>
      <c r="EM129">
        <v>123771289.62</v>
      </c>
      <c r="EN129">
        <v>1394725460</v>
      </c>
      <c r="EO129">
        <v>350635830</v>
      </c>
      <c r="EP129">
        <v>100053641</v>
      </c>
      <c r="EQ129">
        <v>138754314</v>
      </c>
      <c r="ER129">
        <v>415075636.78999996</v>
      </c>
      <c r="ES129">
        <v>816810815</v>
      </c>
    </row>
    <row r="130" spans="1:149" ht="19.5" x14ac:dyDescent="0.35">
      <c r="A130" s="288"/>
      <c r="B130" s="289">
        <v>116</v>
      </c>
      <c r="C130" s="288"/>
      <c r="D130" s="288"/>
      <c r="E130" s="375" t="s">
        <v>91</v>
      </c>
      <c r="F130" s="320"/>
      <c r="G130" s="320">
        <f>HLOOKUP($E$3,$P$3:$CE$269,O130,FALSE)</f>
        <v>232449</v>
      </c>
      <c r="H130" s="320">
        <f t="shared" si="21"/>
        <v>232449</v>
      </c>
      <c r="I130" s="320">
        <f t="shared" si="21"/>
        <v>232449</v>
      </c>
      <c r="J130" s="320">
        <f t="shared" si="21"/>
        <v>232449</v>
      </c>
      <c r="K130" s="320">
        <f t="shared" si="21"/>
        <v>232449</v>
      </c>
      <c r="L130" s="320">
        <f t="shared" ref="L130:M130" si="24">L98</f>
        <v>232449</v>
      </c>
      <c r="M130" s="320">
        <f t="shared" si="24"/>
        <v>232449</v>
      </c>
      <c r="N130" s="346"/>
      <c r="O130" s="290">
        <v>128</v>
      </c>
      <c r="P130" s="290">
        <v>0</v>
      </c>
      <c r="Q130" s="330">
        <v>5106316</v>
      </c>
      <c r="R130" s="330">
        <v>44182</v>
      </c>
      <c r="S130" s="330">
        <v>6256</v>
      </c>
      <c r="T130" s="330">
        <v>161525</v>
      </c>
      <c r="U130" s="330">
        <v>186912</v>
      </c>
      <c r="V130" s="330">
        <v>351438</v>
      </c>
      <c r="W130" s="330">
        <v>98015</v>
      </c>
      <c r="X130" s="331">
        <v>26524</v>
      </c>
      <c r="Y130" s="330">
        <v>6354</v>
      </c>
      <c r="Z130" s="330">
        <v>55379</v>
      </c>
      <c r="AA130" s="330">
        <v>6858</v>
      </c>
      <c r="AB130" s="330">
        <v>65612</v>
      </c>
      <c r="AC130" s="330">
        <v>331153</v>
      </c>
      <c r="AD130" s="330">
        <v>231782</v>
      </c>
      <c r="AE130" s="330">
        <v>488900</v>
      </c>
      <c r="AF130" s="330">
        <v>82701</v>
      </c>
      <c r="AG130" s="330">
        <v>15504</v>
      </c>
      <c r="AH130" s="330">
        <v>126059</v>
      </c>
      <c r="AI130" s="330">
        <v>108689</v>
      </c>
      <c r="AJ130" s="330">
        <v>15430</v>
      </c>
      <c r="AK130" s="330">
        <v>167806</v>
      </c>
      <c r="AL130" s="332">
        <v>55822</v>
      </c>
      <c r="AM130" s="332">
        <v>294370</v>
      </c>
      <c r="AN130" s="332">
        <v>104730</v>
      </c>
      <c r="AO130" s="332">
        <v>16856</v>
      </c>
      <c r="AP130" s="332">
        <v>5467</v>
      </c>
      <c r="AQ130" s="332">
        <v>28621</v>
      </c>
      <c r="AR130" s="332">
        <v>5812432</v>
      </c>
      <c r="AS130" s="332">
        <v>1441369</v>
      </c>
      <c r="AT130" s="332">
        <v>58965</v>
      </c>
      <c r="AU130" s="332">
        <v>20702</v>
      </c>
      <c r="AV130" s="332">
        <v>126565</v>
      </c>
      <c r="AW130" s="332">
        <v>370688</v>
      </c>
      <c r="AX130" s="332">
        <v>45324</v>
      </c>
      <c r="AY130" s="332">
        <v>55713</v>
      </c>
      <c r="AZ130" s="332">
        <v>689993</v>
      </c>
      <c r="BA130" s="332"/>
      <c r="BB130" s="332">
        <v>180305</v>
      </c>
      <c r="BC130" s="332">
        <v>182453</v>
      </c>
      <c r="BD130" s="332">
        <v>254506</v>
      </c>
      <c r="BE130" s="332">
        <v>52067</v>
      </c>
      <c r="BF130" s="332">
        <v>97822</v>
      </c>
      <c r="BG130" s="332">
        <v>23485</v>
      </c>
      <c r="BH130" s="332">
        <v>364781</v>
      </c>
      <c r="BI130" s="332">
        <v>48441</v>
      </c>
      <c r="BJ130" s="332">
        <v>58139</v>
      </c>
      <c r="BK130" s="332">
        <v>232449</v>
      </c>
      <c r="BL130" s="332">
        <v>42344</v>
      </c>
      <c r="BM130" s="332">
        <v>148868</v>
      </c>
      <c r="BN130" s="332">
        <v>128538</v>
      </c>
      <c r="BO130" s="332">
        <v>15626</v>
      </c>
      <c r="BP130" s="332">
        <v>20206</v>
      </c>
      <c r="BQ130" s="332">
        <v>19081</v>
      </c>
      <c r="BR130" s="332"/>
      <c r="BS130" s="332">
        <v>163831</v>
      </c>
      <c r="BT130" s="332">
        <v>36175</v>
      </c>
      <c r="BU130" s="332">
        <v>4559532</v>
      </c>
      <c r="BV130" s="332">
        <v>503702</v>
      </c>
      <c r="BW130" s="332">
        <v>37410</v>
      </c>
      <c r="BX130" s="329">
        <v>290747</v>
      </c>
      <c r="BY130" s="332">
        <v>79116</v>
      </c>
      <c r="BZ130" s="332">
        <v>16660</v>
      </c>
      <c r="CA130" s="332">
        <v>27240</v>
      </c>
      <c r="CB130" s="332">
        <v>77362</v>
      </c>
      <c r="CC130" s="332">
        <v>192937</v>
      </c>
      <c r="CD130" s="290"/>
      <c r="CE130" s="290"/>
      <c r="CG130">
        <v>4721254</v>
      </c>
      <c r="CH130">
        <v>41832</v>
      </c>
      <c r="CI130">
        <v>8634</v>
      </c>
      <c r="CJ130">
        <v>154393</v>
      </c>
      <c r="CK130">
        <v>172881</v>
      </c>
      <c r="CL130">
        <v>321211</v>
      </c>
      <c r="CM130">
        <v>88875</v>
      </c>
      <c r="CN130">
        <v>24770</v>
      </c>
      <c r="CO130">
        <v>6489</v>
      </c>
      <c r="CP130">
        <v>51563</v>
      </c>
      <c r="CQ130">
        <v>6517</v>
      </c>
      <c r="CR130">
        <v>57221</v>
      </c>
      <c r="CS130">
        <v>305718</v>
      </c>
      <c r="CT130">
        <v>173916</v>
      </c>
      <c r="CU130">
        <v>464200</v>
      </c>
      <c r="CV130">
        <v>81295</v>
      </c>
      <c r="CW130">
        <v>11586</v>
      </c>
      <c r="CX130">
        <v>109252</v>
      </c>
      <c r="CY130">
        <v>104450</v>
      </c>
      <c r="CZ130">
        <v>15025</v>
      </c>
      <c r="DA130">
        <v>163611</v>
      </c>
      <c r="DB130">
        <v>50033</v>
      </c>
      <c r="DC130">
        <v>277330</v>
      </c>
      <c r="DD130">
        <v>95399</v>
      </c>
      <c r="DE130">
        <v>15428</v>
      </c>
      <c r="DF130">
        <v>5590</v>
      </c>
      <c r="DG130">
        <v>27794</v>
      </c>
      <c r="DH130">
        <v>5361992</v>
      </c>
      <c r="DI130">
        <v>1360318</v>
      </c>
      <c r="DJ130">
        <v>51036</v>
      </c>
      <c r="DK130">
        <v>18576</v>
      </c>
      <c r="DL130">
        <v>117931</v>
      </c>
      <c r="DM130">
        <v>325691</v>
      </c>
      <c r="DN130">
        <v>40516</v>
      </c>
      <c r="DO130">
        <v>50947</v>
      </c>
      <c r="DP130">
        <v>633604</v>
      </c>
      <c r="DQ130">
        <v>33691</v>
      </c>
      <c r="DR130">
        <v>162865</v>
      </c>
      <c r="DS130">
        <v>132749</v>
      </c>
      <c r="DT130">
        <v>234890</v>
      </c>
      <c r="DU130">
        <v>39670</v>
      </c>
      <c r="DV130">
        <v>93113</v>
      </c>
      <c r="DW130">
        <v>23708</v>
      </c>
      <c r="DX130">
        <v>312509</v>
      </c>
      <c r="DY130">
        <v>46147</v>
      </c>
      <c r="DZ130">
        <v>53469</v>
      </c>
      <c r="EA130">
        <v>208627</v>
      </c>
      <c r="EB130">
        <v>34903</v>
      </c>
      <c r="EC130">
        <v>126759</v>
      </c>
      <c r="ED130">
        <v>125683</v>
      </c>
      <c r="EE130">
        <v>13888</v>
      </c>
      <c r="EF130">
        <v>23593</v>
      </c>
      <c r="EG130">
        <v>19015</v>
      </c>
      <c r="EH130">
        <v>54276</v>
      </c>
      <c r="EI130">
        <v>154390</v>
      </c>
      <c r="EJ130">
        <v>35939</v>
      </c>
      <c r="EK130">
        <v>4246688</v>
      </c>
      <c r="EL130">
        <v>450688</v>
      </c>
      <c r="EM130">
        <v>26920</v>
      </c>
      <c r="EN130">
        <v>270341</v>
      </c>
      <c r="EO130">
        <v>73021</v>
      </c>
      <c r="EP130">
        <v>16381</v>
      </c>
      <c r="EQ130">
        <v>27235</v>
      </c>
      <c r="ER130">
        <v>74293</v>
      </c>
      <c r="ES130">
        <v>175818</v>
      </c>
    </row>
    <row r="131" spans="1:149" ht="19.5" x14ac:dyDescent="0.35">
      <c r="A131" s="288"/>
      <c r="B131" s="289">
        <v>117</v>
      </c>
      <c r="C131" s="288"/>
      <c r="D131" s="288"/>
      <c r="E131" s="375" t="s">
        <v>111</v>
      </c>
      <c r="F131" s="320"/>
      <c r="G131" s="320">
        <f>HLOOKUP($E$3,$P$3:$CE$269,O131,FALSE)</f>
        <v>234849</v>
      </c>
      <c r="H131" s="320">
        <f t="shared" ref="H131:M131" si="25">MAX(G131,H130)</f>
        <v>234849</v>
      </c>
      <c r="I131" s="320">
        <f t="shared" si="25"/>
        <v>234849</v>
      </c>
      <c r="J131" s="320">
        <f t="shared" si="25"/>
        <v>234849</v>
      </c>
      <c r="K131" s="320">
        <f t="shared" si="25"/>
        <v>234849</v>
      </c>
      <c r="L131" s="320">
        <f t="shared" si="25"/>
        <v>234849</v>
      </c>
      <c r="M131" s="320">
        <f t="shared" si="25"/>
        <v>234849</v>
      </c>
      <c r="N131" s="346"/>
      <c r="O131" s="290">
        <v>129</v>
      </c>
      <c r="P131" s="290">
        <v>0</v>
      </c>
      <c r="Q131" s="330">
        <v>5811998.2599999998</v>
      </c>
      <c r="R131" s="330">
        <v>47365</v>
      </c>
      <c r="S131" s="330">
        <v>8722</v>
      </c>
      <c r="T131" s="330">
        <v>219364</v>
      </c>
      <c r="U131" s="330">
        <v>197591</v>
      </c>
      <c r="V131" s="330">
        <v>379690</v>
      </c>
      <c r="W131" s="330">
        <v>116948</v>
      </c>
      <c r="X131" s="331">
        <v>39945</v>
      </c>
      <c r="Y131" s="330">
        <v>8879</v>
      </c>
      <c r="Z131" s="330">
        <v>70523</v>
      </c>
      <c r="AA131" s="330">
        <v>7251</v>
      </c>
      <c r="AB131" s="330">
        <v>65612</v>
      </c>
      <c r="AC131" s="330">
        <v>382435</v>
      </c>
      <c r="AD131" s="330">
        <v>314474</v>
      </c>
      <c r="AE131" s="330">
        <v>656700</v>
      </c>
      <c r="AF131" s="330">
        <v>108683</v>
      </c>
      <c r="AG131" s="330">
        <v>15590</v>
      </c>
      <c r="AH131" s="330">
        <v>143420</v>
      </c>
      <c r="AI131" s="330">
        <v>111673</v>
      </c>
      <c r="AJ131" s="330">
        <v>18859</v>
      </c>
      <c r="AK131" s="330">
        <v>206940</v>
      </c>
      <c r="AL131" s="332">
        <v>57081</v>
      </c>
      <c r="AM131" s="332">
        <v>298913</v>
      </c>
      <c r="AN131" s="332">
        <v>214152</v>
      </c>
      <c r="AO131" s="332">
        <v>22617</v>
      </c>
      <c r="AP131" s="332">
        <v>7653</v>
      </c>
      <c r="AQ131" s="332">
        <v>40003</v>
      </c>
      <c r="AR131" s="332">
        <v>6507824.9978430755</v>
      </c>
      <c r="AS131" s="332">
        <v>1518168</v>
      </c>
      <c r="AT131" s="332">
        <v>66861</v>
      </c>
      <c r="AU131" s="332">
        <v>23000</v>
      </c>
      <c r="AV131" s="332">
        <v>147462</v>
      </c>
      <c r="AW131" s="332">
        <v>386568</v>
      </c>
      <c r="AX131" s="332">
        <v>50701</v>
      </c>
      <c r="AY131" s="332">
        <v>69984</v>
      </c>
      <c r="AZ131" s="332">
        <v>719375</v>
      </c>
      <c r="BA131" s="332"/>
      <c r="BB131" s="332">
        <v>180305</v>
      </c>
      <c r="BC131" s="332">
        <v>204588</v>
      </c>
      <c r="BD131" s="332">
        <v>269269</v>
      </c>
      <c r="BE131" s="332">
        <v>52067</v>
      </c>
      <c r="BF131" s="332">
        <v>121809</v>
      </c>
      <c r="BG131" s="332">
        <v>26895</v>
      </c>
      <c r="BH131" s="332">
        <v>380100</v>
      </c>
      <c r="BI131" s="332">
        <v>53650</v>
      </c>
      <c r="BJ131" s="332">
        <v>74924</v>
      </c>
      <c r="BK131" s="332">
        <v>234849</v>
      </c>
      <c r="BL131" s="332">
        <v>47940</v>
      </c>
      <c r="BM131" s="332">
        <v>161697</v>
      </c>
      <c r="BN131" s="332">
        <v>156336</v>
      </c>
      <c r="BO131" s="332">
        <v>19991</v>
      </c>
      <c r="BP131" s="332">
        <v>39622</v>
      </c>
      <c r="BQ131" s="332">
        <v>22753</v>
      </c>
      <c r="BR131" s="332"/>
      <c r="BS131" s="332">
        <v>198752</v>
      </c>
      <c r="BT131" s="332">
        <v>48436</v>
      </c>
      <c r="BU131" s="332">
        <v>5018278</v>
      </c>
      <c r="BV131" s="332">
        <v>531367</v>
      </c>
      <c r="BW131" s="332">
        <v>37410</v>
      </c>
      <c r="BX131" s="329">
        <v>295130</v>
      </c>
      <c r="BY131" s="332">
        <v>104372</v>
      </c>
      <c r="BZ131" s="332">
        <v>17897</v>
      </c>
      <c r="CA131" s="332">
        <v>27606</v>
      </c>
      <c r="CB131" s="332">
        <v>94390</v>
      </c>
      <c r="CC131" s="332">
        <v>208479</v>
      </c>
      <c r="CD131" s="290"/>
      <c r="CE131" s="290"/>
      <c r="CG131">
        <v>5811998.2599999998</v>
      </c>
      <c r="CH131">
        <v>47365</v>
      </c>
      <c r="CI131">
        <v>8722</v>
      </c>
      <c r="CJ131">
        <v>219364</v>
      </c>
      <c r="CK131">
        <v>197591</v>
      </c>
      <c r="CL131">
        <v>379690</v>
      </c>
      <c r="CM131">
        <v>116948</v>
      </c>
      <c r="CN131">
        <v>39945</v>
      </c>
      <c r="CO131">
        <v>8879</v>
      </c>
      <c r="CP131">
        <v>70523</v>
      </c>
      <c r="CQ131">
        <v>7251</v>
      </c>
      <c r="CR131">
        <v>64272</v>
      </c>
      <c r="CS131">
        <v>382435</v>
      </c>
      <c r="CT131">
        <v>236974</v>
      </c>
      <c r="CU131">
        <v>656700</v>
      </c>
      <c r="CV131">
        <v>108683</v>
      </c>
      <c r="CW131">
        <v>15590</v>
      </c>
      <c r="CX131">
        <v>143420</v>
      </c>
      <c r="CY131">
        <v>111673</v>
      </c>
      <c r="CZ131">
        <v>18859</v>
      </c>
      <c r="DA131">
        <v>206940</v>
      </c>
      <c r="DB131">
        <v>57081</v>
      </c>
      <c r="DC131">
        <v>298913</v>
      </c>
      <c r="DD131">
        <v>214152</v>
      </c>
      <c r="DE131">
        <v>22617</v>
      </c>
      <c r="DF131">
        <v>7653</v>
      </c>
      <c r="DG131">
        <v>40003</v>
      </c>
      <c r="DH131">
        <v>6507824.9978430755</v>
      </c>
      <c r="DI131">
        <v>1518168</v>
      </c>
      <c r="DJ131">
        <v>66861</v>
      </c>
      <c r="DK131">
        <v>23000</v>
      </c>
      <c r="DL131">
        <v>147462</v>
      </c>
      <c r="DM131">
        <v>386568</v>
      </c>
      <c r="DN131">
        <v>50701</v>
      </c>
      <c r="DO131">
        <v>69984</v>
      </c>
      <c r="DP131">
        <v>719375</v>
      </c>
      <c r="DQ131">
        <v>40658</v>
      </c>
      <c r="DR131">
        <v>178292</v>
      </c>
      <c r="DS131">
        <v>163930</v>
      </c>
      <c r="DT131">
        <v>269269</v>
      </c>
      <c r="DU131">
        <v>45910</v>
      </c>
      <c r="DV131">
        <v>121809</v>
      </c>
      <c r="DW131">
        <v>26895</v>
      </c>
      <c r="DX131">
        <v>380100</v>
      </c>
      <c r="DY131">
        <v>53650</v>
      </c>
      <c r="DZ131">
        <v>74924</v>
      </c>
      <c r="EA131">
        <v>234849</v>
      </c>
      <c r="EB131">
        <v>47940</v>
      </c>
      <c r="EC131">
        <v>161697</v>
      </c>
      <c r="ED131">
        <v>156336</v>
      </c>
      <c r="EE131">
        <v>19991</v>
      </c>
      <c r="EF131">
        <v>39622</v>
      </c>
      <c r="EG131">
        <v>22753</v>
      </c>
      <c r="EH131">
        <v>77500</v>
      </c>
      <c r="EI131">
        <v>198752</v>
      </c>
      <c r="EJ131">
        <v>48436</v>
      </c>
      <c r="EK131">
        <v>5018278</v>
      </c>
      <c r="EL131">
        <v>531367</v>
      </c>
      <c r="EM131">
        <v>31515</v>
      </c>
      <c r="EN131">
        <v>295130</v>
      </c>
      <c r="EO131">
        <v>104372</v>
      </c>
      <c r="EP131">
        <v>17897</v>
      </c>
      <c r="EQ131">
        <v>27606</v>
      </c>
      <c r="ER131">
        <v>94390</v>
      </c>
      <c r="ES131">
        <v>208479</v>
      </c>
    </row>
    <row r="132" spans="1:149" ht="19.5" x14ac:dyDescent="0.35">
      <c r="A132" s="288"/>
      <c r="B132" s="289">
        <v>118</v>
      </c>
      <c r="C132" s="288"/>
      <c r="D132" s="288"/>
      <c r="E132" s="375"/>
      <c r="F132" s="288"/>
      <c r="G132" s="288"/>
      <c r="H132" s="286"/>
      <c r="I132" s="286"/>
      <c r="J132" s="286"/>
      <c r="K132" s="286"/>
      <c r="L132" s="286"/>
      <c r="M132" s="286"/>
      <c r="N132" s="287"/>
      <c r="O132" s="290">
        <v>130</v>
      </c>
      <c r="P132" s="290">
        <v>0</v>
      </c>
      <c r="Q132" s="330"/>
      <c r="R132" s="330"/>
      <c r="S132" s="330"/>
      <c r="T132" s="330"/>
      <c r="U132" s="330"/>
      <c r="V132" s="330"/>
      <c r="W132" s="330"/>
      <c r="X132" s="331"/>
      <c r="Y132" s="330"/>
      <c r="Z132" s="330"/>
      <c r="AA132" s="330"/>
      <c r="AB132" s="330"/>
      <c r="AC132" s="330"/>
      <c r="AD132" s="330"/>
      <c r="AE132" s="330"/>
      <c r="AF132" s="330"/>
      <c r="AG132" s="330"/>
      <c r="AH132" s="330"/>
      <c r="AI132" s="330"/>
      <c r="AJ132" s="330"/>
      <c r="AK132" s="330"/>
      <c r="AL132" s="332"/>
      <c r="AM132" s="332"/>
      <c r="AN132" s="332"/>
      <c r="AO132" s="332"/>
      <c r="AP132" s="332"/>
      <c r="AQ132" s="332"/>
      <c r="AR132" s="332"/>
      <c r="AS132" s="332"/>
      <c r="AT132" s="332"/>
      <c r="AU132" s="332"/>
      <c r="AV132" s="332"/>
      <c r="AW132" s="332"/>
      <c r="AX132" s="332"/>
      <c r="AY132" s="332"/>
      <c r="AZ132" s="332"/>
      <c r="BA132" s="332"/>
      <c r="BB132" s="332"/>
      <c r="BC132" s="332"/>
      <c r="BD132" s="332"/>
      <c r="BE132" s="332"/>
      <c r="BF132" s="332"/>
      <c r="BG132" s="332"/>
      <c r="BH132" s="332"/>
      <c r="BI132" s="332"/>
      <c r="BJ132" s="332"/>
      <c r="BK132" s="332"/>
      <c r="BL132" s="332"/>
      <c r="BM132" s="332"/>
      <c r="BN132" s="332"/>
      <c r="BO132" s="332"/>
      <c r="BP132" s="332"/>
      <c r="BQ132" s="332"/>
      <c r="BR132" s="332"/>
      <c r="BS132" s="332"/>
      <c r="BT132" s="332"/>
      <c r="BU132" s="332"/>
      <c r="BV132" s="332"/>
      <c r="BW132" s="332"/>
      <c r="BX132" s="329"/>
      <c r="BY132" s="332"/>
      <c r="BZ132" s="332"/>
      <c r="CA132" s="332"/>
      <c r="CB132" s="332"/>
      <c r="CC132" s="332"/>
      <c r="CD132" s="290"/>
      <c r="CE132" s="290"/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O132">
        <v>0</v>
      </c>
      <c r="EP132">
        <v>0</v>
      </c>
      <c r="EQ132">
        <v>0</v>
      </c>
      <c r="ER132">
        <v>0</v>
      </c>
      <c r="ES132">
        <v>0</v>
      </c>
    </row>
    <row r="133" spans="1:149" ht="20.25" thickBot="1" x14ac:dyDescent="0.4">
      <c r="A133" s="288"/>
      <c r="B133" s="289">
        <v>119</v>
      </c>
      <c r="C133" s="288"/>
      <c r="D133" s="288"/>
      <c r="E133" s="372" t="s">
        <v>112</v>
      </c>
      <c r="F133" s="373"/>
      <c r="G133" s="373"/>
      <c r="H133" s="378"/>
      <c r="I133" s="378"/>
      <c r="J133" s="378"/>
      <c r="K133" s="378"/>
      <c r="L133" s="378"/>
      <c r="M133" s="378"/>
      <c r="N133" s="379"/>
      <c r="O133" s="290">
        <v>131</v>
      </c>
      <c r="P133" s="290">
        <v>0</v>
      </c>
      <c r="Q133" s="330"/>
      <c r="R133" s="330"/>
      <c r="S133" s="330"/>
      <c r="T133" s="330"/>
      <c r="U133" s="330"/>
      <c r="V133" s="330"/>
      <c r="W133" s="330"/>
      <c r="X133" s="331"/>
      <c r="Y133" s="330"/>
      <c r="Z133" s="330"/>
      <c r="AA133" s="330"/>
      <c r="AB133" s="330"/>
      <c r="AC133" s="330"/>
      <c r="AD133" s="330"/>
      <c r="AE133" s="330"/>
      <c r="AF133" s="330"/>
      <c r="AG133" s="330"/>
      <c r="AH133" s="330"/>
      <c r="AI133" s="330"/>
      <c r="AJ133" s="330"/>
      <c r="AK133" s="330"/>
      <c r="AL133" s="332"/>
      <c r="AM133" s="332"/>
      <c r="AN133" s="332"/>
      <c r="AO133" s="332"/>
      <c r="AP133" s="332"/>
      <c r="AQ133" s="332"/>
      <c r="AR133" s="332"/>
      <c r="AS133" s="332"/>
      <c r="AT133" s="332"/>
      <c r="AU133" s="332"/>
      <c r="AV133" s="332"/>
      <c r="AW133" s="332"/>
      <c r="AX133" s="332"/>
      <c r="AY133" s="332"/>
      <c r="AZ133" s="332"/>
      <c r="BA133" s="332"/>
      <c r="BB133" s="332"/>
      <c r="BC133" s="332"/>
      <c r="BD133" s="332"/>
      <c r="BE133" s="332"/>
      <c r="BF133" s="332"/>
      <c r="BG133" s="332"/>
      <c r="BH133" s="332"/>
      <c r="BI133" s="332"/>
      <c r="BJ133" s="332"/>
      <c r="BK133" s="332"/>
      <c r="BL133" s="332"/>
      <c r="BM133" s="332"/>
      <c r="BN133" s="332"/>
      <c r="BO133" s="332"/>
      <c r="BP133" s="332"/>
      <c r="BQ133" s="332"/>
      <c r="BR133" s="332"/>
      <c r="BS133" s="332"/>
      <c r="BT133" s="332"/>
      <c r="BU133" s="332"/>
      <c r="BV133" s="332"/>
      <c r="BW133" s="332"/>
      <c r="BX133" s="329"/>
      <c r="BY133" s="332"/>
      <c r="BZ133" s="332"/>
      <c r="CA133" s="332"/>
      <c r="CB133" s="332"/>
      <c r="CC133" s="332"/>
      <c r="CD133" s="290"/>
      <c r="CE133" s="290"/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O133">
        <v>0</v>
      </c>
      <c r="EP133">
        <v>0</v>
      </c>
      <c r="EQ133">
        <v>0</v>
      </c>
      <c r="ER133">
        <v>0</v>
      </c>
      <c r="ES133">
        <v>0</v>
      </c>
    </row>
    <row r="134" spans="1:149" ht="20.25" thickBot="1" x14ac:dyDescent="0.4">
      <c r="A134" s="288"/>
      <c r="B134" s="289">
        <v>120</v>
      </c>
      <c r="C134" s="288"/>
      <c r="D134" s="288"/>
      <c r="E134" s="375" t="s">
        <v>113</v>
      </c>
      <c r="F134" s="380">
        <f>CG134</f>
        <v>118.425</v>
      </c>
      <c r="G134" s="380">
        <f>HLOOKUP($E$3,$P$3:$CE$269,O134,FALSE)</f>
        <v>120.33596127247579</v>
      </c>
      <c r="H134" s="381">
        <f>G134*EXP('Model Inputs'!H21)</f>
        <v>122.76690894358758</v>
      </c>
      <c r="I134" s="382">
        <f>H134*EXP('Model Inputs'!I21)</f>
        <v>125.24696501519075</v>
      </c>
      <c r="J134" s="382">
        <f>I134*EXP('Model Inputs'!J21)</f>
        <v>127.7771215427818</v>
      </c>
      <c r="K134" s="382">
        <f>J134*EXP('Model Inputs'!K21)</f>
        <v>130.35839062270765</v>
      </c>
      <c r="L134" s="382">
        <f>K134*EXP('Model Inputs'!L21)</f>
        <v>132.99180479701761</v>
      </c>
      <c r="M134" s="383">
        <f>L134*EXP('Model Inputs'!M21)</f>
        <v>135.6784174664941</v>
      </c>
      <c r="N134" s="384">
        <v>9</v>
      </c>
      <c r="O134" s="290">
        <v>132</v>
      </c>
      <c r="P134" s="290">
        <v>0</v>
      </c>
      <c r="Q134" s="330">
        <v>120.33596127247579</v>
      </c>
      <c r="R134" s="330">
        <v>120.33596127247579</v>
      </c>
      <c r="S134" s="330">
        <v>120.33596127247579</v>
      </c>
      <c r="T134" s="330">
        <v>120.33596127247579</v>
      </c>
      <c r="U134" s="330">
        <v>120.33596127247579</v>
      </c>
      <c r="V134" s="330">
        <v>120.33596127247579</v>
      </c>
      <c r="W134" s="330">
        <v>120.33596127247579</v>
      </c>
      <c r="X134" s="331">
        <v>120.33596127247579</v>
      </c>
      <c r="Y134" s="330">
        <v>120.33596127247579</v>
      </c>
      <c r="Z134" s="330">
        <v>120.33596127247579</v>
      </c>
      <c r="AA134" s="330">
        <v>120.33596127247579</v>
      </c>
      <c r="AB134" s="330">
        <v>120.33596127247579</v>
      </c>
      <c r="AC134" s="330">
        <v>120.33596127247579</v>
      </c>
      <c r="AD134" s="330">
        <v>120.33596127247579</v>
      </c>
      <c r="AE134" s="330">
        <v>120.33596127247579</v>
      </c>
      <c r="AF134" s="330">
        <v>120.33596127247579</v>
      </c>
      <c r="AG134" s="330">
        <v>120.33596127247579</v>
      </c>
      <c r="AH134" s="330">
        <v>120.33596127247579</v>
      </c>
      <c r="AI134" s="330">
        <v>120.33596127247579</v>
      </c>
      <c r="AJ134" s="330">
        <v>120.33596127247579</v>
      </c>
      <c r="AK134" s="330">
        <v>120.33596127247579</v>
      </c>
      <c r="AL134" s="332">
        <v>120.33596127247579</v>
      </c>
      <c r="AM134" s="332">
        <v>120.33596127247579</v>
      </c>
      <c r="AN134" s="332">
        <v>120.33596127247579</v>
      </c>
      <c r="AO134" s="332">
        <v>120.33596127247579</v>
      </c>
      <c r="AP134" s="332">
        <v>120.33596127247579</v>
      </c>
      <c r="AQ134" s="332">
        <v>120.33596127247579</v>
      </c>
      <c r="AR134" s="332">
        <v>120.33596127247579</v>
      </c>
      <c r="AS134" s="332">
        <v>120.33596127247579</v>
      </c>
      <c r="AT134" s="332">
        <v>120.33596127247579</v>
      </c>
      <c r="AU134" s="332">
        <v>120.33596127247579</v>
      </c>
      <c r="AV134" s="332">
        <v>120.33596127247579</v>
      </c>
      <c r="AW134" s="332">
        <v>120.33596127247579</v>
      </c>
      <c r="AX134" s="332">
        <v>120.33596127247579</v>
      </c>
      <c r="AY134" s="332">
        <v>120.33596127247579</v>
      </c>
      <c r="AZ134" s="332">
        <v>120.33596127247579</v>
      </c>
      <c r="BA134" s="332"/>
      <c r="BB134" s="332">
        <v>120.33596127247579</v>
      </c>
      <c r="BC134" s="332">
        <v>120.33596127247579</v>
      </c>
      <c r="BD134" s="332">
        <v>120.33596127247579</v>
      </c>
      <c r="BE134" s="332">
        <v>120.33596127247579</v>
      </c>
      <c r="BF134" s="332">
        <v>120.33596127247579</v>
      </c>
      <c r="BG134" s="332">
        <v>120.33596127247579</v>
      </c>
      <c r="BH134" s="332">
        <v>120.33596127247579</v>
      </c>
      <c r="BI134" s="332">
        <v>120.33596127247579</v>
      </c>
      <c r="BJ134" s="332">
        <v>120.33596127247579</v>
      </c>
      <c r="BK134" s="332">
        <v>120.33596127247579</v>
      </c>
      <c r="BL134" s="332">
        <v>120.33596127247579</v>
      </c>
      <c r="BM134" s="332">
        <v>120.33596127247579</v>
      </c>
      <c r="BN134" s="332">
        <v>120.33596127247579</v>
      </c>
      <c r="BO134" s="332">
        <v>120.33596127247579</v>
      </c>
      <c r="BP134" s="332">
        <v>120.33596127247579</v>
      </c>
      <c r="BQ134" s="332">
        <v>120.33596127247579</v>
      </c>
      <c r="BR134" s="332"/>
      <c r="BS134" s="332">
        <v>120.33596127247579</v>
      </c>
      <c r="BT134" s="332">
        <v>120.33596127247579</v>
      </c>
      <c r="BU134" s="332">
        <v>120.33596127247579</v>
      </c>
      <c r="BV134" s="332">
        <v>120.33596127247579</v>
      </c>
      <c r="BW134" s="332">
        <v>120.33596127247579</v>
      </c>
      <c r="BX134" s="329">
        <v>120.33596127247579</v>
      </c>
      <c r="BY134" s="332">
        <v>120.33596127247579</v>
      </c>
      <c r="BZ134" s="332">
        <v>120.33596127247579</v>
      </c>
      <c r="CA134" s="332">
        <v>120.33596127247579</v>
      </c>
      <c r="CB134" s="332">
        <v>120.33596127247579</v>
      </c>
      <c r="CC134" s="332">
        <v>120.33596127247579</v>
      </c>
      <c r="CD134" s="290"/>
      <c r="CE134" s="290"/>
      <c r="CG134">
        <v>118.425</v>
      </c>
      <c r="CH134">
        <v>118.425</v>
      </c>
      <c r="CI134">
        <v>118.425</v>
      </c>
      <c r="CJ134">
        <v>118.425</v>
      </c>
      <c r="CK134">
        <v>118.425</v>
      </c>
      <c r="CL134">
        <v>118.425</v>
      </c>
      <c r="CM134">
        <v>118.425</v>
      </c>
      <c r="CN134">
        <v>118.425</v>
      </c>
      <c r="CO134">
        <v>118.425</v>
      </c>
      <c r="CP134">
        <v>118.425</v>
      </c>
      <c r="CQ134">
        <v>118.425</v>
      </c>
      <c r="CR134">
        <v>118.425</v>
      </c>
      <c r="CS134">
        <v>118.425</v>
      </c>
      <c r="CT134">
        <v>118.425</v>
      </c>
      <c r="CU134">
        <v>118.425</v>
      </c>
      <c r="CV134">
        <v>118.425</v>
      </c>
      <c r="CW134">
        <v>118.425</v>
      </c>
      <c r="CX134">
        <v>118.425</v>
      </c>
      <c r="CY134">
        <v>118.425</v>
      </c>
      <c r="CZ134">
        <v>118.425</v>
      </c>
      <c r="DA134">
        <v>118.425</v>
      </c>
      <c r="DB134">
        <v>118.425</v>
      </c>
      <c r="DC134">
        <v>118.425</v>
      </c>
      <c r="DD134">
        <v>118.425</v>
      </c>
      <c r="DE134">
        <v>118.425</v>
      </c>
      <c r="DF134">
        <v>118.425</v>
      </c>
      <c r="DG134">
        <v>118.425</v>
      </c>
      <c r="DH134">
        <v>118.425</v>
      </c>
      <c r="DI134">
        <v>118.425</v>
      </c>
      <c r="DJ134">
        <v>118.425</v>
      </c>
      <c r="DK134">
        <v>118.425</v>
      </c>
      <c r="DL134">
        <v>118.425</v>
      </c>
      <c r="DM134">
        <v>118.425</v>
      </c>
      <c r="DN134">
        <v>118.425</v>
      </c>
      <c r="DO134">
        <v>118.425</v>
      </c>
      <c r="DP134">
        <v>118.425</v>
      </c>
      <c r="DQ134">
        <v>118.425</v>
      </c>
      <c r="DR134">
        <v>118.425</v>
      </c>
      <c r="DS134">
        <v>118.425</v>
      </c>
      <c r="DT134">
        <v>118.425</v>
      </c>
      <c r="DU134">
        <v>118.425</v>
      </c>
      <c r="DV134">
        <v>118.425</v>
      </c>
      <c r="DW134">
        <v>118.425</v>
      </c>
      <c r="DX134">
        <v>118.425</v>
      </c>
      <c r="DY134">
        <v>118.425</v>
      </c>
      <c r="DZ134">
        <v>118.425</v>
      </c>
      <c r="EA134">
        <v>118.425</v>
      </c>
      <c r="EB134">
        <v>118.425</v>
      </c>
      <c r="EC134">
        <v>118.425</v>
      </c>
      <c r="ED134">
        <v>118.425</v>
      </c>
      <c r="EE134">
        <v>118.425</v>
      </c>
      <c r="EF134">
        <v>118.425</v>
      </c>
      <c r="EG134">
        <v>118.425</v>
      </c>
      <c r="EH134">
        <v>118.425</v>
      </c>
      <c r="EI134">
        <v>118.425</v>
      </c>
      <c r="EJ134">
        <v>118.425</v>
      </c>
      <c r="EK134">
        <v>118.425</v>
      </c>
      <c r="EL134">
        <v>118.425</v>
      </c>
      <c r="EM134">
        <v>118.425</v>
      </c>
      <c r="EN134">
        <v>118.425</v>
      </c>
      <c r="EO134">
        <v>118.425</v>
      </c>
      <c r="EP134">
        <v>118.425</v>
      </c>
      <c r="EQ134">
        <v>118.425</v>
      </c>
      <c r="ER134">
        <v>118.425</v>
      </c>
      <c r="ES134">
        <v>118.425</v>
      </c>
    </row>
    <row r="135" spans="1:149" ht="20.25" thickBot="1" x14ac:dyDescent="0.4">
      <c r="A135" s="288"/>
      <c r="B135" s="289">
        <v>121</v>
      </c>
      <c r="C135" s="288"/>
      <c r="D135" s="288"/>
      <c r="E135" s="375" t="s">
        <v>266</v>
      </c>
      <c r="F135" s="380">
        <f>CG135</f>
        <v>992.55</v>
      </c>
      <c r="G135" s="385">
        <f>HLOOKUP($E$3,$P$3:$CE$269,O135,FALSE)</f>
        <v>1021.5337961750064</v>
      </c>
      <c r="H135" s="386">
        <f>G135*EXP('Model Inputs'!H20)</f>
        <v>1054.7515268114848</v>
      </c>
      <c r="I135" s="387">
        <f>H135*EXP('Model Inputs'!I20)</f>
        <v>1097.8293560327927</v>
      </c>
      <c r="J135" s="387">
        <f>I135*EXP('Model Inputs'!J20)</f>
        <v>1102.8609280256694</v>
      </c>
      <c r="K135" s="387">
        <f>J135*EXP('Model Inputs'!K20)</f>
        <v>1125.2657367195197</v>
      </c>
      <c r="L135" s="387">
        <f>K135*EXP('Model Inputs'!L20)</f>
        <v>1149.1076169901519</v>
      </c>
      <c r="M135" s="388">
        <f>L135*EXP('Model Inputs'!M20)</f>
        <v>1173.4554625005508</v>
      </c>
      <c r="N135" s="384">
        <v>8</v>
      </c>
      <c r="O135" s="290">
        <v>133</v>
      </c>
      <c r="P135" s="290">
        <v>0</v>
      </c>
      <c r="Q135" s="330">
        <v>1021.5337961750064</v>
      </c>
      <c r="R135" s="330">
        <v>1021.5337961750064</v>
      </c>
      <c r="S135" s="330">
        <v>1021.5337961750064</v>
      </c>
      <c r="T135" s="330">
        <v>1021.5337961750064</v>
      </c>
      <c r="U135" s="330">
        <v>1021.5337961750064</v>
      </c>
      <c r="V135" s="330">
        <v>1021.5337961750064</v>
      </c>
      <c r="W135" s="330">
        <v>1021.5337961750064</v>
      </c>
      <c r="X135" s="331">
        <v>1021.5337961750064</v>
      </c>
      <c r="Y135" s="330">
        <v>1021.5337961750064</v>
      </c>
      <c r="Z135" s="330">
        <v>1021.5337961750064</v>
      </c>
      <c r="AA135" s="330">
        <v>1021.5337961750064</v>
      </c>
      <c r="AB135" s="330">
        <v>1021.5337961750064</v>
      </c>
      <c r="AC135" s="330">
        <v>1021.5337961750064</v>
      </c>
      <c r="AD135" s="330">
        <v>1021.5337961750064</v>
      </c>
      <c r="AE135" s="330">
        <v>1021.5337961750064</v>
      </c>
      <c r="AF135" s="330">
        <v>1021.5337961750064</v>
      </c>
      <c r="AG135" s="330">
        <v>1021.5337961750064</v>
      </c>
      <c r="AH135" s="330">
        <v>1021.5337961750064</v>
      </c>
      <c r="AI135" s="330">
        <v>1021.5337961750064</v>
      </c>
      <c r="AJ135" s="330">
        <v>1021.5337961750064</v>
      </c>
      <c r="AK135" s="330">
        <v>1021.5337961750064</v>
      </c>
      <c r="AL135" s="332">
        <v>1021.5337961750064</v>
      </c>
      <c r="AM135" s="332">
        <v>1021.5337961750064</v>
      </c>
      <c r="AN135" s="332">
        <v>1021.5337961750064</v>
      </c>
      <c r="AO135" s="332">
        <v>1021.5337961750064</v>
      </c>
      <c r="AP135" s="332">
        <v>1021.5337961750064</v>
      </c>
      <c r="AQ135" s="332">
        <v>1021.5337961750064</v>
      </c>
      <c r="AR135" s="332">
        <v>1021.5337961750064</v>
      </c>
      <c r="AS135" s="332">
        <v>1021.5337961750064</v>
      </c>
      <c r="AT135" s="332">
        <v>1021.5337961750064</v>
      </c>
      <c r="AU135" s="332">
        <v>1021.5337961750064</v>
      </c>
      <c r="AV135" s="332">
        <v>1021.5337961750064</v>
      </c>
      <c r="AW135" s="332">
        <v>1021.5337961750064</v>
      </c>
      <c r="AX135" s="332">
        <v>1021.5337961750064</v>
      </c>
      <c r="AY135" s="332">
        <v>1021.5337961750064</v>
      </c>
      <c r="AZ135" s="332">
        <v>1021.5337961750064</v>
      </c>
      <c r="BA135" s="332"/>
      <c r="BB135" s="332">
        <v>1021.5337961750064</v>
      </c>
      <c r="BC135" s="332">
        <v>1021.5337961750064</v>
      </c>
      <c r="BD135" s="332">
        <v>1021.5337961750064</v>
      </c>
      <c r="BE135" s="332">
        <v>1021.5337961750064</v>
      </c>
      <c r="BF135" s="332">
        <v>1021.5337961750064</v>
      </c>
      <c r="BG135" s="332">
        <v>1021.5337961750064</v>
      </c>
      <c r="BH135" s="332">
        <v>1021.5337961750064</v>
      </c>
      <c r="BI135" s="332">
        <v>1021.5337961750064</v>
      </c>
      <c r="BJ135" s="332">
        <v>1021.5337961750064</v>
      </c>
      <c r="BK135" s="332">
        <v>1021.5337961750064</v>
      </c>
      <c r="BL135" s="332">
        <v>1021.5337961750064</v>
      </c>
      <c r="BM135" s="332">
        <v>1021.5337961750064</v>
      </c>
      <c r="BN135" s="332">
        <v>1021.5337961750064</v>
      </c>
      <c r="BO135" s="332">
        <v>1021.5337961750064</v>
      </c>
      <c r="BP135" s="332">
        <v>1021.5337961750064</v>
      </c>
      <c r="BQ135" s="332">
        <v>1021.5337961750064</v>
      </c>
      <c r="BR135" s="332"/>
      <c r="BS135" s="332">
        <v>1021.5337961750064</v>
      </c>
      <c r="BT135" s="332">
        <v>1021.5337961750064</v>
      </c>
      <c r="BU135" s="332">
        <v>1021.5337961750064</v>
      </c>
      <c r="BV135" s="332">
        <v>1021.5337961750064</v>
      </c>
      <c r="BW135" s="332">
        <v>1021.5337961750064</v>
      </c>
      <c r="BX135" s="329">
        <v>1021.5337961750064</v>
      </c>
      <c r="BY135" s="332">
        <v>1021.5337961750064</v>
      </c>
      <c r="BZ135" s="332">
        <v>1021.5337961750064</v>
      </c>
      <c r="CA135" s="332">
        <v>1021.5337961750064</v>
      </c>
      <c r="CB135" s="332">
        <v>1021.5337961750064</v>
      </c>
      <c r="CC135" s="332">
        <v>1021.5337961750064</v>
      </c>
      <c r="CD135" s="290"/>
      <c r="CE135" s="290"/>
      <c r="CG135">
        <v>992.55</v>
      </c>
      <c r="CH135">
        <v>992.55</v>
      </c>
      <c r="CI135">
        <v>992.55</v>
      </c>
      <c r="CJ135">
        <v>992.55</v>
      </c>
      <c r="CK135">
        <v>992.55</v>
      </c>
      <c r="CL135">
        <v>992.55</v>
      </c>
      <c r="CM135">
        <v>992.55</v>
      </c>
      <c r="CN135">
        <v>992.55</v>
      </c>
      <c r="CO135">
        <v>992.55</v>
      </c>
      <c r="CP135">
        <v>992.55</v>
      </c>
      <c r="CQ135">
        <v>992.55</v>
      </c>
      <c r="CR135">
        <v>992.55</v>
      </c>
      <c r="CS135">
        <v>992.55</v>
      </c>
      <c r="CT135">
        <v>992.55</v>
      </c>
      <c r="CU135">
        <v>992.55</v>
      </c>
      <c r="CV135">
        <v>992.55</v>
      </c>
      <c r="CW135">
        <v>992.55</v>
      </c>
      <c r="CX135">
        <v>992.55</v>
      </c>
      <c r="CY135">
        <v>992.55</v>
      </c>
      <c r="CZ135">
        <v>992.55</v>
      </c>
      <c r="DA135">
        <v>992.55</v>
      </c>
      <c r="DB135">
        <v>992.55</v>
      </c>
      <c r="DC135">
        <v>992.55</v>
      </c>
      <c r="DD135">
        <v>992.55</v>
      </c>
      <c r="DE135">
        <v>992.55</v>
      </c>
      <c r="DF135">
        <v>992.55</v>
      </c>
      <c r="DG135">
        <v>992.55</v>
      </c>
      <c r="DH135">
        <v>992.55</v>
      </c>
      <c r="DI135">
        <v>992.55</v>
      </c>
      <c r="DJ135">
        <v>992.55</v>
      </c>
      <c r="DK135">
        <v>992.55</v>
      </c>
      <c r="DL135">
        <v>992.55</v>
      </c>
      <c r="DM135">
        <v>992.55</v>
      </c>
      <c r="DN135">
        <v>992.55</v>
      </c>
      <c r="DO135">
        <v>992.55</v>
      </c>
      <c r="DP135">
        <v>992.55</v>
      </c>
      <c r="DQ135">
        <v>992.55</v>
      </c>
      <c r="DR135">
        <v>992.55</v>
      </c>
      <c r="DS135">
        <v>992.55</v>
      </c>
      <c r="DT135">
        <v>992.55</v>
      </c>
      <c r="DU135">
        <v>992.55</v>
      </c>
      <c r="DV135">
        <v>992.55</v>
      </c>
      <c r="DW135">
        <v>992.55</v>
      </c>
      <c r="DX135">
        <v>992.55</v>
      </c>
      <c r="DY135">
        <v>992.55</v>
      </c>
      <c r="DZ135">
        <v>992.55</v>
      </c>
      <c r="EA135">
        <v>992.55</v>
      </c>
      <c r="EB135">
        <v>992.55</v>
      </c>
      <c r="EC135">
        <v>992.55</v>
      </c>
      <c r="ED135">
        <v>992.55</v>
      </c>
      <c r="EE135">
        <v>992.55</v>
      </c>
      <c r="EF135">
        <v>992.55</v>
      </c>
      <c r="EG135">
        <v>992.55</v>
      </c>
      <c r="EH135">
        <v>992.55</v>
      </c>
      <c r="EI135">
        <v>992.55</v>
      </c>
      <c r="EJ135">
        <v>992.55</v>
      </c>
      <c r="EK135">
        <v>992.55</v>
      </c>
      <c r="EL135">
        <v>992.55</v>
      </c>
      <c r="EM135">
        <v>992.55</v>
      </c>
      <c r="EN135">
        <v>992.55</v>
      </c>
      <c r="EO135">
        <v>992.55</v>
      </c>
      <c r="EP135">
        <v>992.55</v>
      </c>
      <c r="EQ135">
        <v>992.55</v>
      </c>
      <c r="ER135">
        <v>992.55</v>
      </c>
      <c r="ES135">
        <v>992.55</v>
      </c>
    </row>
    <row r="136" spans="1:149" ht="19.5" x14ac:dyDescent="0.35">
      <c r="A136" s="288"/>
      <c r="B136" s="289">
        <v>122</v>
      </c>
      <c r="C136" s="288"/>
      <c r="D136" s="288"/>
      <c r="E136" s="375" t="s">
        <v>114</v>
      </c>
      <c r="F136" s="357">
        <f t="shared" ref="F136:F139" si="26">CG136</f>
        <v>1.7466782425851788E-2</v>
      </c>
      <c r="G136" s="389">
        <f>HLOOKUP($E$3,$P$3:$CE$269,O136,FALSE)</f>
        <v>2.4950474438225345E-2</v>
      </c>
      <c r="H136" s="389">
        <f>LN(H134/G134)*0.3+LN(H135/G135)*0.7</f>
        <v>2.8399999999999918E-2</v>
      </c>
      <c r="I136" s="389">
        <f t="shared" ref="I136:M136" si="27">LN(I134/H134)*0.3+LN(I135/H135)*0.7</f>
        <v>3.4020788586886487E-2</v>
      </c>
      <c r="J136" s="389">
        <f t="shared" si="27"/>
        <v>9.2009106940153188E-3</v>
      </c>
      <c r="K136" s="389">
        <f t="shared" si="27"/>
        <v>2.0078099740135601E-2</v>
      </c>
      <c r="L136" s="389">
        <f t="shared" si="27"/>
        <v>2.0676506415464348E-2</v>
      </c>
      <c r="M136" s="389">
        <f t="shared" si="27"/>
        <v>2.0676988876748077E-2</v>
      </c>
      <c r="N136" s="390"/>
      <c r="O136" s="290">
        <v>134</v>
      </c>
      <c r="P136" s="290">
        <v>0</v>
      </c>
      <c r="Q136" s="330">
        <v>2.4950474438225345E-2</v>
      </c>
      <c r="R136" s="330">
        <v>2.4950474438225345E-2</v>
      </c>
      <c r="S136" s="330">
        <v>2.4950474438225345E-2</v>
      </c>
      <c r="T136" s="330">
        <v>2.4950474438225345E-2</v>
      </c>
      <c r="U136" s="330">
        <v>2.4950474438225345E-2</v>
      </c>
      <c r="V136" s="330">
        <v>2.4950474438225345E-2</v>
      </c>
      <c r="W136" s="330">
        <v>2.4950474438225345E-2</v>
      </c>
      <c r="X136" s="331">
        <v>2.4950474438225345E-2</v>
      </c>
      <c r="Y136" s="330">
        <v>2.4950474438225345E-2</v>
      </c>
      <c r="Z136" s="330">
        <v>2.4950474438225345E-2</v>
      </c>
      <c r="AA136" s="330">
        <v>2.4950474438225345E-2</v>
      </c>
      <c r="AB136" s="330">
        <v>2.4950474438225345E-2</v>
      </c>
      <c r="AC136" s="330">
        <v>2.4950474438225345E-2</v>
      </c>
      <c r="AD136" s="330">
        <v>2.4950474438225345E-2</v>
      </c>
      <c r="AE136" s="330">
        <v>2.4950474438225345E-2</v>
      </c>
      <c r="AF136" s="330">
        <v>2.4950474438225345E-2</v>
      </c>
      <c r="AG136" s="330">
        <v>2.4950474438225345E-2</v>
      </c>
      <c r="AH136" s="330">
        <v>2.4950474438225345E-2</v>
      </c>
      <c r="AI136" s="330">
        <v>2.4950474438225345E-2</v>
      </c>
      <c r="AJ136" s="330">
        <v>2.4950474438225345E-2</v>
      </c>
      <c r="AK136" s="330">
        <v>2.4950474438225345E-2</v>
      </c>
      <c r="AL136" s="332">
        <v>2.4950474438225345E-2</v>
      </c>
      <c r="AM136" s="332">
        <v>2.4950474438225345E-2</v>
      </c>
      <c r="AN136" s="332">
        <v>2.4950474438225345E-2</v>
      </c>
      <c r="AO136" s="332">
        <v>2.4950474438225345E-2</v>
      </c>
      <c r="AP136" s="332">
        <v>2.4950474438225345E-2</v>
      </c>
      <c r="AQ136" s="332">
        <v>2.4950474438225345E-2</v>
      </c>
      <c r="AR136" s="332">
        <v>2.4950474438225345E-2</v>
      </c>
      <c r="AS136" s="332">
        <v>2.4950474438225345E-2</v>
      </c>
      <c r="AT136" s="332">
        <v>2.4950474438225345E-2</v>
      </c>
      <c r="AU136" s="332">
        <v>2.4950474438225345E-2</v>
      </c>
      <c r="AV136" s="332">
        <v>2.4950474438225345E-2</v>
      </c>
      <c r="AW136" s="332">
        <v>2.4950474438225345E-2</v>
      </c>
      <c r="AX136" s="332">
        <v>2.4950474438225345E-2</v>
      </c>
      <c r="AY136" s="332">
        <v>2.4950474438225345E-2</v>
      </c>
      <c r="AZ136" s="332">
        <v>2.4950474438225345E-2</v>
      </c>
      <c r="BA136" s="332"/>
      <c r="BB136" s="332">
        <v>2.4950474438225345E-2</v>
      </c>
      <c r="BC136" s="332">
        <v>2.4950474438225345E-2</v>
      </c>
      <c r="BD136" s="332">
        <v>2.4950474438225345E-2</v>
      </c>
      <c r="BE136" s="332">
        <v>2.4950474438225345E-2</v>
      </c>
      <c r="BF136" s="332">
        <v>2.4950474438225345E-2</v>
      </c>
      <c r="BG136" s="332">
        <v>2.4950474438225345E-2</v>
      </c>
      <c r="BH136" s="332">
        <v>2.4950474438225345E-2</v>
      </c>
      <c r="BI136" s="332">
        <v>2.4950474438225345E-2</v>
      </c>
      <c r="BJ136" s="332">
        <v>2.4950474438225345E-2</v>
      </c>
      <c r="BK136" s="332">
        <v>2.4950474438225345E-2</v>
      </c>
      <c r="BL136" s="332">
        <v>2.4950474438225345E-2</v>
      </c>
      <c r="BM136" s="332">
        <v>2.4950474438225345E-2</v>
      </c>
      <c r="BN136" s="332">
        <v>2.4950474438225345E-2</v>
      </c>
      <c r="BO136" s="332">
        <v>2.4950474438225345E-2</v>
      </c>
      <c r="BP136" s="332">
        <v>2.4950474438225345E-2</v>
      </c>
      <c r="BQ136" s="332">
        <v>2.4950474438225345E-2</v>
      </c>
      <c r="BR136" s="332"/>
      <c r="BS136" s="332">
        <v>2.4950474438225345E-2</v>
      </c>
      <c r="BT136" s="332">
        <v>2.4950474438225345E-2</v>
      </c>
      <c r="BU136" s="332">
        <v>2.4950474438225345E-2</v>
      </c>
      <c r="BV136" s="332">
        <v>2.4950474438225345E-2</v>
      </c>
      <c r="BW136" s="332">
        <v>2.4950474438225345E-2</v>
      </c>
      <c r="BX136" s="329">
        <v>2.4950474438225345E-2</v>
      </c>
      <c r="BY136" s="332">
        <v>2.4950474438225345E-2</v>
      </c>
      <c r="BZ136" s="332">
        <v>2.4950474438225345E-2</v>
      </c>
      <c r="CA136" s="332">
        <v>2.4950474438225345E-2</v>
      </c>
      <c r="CB136" s="332">
        <v>2.4950474438225345E-2</v>
      </c>
      <c r="CC136" s="332">
        <v>2.4950474438225345E-2</v>
      </c>
      <c r="CD136" s="290"/>
      <c r="CE136" s="290"/>
      <c r="CG136">
        <v>1.7466782425851788E-2</v>
      </c>
      <c r="CH136">
        <v>1.7466782425851788E-2</v>
      </c>
      <c r="CI136">
        <v>1.7466782425851788E-2</v>
      </c>
      <c r="CJ136">
        <v>1.7466782425851788E-2</v>
      </c>
      <c r="CK136">
        <v>1.7466782425851788E-2</v>
      </c>
      <c r="CL136">
        <v>1.7466782425851788E-2</v>
      </c>
      <c r="CM136">
        <v>1.7466782425851788E-2</v>
      </c>
      <c r="CN136">
        <v>1.7466782425851788E-2</v>
      </c>
      <c r="CO136">
        <v>1.7466782425851788E-2</v>
      </c>
      <c r="CP136">
        <v>1.7466782425851788E-2</v>
      </c>
      <c r="CQ136">
        <v>1.7466782425851788E-2</v>
      </c>
      <c r="CR136">
        <v>1.7466782425851788E-2</v>
      </c>
      <c r="CS136">
        <v>1.7466782425851788E-2</v>
      </c>
      <c r="CT136">
        <v>1.7466782425851788E-2</v>
      </c>
      <c r="CU136">
        <v>1.7466782425851788E-2</v>
      </c>
      <c r="CV136">
        <v>1.7466782425851788E-2</v>
      </c>
      <c r="CW136">
        <v>1.7466782425851788E-2</v>
      </c>
      <c r="CX136">
        <v>1.7466782425851788E-2</v>
      </c>
      <c r="CY136">
        <v>1.7466782425851788E-2</v>
      </c>
      <c r="CZ136">
        <v>1.7466782425851788E-2</v>
      </c>
      <c r="DA136">
        <v>1.7466782425851788E-2</v>
      </c>
      <c r="DB136">
        <v>1.7466782425851788E-2</v>
      </c>
      <c r="DC136">
        <v>1.7466782425851788E-2</v>
      </c>
      <c r="DD136">
        <v>1.7466782425851788E-2</v>
      </c>
      <c r="DE136">
        <v>1.7466782425851788E-2</v>
      </c>
      <c r="DF136">
        <v>1.7466782425851788E-2</v>
      </c>
      <c r="DG136">
        <v>1.7466782425851788E-2</v>
      </c>
      <c r="DH136">
        <v>1.7466782425851788E-2</v>
      </c>
      <c r="DI136">
        <v>1.7466782425851788E-2</v>
      </c>
      <c r="DJ136">
        <v>1.7466782425851788E-2</v>
      </c>
      <c r="DK136">
        <v>1.7466782425851788E-2</v>
      </c>
      <c r="DL136">
        <v>1.7466782425851788E-2</v>
      </c>
      <c r="DM136">
        <v>1.7466782425851788E-2</v>
      </c>
      <c r="DN136">
        <v>1.7466782425851788E-2</v>
      </c>
      <c r="DO136">
        <v>1.7466782425851788E-2</v>
      </c>
      <c r="DP136">
        <v>1.7466782425851788E-2</v>
      </c>
      <c r="DQ136">
        <v>1.7466782425851788E-2</v>
      </c>
      <c r="DR136">
        <v>1.7466782425851788E-2</v>
      </c>
      <c r="DS136">
        <v>1.7466782425851788E-2</v>
      </c>
      <c r="DT136">
        <v>1.7466782425851788E-2</v>
      </c>
      <c r="DU136">
        <v>1.7466782425851788E-2</v>
      </c>
      <c r="DV136">
        <v>1.7466782425851788E-2</v>
      </c>
      <c r="DW136">
        <v>1.7466782425851788E-2</v>
      </c>
      <c r="DX136">
        <v>1.7466782425851788E-2</v>
      </c>
      <c r="DY136">
        <v>1.7466782425851788E-2</v>
      </c>
      <c r="DZ136">
        <v>1.7466782425851788E-2</v>
      </c>
      <c r="EA136">
        <v>1.7466782425851788E-2</v>
      </c>
      <c r="EB136">
        <v>1.7466782425851788E-2</v>
      </c>
      <c r="EC136">
        <v>1.7466782425851788E-2</v>
      </c>
      <c r="ED136">
        <v>1.7466782425851788E-2</v>
      </c>
      <c r="EE136">
        <v>1.7466782425851788E-2</v>
      </c>
      <c r="EF136">
        <v>1.7466782425851788E-2</v>
      </c>
      <c r="EG136">
        <v>1.7466782425851788E-2</v>
      </c>
      <c r="EH136">
        <v>1.7466782425851788E-2</v>
      </c>
      <c r="EI136">
        <v>1.7466782425851788E-2</v>
      </c>
      <c r="EJ136">
        <v>1.7466782425851788E-2</v>
      </c>
      <c r="EK136">
        <v>1.7466782425851788E-2</v>
      </c>
      <c r="EL136">
        <v>1.7466782425851788E-2</v>
      </c>
      <c r="EM136">
        <v>1.7466782425851788E-2</v>
      </c>
      <c r="EN136">
        <v>1.7466782425851788E-2</v>
      </c>
      <c r="EO136">
        <v>1.7466782425851788E-2</v>
      </c>
      <c r="EP136">
        <v>1.7466782425851788E-2</v>
      </c>
      <c r="EQ136">
        <v>1.7466782425851788E-2</v>
      </c>
      <c r="ER136">
        <v>1.7466782425851788E-2</v>
      </c>
      <c r="ES136">
        <v>1.7466782425851788E-2</v>
      </c>
    </row>
    <row r="137" spans="1:149" ht="19.5" x14ac:dyDescent="0.35">
      <c r="A137" s="288"/>
      <c r="B137" s="289">
        <v>123</v>
      </c>
      <c r="C137" s="288"/>
      <c r="D137" s="288"/>
      <c r="E137" s="375" t="s">
        <v>115</v>
      </c>
      <c r="F137" s="380"/>
      <c r="G137" s="340">
        <f>HLOOKUP($E$3,$P$3:$CE$269,O137,FALSE)</f>
        <v>148.5804757052604</v>
      </c>
      <c r="H137" s="340">
        <f t="shared" ref="H137:M137" si="28">G137*EXP(H136)</f>
        <v>152.86065203816563</v>
      </c>
      <c r="I137" s="340">
        <f t="shared" si="28"/>
        <v>158.15056526570305</v>
      </c>
      <c r="J137" s="340">
        <f t="shared" si="28"/>
        <v>159.61240932835503</v>
      </c>
      <c r="K137" s="340">
        <f t="shared" si="28"/>
        <v>162.8495118896036</v>
      </c>
      <c r="L137" s="340">
        <f t="shared" si="28"/>
        <v>166.25172257449876</v>
      </c>
      <c r="M137" s="340">
        <f t="shared" si="28"/>
        <v>169.72509326759462</v>
      </c>
      <c r="N137" s="342"/>
      <c r="O137" s="290">
        <v>135</v>
      </c>
      <c r="P137" s="290">
        <v>0</v>
      </c>
      <c r="Q137" s="330">
        <v>148.5804757052604</v>
      </c>
      <c r="R137" s="330">
        <v>117.84029975935469</v>
      </c>
      <c r="S137" s="330">
        <v>125.10444237512081</v>
      </c>
      <c r="T137" s="330">
        <v>135.44966503841732</v>
      </c>
      <c r="U137" s="330">
        <v>127.04410268398206</v>
      </c>
      <c r="V137" s="330">
        <v>142.73452696871527</v>
      </c>
      <c r="W137" s="330">
        <v>125.29129337669033</v>
      </c>
      <c r="X137" s="331">
        <v>133.43126398830893</v>
      </c>
      <c r="Y137" s="330">
        <v>126.74605058078812</v>
      </c>
      <c r="Z137" s="330">
        <v>120.87063966651004</v>
      </c>
      <c r="AA137" s="330">
        <v>147.4388084309023</v>
      </c>
      <c r="AB137" s="330">
        <v>152.07823232390956</v>
      </c>
      <c r="AC137" s="330">
        <v>138.65637338359778</v>
      </c>
      <c r="AD137" s="330">
        <v>129.41053048716657</v>
      </c>
      <c r="AE137" s="330">
        <v>152.07823232390956</v>
      </c>
      <c r="AF137" s="330">
        <v>130.19187476431208</v>
      </c>
      <c r="AG137" s="330">
        <v>126.74605058078812</v>
      </c>
      <c r="AH137" s="330">
        <v>152.07823232390956</v>
      </c>
      <c r="AI137" s="330">
        <v>127.18550362672097</v>
      </c>
      <c r="AJ137" s="330">
        <v>125.10444237512081</v>
      </c>
      <c r="AK137" s="330">
        <v>126.74605058078812</v>
      </c>
      <c r="AL137" s="332">
        <v>142.73452696871527</v>
      </c>
      <c r="AM137" s="332">
        <v>133.43126398830893</v>
      </c>
      <c r="AN137" s="332">
        <v>145.65750133698711</v>
      </c>
      <c r="AO137" s="332">
        <v>126.74605058078812</v>
      </c>
      <c r="AP137" s="332">
        <v>115.55294987738964</v>
      </c>
      <c r="AQ137" s="332">
        <v>115.55294987738964</v>
      </c>
      <c r="AR137" s="332">
        <v>140.62086988373937</v>
      </c>
      <c r="AS137" s="332">
        <v>147.4388084309023</v>
      </c>
      <c r="AT137" s="332">
        <v>139.40078500072636</v>
      </c>
      <c r="AU137" s="332">
        <v>133.0345802165028</v>
      </c>
      <c r="AV137" s="332">
        <v>120.78216099989227</v>
      </c>
      <c r="AW137" s="332">
        <v>138.65637338359778</v>
      </c>
      <c r="AX137" s="332">
        <v>127.63603560782708</v>
      </c>
      <c r="AY137" s="332">
        <v>128.78522048500551</v>
      </c>
      <c r="AZ137" s="332">
        <v>130.19187476431208</v>
      </c>
      <c r="BA137" s="332"/>
      <c r="BB137" s="332">
        <v>142.73452696871527</v>
      </c>
      <c r="BC137" s="332">
        <v>143.99063035299366</v>
      </c>
      <c r="BD137" s="332">
        <v>125.29129337669033</v>
      </c>
      <c r="BE137" s="332">
        <v>125.29129337669033</v>
      </c>
      <c r="BF137" s="332">
        <v>118.16965596928465</v>
      </c>
      <c r="BG137" s="332">
        <v>131.44996466286915</v>
      </c>
      <c r="BH137" s="332">
        <v>145.65750133698711</v>
      </c>
      <c r="BI137" s="332">
        <v>143.99063035299366</v>
      </c>
      <c r="BJ137" s="332">
        <v>139.40078500072636</v>
      </c>
      <c r="BK137" s="332">
        <v>148.5804757052604</v>
      </c>
      <c r="BL137" s="332">
        <v>108.74857636405031</v>
      </c>
      <c r="BM137" s="332">
        <v>119.96388798339837</v>
      </c>
      <c r="BN137" s="332">
        <v>117.84029975935469</v>
      </c>
      <c r="BO137" s="332">
        <v>108.74857636405031</v>
      </c>
      <c r="BP137" s="332">
        <v>125.74181099165266</v>
      </c>
      <c r="BQ137" s="332">
        <v>125.10444237512081</v>
      </c>
      <c r="BR137" s="332"/>
      <c r="BS137" s="332">
        <v>125.10444237512081</v>
      </c>
      <c r="BT137" s="332">
        <v>134.08981279259601</v>
      </c>
      <c r="BU137" s="332">
        <v>148.5804757052604</v>
      </c>
      <c r="BV137" s="332">
        <v>149.28835079758335</v>
      </c>
      <c r="BW137" s="332">
        <v>139.40078500072636</v>
      </c>
      <c r="BX137" s="329">
        <v>138.65637338359778</v>
      </c>
      <c r="BY137" s="332">
        <v>125.29129337669033</v>
      </c>
      <c r="BZ137" s="332">
        <v>126.57244217470141</v>
      </c>
      <c r="CA137" s="332">
        <v>138.65637338359778</v>
      </c>
      <c r="CB137" s="332">
        <v>114.48851096580518</v>
      </c>
      <c r="CC137" s="332">
        <v>149.28835079758335</v>
      </c>
      <c r="CD137" s="290"/>
      <c r="CE137" s="290"/>
      <c r="CG137">
        <v>144.91918771568427</v>
      </c>
      <c r="CH137">
        <v>114.93650454568989</v>
      </c>
      <c r="CI137">
        <v>122.02164572814232</v>
      </c>
      <c r="CJ137">
        <v>132.11194364909412</v>
      </c>
      <c r="CK137">
        <v>123.913509346631</v>
      </c>
      <c r="CL137">
        <v>139.21729358520494</v>
      </c>
      <c r="CM137">
        <v>122.20389238769019</v>
      </c>
      <c r="CN137">
        <v>130.14327960169641</v>
      </c>
      <c r="CO137">
        <v>123.62280177898599</v>
      </c>
      <c r="CP137">
        <v>117.8921714713937</v>
      </c>
      <c r="CQ137">
        <v>143.80565315970563</v>
      </c>
      <c r="CR137">
        <v>148.33075337123731</v>
      </c>
      <c r="CS137">
        <v>135.23963297986805</v>
      </c>
      <c r="CT137">
        <v>126.22162414702781</v>
      </c>
      <c r="CU137">
        <v>148.33075337123731</v>
      </c>
      <c r="CV137">
        <v>126.98371470726295</v>
      </c>
      <c r="CW137">
        <v>123.62280177898599</v>
      </c>
      <c r="CX137">
        <v>148.33075337123731</v>
      </c>
      <c r="CY137">
        <v>124.05142591788095</v>
      </c>
      <c r="CZ137">
        <v>122.02164572814232</v>
      </c>
      <c r="DA137">
        <v>123.62280177898599</v>
      </c>
      <c r="DB137">
        <v>139.21729358520494</v>
      </c>
      <c r="DC137">
        <v>130.14327960169641</v>
      </c>
      <c r="DD137">
        <v>142.06824065044393</v>
      </c>
      <c r="DE137">
        <v>123.62280177898599</v>
      </c>
      <c r="DF137">
        <v>112.70551904545835</v>
      </c>
      <c r="DG137">
        <v>112.70551904545835</v>
      </c>
      <c r="DH137">
        <v>137.15572078157606</v>
      </c>
      <c r="DI137">
        <v>143.80565315970563</v>
      </c>
      <c r="DJ137">
        <v>135.96570096671709</v>
      </c>
      <c r="DK137">
        <v>129.75637082571313</v>
      </c>
      <c r="DL137">
        <v>117.8058730769677</v>
      </c>
      <c r="DM137">
        <v>135.23963297986805</v>
      </c>
      <c r="DN137">
        <v>124.49085598722164</v>
      </c>
      <c r="DO137">
        <v>125.6117228988757</v>
      </c>
      <c r="DP137">
        <v>126.98371470726295</v>
      </c>
      <c r="DQ137">
        <v>115.73783362834769</v>
      </c>
      <c r="DR137">
        <v>139.21729358520494</v>
      </c>
      <c r="DS137">
        <v>140.44244434120097</v>
      </c>
      <c r="DT137">
        <v>122.20389238769019</v>
      </c>
      <c r="DU137">
        <v>122.20389238769019</v>
      </c>
      <c r="DV137">
        <v>115.2577448310343</v>
      </c>
      <c r="DW137">
        <v>128.21080302628187</v>
      </c>
      <c r="DX137">
        <v>142.06824065044393</v>
      </c>
      <c r="DY137">
        <v>140.44244434120097</v>
      </c>
      <c r="DZ137">
        <v>135.96570096671709</v>
      </c>
      <c r="EA137">
        <v>144.91918771568427</v>
      </c>
      <c r="EB137">
        <v>106.06881743451888</v>
      </c>
      <c r="EC137">
        <v>117.00776376740274</v>
      </c>
      <c r="ED137">
        <v>114.93650454568989</v>
      </c>
      <c r="EE137">
        <v>106.06881743451888</v>
      </c>
      <c r="EF137">
        <v>122.6433084448945</v>
      </c>
      <c r="EG137">
        <v>122.02164572814232</v>
      </c>
      <c r="EH137">
        <v>126.98371470726295</v>
      </c>
      <c r="EI137">
        <v>122.02164572814232</v>
      </c>
      <c r="EJ137">
        <v>130.78560058859202</v>
      </c>
      <c r="EK137">
        <v>144.91918771568427</v>
      </c>
      <c r="EL137">
        <v>145.60961950288024</v>
      </c>
      <c r="EM137">
        <v>135.96570096671709</v>
      </c>
      <c r="EN137">
        <v>135.23963297986805</v>
      </c>
      <c r="EO137">
        <v>122.20389238769019</v>
      </c>
      <c r="EP137">
        <v>123.45347139374337</v>
      </c>
      <c r="EQ137">
        <v>135.23963297986805</v>
      </c>
      <c r="ER137">
        <v>111.66730980761885</v>
      </c>
      <c r="ES137">
        <v>145.60961950288024</v>
      </c>
    </row>
    <row r="138" spans="1:149" ht="19.5" x14ac:dyDescent="0.35">
      <c r="A138" s="288"/>
      <c r="B138" s="289">
        <v>124</v>
      </c>
      <c r="C138" s="286"/>
      <c r="D138" s="286"/>
      <c r="E138" s="309"/>
      <c r="F138" s="380"/>
      <c r="G138" s="340"/>
      <c r="H138" s="341"/>
      <c r="I138" s="341"/>
      <c r="J138" s="341"/>
      <c r="K138" s="341"/>
      <c r="L138" s="341"/>
      <c r="M138" s="341"/>
      <c r="N138" s="342"/>
      <c r="O138" s="290">
        <v>136</v>
      </c>
      <c r="P138" s="290">
        <v>0</v>
      </c>
      <c r="Q138" s="330"/>
      <c r="R138" s="330"/>
      <c r="S138" s="330"/>
      <c r="T138" s="330"/>
      <c r="U138" s="330"/>
      <c r="V138" s="330"/>
      <c r="W138" s="330"/>
      <c r="X138" s="331"/>
      <c r="Y138" s="330"/>
      <c r="Z138" s="330"/>
      <c r="AA138" s="330"/>
      <c r="AB138" s="330"/>
      <c r="AC138" s="330"/>
      <c r="AD138" s="330"/>
      <c r="AE138" s="330"/>
      <c r="AF138" s="330"/>
      <c r="AG138" s="330"/>
      <c r="AH138" s="330"/>
      <c r="AI138" s="330"/>
      <c r="AJ138" s="330"/>
      <c r="AK138" s="330"/>
      <c r="AL138" s="332"/>
      <c r="AM138" s="332"/>
      <c r="AN138" s="332"/>
      <c r="AO138" s="332"/>
      <c r="AP138" s="332"/>
      <c r="AQ138" s="332"/>
      <c r="AR138" s="332"/>
      <c r="AS138" s="332"/>
      <c r="AT138" s="332"/>
      <c r="AU138" s="332"/>
      <c r="AV138" s="332"/>
      <c r="AW138" s="332"/>
      <c r="AX138" s="332"/>
      <c r="AY138" s="332"/>
      <c r="AZ138" s="332"/>
      <c r="BA138" s="332"/>
      <c r="BB138" s="332"/>
      <c r="BC138" s="332"/>
      <c r="BD138" s="332"/>
      <c r="BE138" s="332"/>
      <c r="BF138" s="332"/>
      <c r="BG138" s="332"/>
      <c r="BH138" s="332"/>
      <c r="BI138" s="332"/>
      <c r="BJ138" s="332"/>
      <c r="BK138" s="332"/>
      <c r="BL138" s="332"/>
      <c r="BM138" s="332"/>
      <c r="BN138" s="332"/>
      <c r="BO138" s="332"/>
      <c r="BP138" s="332"/>
      <c r="BQ138" s="332"/>
      <c r="BR138" s="332"/>
      <c r="BS138" s="332"/>
      <c r="BT138" s="332"/>
      <c r="BU138" s="332"/>
      <c r="BV138" s="332"/>
      <c r="BW138" s="332"/>
      <c r="BX138" s="329"/>
      <c r="BY138" s="332"/>
      <c r="BZ138" s="332"/>
      <c r="CA138" s="332"/>
      <c r="CB138" s="332"/>
      <c r="CC138" s="332"/>
      <c r="CD138" s="290"/>
      <c r="CE138" s="290"/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O138">
        <v>0</v>
      </c>
      <c r="EP138">
        <v>0</v>
      </c>
      <c r="EQ138">
        <v>0</v>
      </c>
      <c r="ER138">
        <v>0</v>
      </c>
      <c r="ES138">
        <v>0</v>
      </c>
    </row>
    <row r="139" spans="1:149" ht="19.5" x14ac:dyDescent="0.35">
      <c r="A139" s="288"/>
      <c r="B139" s="289">
        <v>125</v>
      </c>
      <c r="C139" s="288"/>
      <c r="D139" s="288"/>
      <c r="E139" s="375" t="s">
        <v>116</v>
      </c>
      <c r="F139" s="391">
        <f t="shared" si="26"/>
        <v>17.035579942885761</v>
      </c>
      <c r="G139" s="340">
        <f>HLOOKUP($E$3,$P$3:$CE$269,O139,FALSE)</f>
        <v>17.882772779379295</v>
      </c>
      <c r="H139" s="340">
        <f t="shared" ref="H139:K139" si="29">H113</f>
        <v>18.203066919209125</v>
      </c>
      <c r="I139" s="340">
        <f t="shared" si="29"/>
        <v>17.354245009582478</v>
      </c>
      <c r="J139" s="340">
        <f t="shared" si="29"/>
        <v>17.704824013928686</v>
      </c>
      <c r="K139" s="340">
        <f t="shared" si="29"/>
        <v>18.062485183947928</v>
      </c>
      <c r="L139" s="340">
        <f t="shared" ref="L139:M139" si="30">L113</f>
        <v>18.427371588877097</v>
      </c>
      <c r="M139" s="340">
        <f t="shared" si="30"/>
        <v>18.799629188143378</v>
      </c>
      <c r="N139" s="342"/>
      <c r="O139" s="290">
        <v>137</v>
      </c>
      <c r="P139" s="290">
        <v>0</v>
      </c>
      <c r="Q139" s="330">
        <v>17.882772779379295</v>
      </c>
      <c r="R139" s="330">
        <v>17.882772779379295</v>
      </c>
      <c r="S139" s="330">
        <v>17.882772779379295</v>
      </c>
      <c r="T139" s="330">
        <v>17.882772779379295</v>
      </c>
      <c r="U139" s="330">
        <v>17.882772779379295</v>
      </c>
      <c r="V139" s="330">
        <v>17.882772779379295</v>
      </c>
      <c r="W139" s="330">
        <v>17.882772779379295</v>
      </c>
      <c r="X139" s="331">
        <v>17.882772779379295</v>
      </c>
      <c r="Y139" s="330">
        <v>17.882772779379295</v>
      </c>
      <c r="Z139" s="330">
        <v>17.882772779379295</v>
      </c>
      <c r="AA139" s="330">
        <v>17.882772779379295</v>
      </c>
      <c r="AB139" s="330">
        <v>17.882772779379295</v>
      </c>
      <c r="AC139" s="330">
        <v>17.882772779379295</v>
      </c>
      <c r="AD139" s="330">
        <v>17.882772779379295</v>
      </c>
      <c r="AE139" s="330">
        <v>17.882772779379295</v>
      </c>
      <c r="AF139" s="330">
        <v>17.882772779379295</v>
      </c>
      <c r="AG139" s="330">
        <v>17.882772779379295</v>
      </c>
      <c r="AH139" s="330">
        <v>17.882772779379295</v>
      </c>
      <c r="AI139" s="330">
        <v>17.882772779379295</v>
      </c>
      <c r="AJ139" s="330">
        <v>17.882772779379295</v>
      </c>
      <c r="AK139" s="330">
        <v>17.882772779379295</v>
      </c>
      <c r="AL139" s="332">
        <v>17.882772779379295</v>
      </c>
      <c r="AM139" s="332">
        <v>17.882772779379295</v>
      </c>
      <c r="AN139" s="332">
        <v>17.882772779379295</v>
      </c>
      <c r="AO139" s="332">
        <v>17.882772779379295</v>
      </c>
      <c r="AP139" s="332">
        <v>17.882772779379295</v>
      </c>
      <c r="AQ139" s="332">
        <v>17.882772779379295</v>
      </c>
      <c r="AR139" s="332">
        <v>17.882772779379295</v>
      </c>
      <c r="AS139" s="332">
        <v>17.882772779379295</v>
      </c>
      <c r="AT139" s="332">
        <v>17.882772779379295</v>
      </c>
      <c r="AU139" s="332">
        <v>17.882772779379295</v>
      </c>
      <c r="AV139" s="332">
        <v>17.882772779379295</v>
      </c>
      <c r="AW139" s="332">
        <v>17.882772779379295</v>
      </c>
      <c r="AX139" s="332">
        <v>17.882772779379295</v>
      </c>
      <c r="AY139" s="332">
        <v>17.882772779379295</v>
      </c>
      <c r="AZ139" s="332">
        <v>17.882772779379295</v>
      </c>
      <c r="BA139" s="332"/>
      <c r="BB139" s="332">
        <v>17.882772779379295</v>
      </c>
      <c r="BC139" s="332">
        <v>17.882772779379295</v>
      </c>
      <c r="BD139" s="332">
        <v>17.882772779379295</v>
      </c>
      <c r="BE139" s="332">
        <v>17.882772779379295</v>
      </c>
      <c r="BF139" s="332">
        <v>17.882772779379295</v>
      </c>
      <c r="BG139" s="332">
        <v>17.882772779379295</v>
      </c>
      <c r="BH139" s="332">
        <v>17.882772779379295</v>
      </c>
      <c r="BI139" s="332">
        <v>17.882772779379295</v>
      </c>
      <c r="BJ139" s="332">
        <v>17.882772779379295</v>
      </c>
      <c r="BK139" s="332">
        <v>17.882772779379295</v>
      </c>
      <c r="BL139" s="332">
        <v>17.882772779379295</v>
      </c>
      <c r="BM139" s="332">
        <v>17.882772779379295</v>
      </c>
      <c r="BN139" s="332">
        <v>17.882772779379295</v>
      </c>
      <c r="BO139" s="332">
        <v>17.882772779379295</v>
      </c>
      <c r="BP139" s="332">
        <v>17.882772779379295</v>
      </c>
      <c r="BQ139" s="332">
        <v>17.882772779379295</v>
      </c>
      <c r="BR139" s="332"/>
      <c r="BS139" s="332">
        <v>17.882772779379295</v>
      </c>
      <c r="BT139" s="332">
        <v>17.882772779379295</v>
      </c>
      <c r="BU139" s="332">
        <v>17.882772779379295</v>
      </c>
      <c r="BV139" s="332">
        <v>17.882772779379295</v>
      </c>
      <c r="BW139" s="332">
        <v>17.882772779379295</v>
      </c>
      <c r="BX139" s="329">
        <v>17.882772779379295</v>
      </c>
      <c r="BY139" s="332">
        <v>17.882772779379295</v>
      </c>
      <c r="BZ139" s="332">
        <v>17.882772779379295</v>
      </c>
      <c r="CA139" s="332">
        <v>17.882772779379295</v>
      </c>
      <c r="CB139" s="332">
        <v>17.882772779379295</v>
      </c>
      <c r="CC139" s="332">
        <v>17.882772779379295</v>
      </c>
      <c r="CD139" s="290"/>
      <c r="CE139" s="290"/>
      <c r="CG139">
        <v>17.035579942885761</v>
      </c>
      <c r="CH139">
        <v>17.035579942885761</v>
      </c>
      <c r="CI139">
        <v>17.035579942885761</v>
      </c>
      <c r="CJ139">
        <v>17.035579942885761</v>
      </c>
      <c r="CK139">
        <v>17.035579942885761</v>
      </c>
      <c r="CL139">
        <v>17.035579942885761</v>
      </c>
      <c r="CM139">
        <v>17.035579942885761</v>
      </c>
      <c r="CN139">
        <v>17.035579942885761</v>
      </c>
      <c r="CO139">
        <v>17.035579942885761</v>
      </c>
      <c r="CP139">
        <v>17.035579942885761</v>
      </c>
      <c r="CQ139">
        <v>17.035579942885761</v>
      </c>
      <c r="CR139">
        <v>17.035579942885761</v>
      </c>
      <c r="CS139">
        <v>17.035579942885761</v>
      </c>
      <c r="CT139">
        <v>17.035579942885761</v>
      </c>
      <c r="CU139">
        <v>17.035579942885761</v>
      </c>
      <c r="CV139">
        <v>17.035579942885761</v>
      </c>
      <c r="CW139">
        <v>17.035579942885761</v>
      </c>
      <c r="CX139">
        <v>17.035579942885761</v>
      </c>
      <c r="CY139">
        <v>17.035579942885761</v>
      </c>
      <c r="CZ139">
        <v>17.035579942885761</v>
      </c>
      <c r="DA139">
        <v>17.035579942885761</v>
      </c>
      <c r="DB139">
        <v>17.035579942885761</v>
      </c>
      <c r="DC139">
        <v>17.035579942885761</v>
      </c>
      <c r="DD139">
        <v>17.035579942885761</v>
      </c>
      <c r="DE139">
        <v>17.035579942885761</v>
      </c>
      <c r="DF139">
        <v>17.035579942885761</v>
      </c>
      <c r="DG139">
        <v>17.035579942885761</v>
      </c>
      <c r="DH139">
        <v>17.035579942885761</v>
      </c>
      <c r="DI139">
        <v>17.035579942885761</v>
      </c>
      <c r="DJ139">
        <v>17.035579942885761</v>
      </c>
      <c r="DK139">
        <v>17.035579942885761</v>
      </c>
      <c r="DL139">
        <v>17.035579942885761</v>
      </c>
      <c r="DM139">
        <v>17.035579942885761</v>
      </c>
      <c r="DN139">
        <v>17.035579942885761</v>
      </c>
      <c r="DO139">
        <v>17.035579942885761</v>
      </c>
      <c r="DP139">
        <v>17.035579942885761</v>
      </c>
      <c r="DQ139">
        <v>17.035579942885761</v>
      </c>
      <c r="DR139">
        <v>17.035579942885761</v>
      </c>
      <c r="DS139">
        <v>17.035579942885761</v>
      </c>
      <c r="DT139">
        <v>17.035579942885761</v>
      </c>
      <c r="DU139">
        <v>17.035579942885761</v>
      </c>
      <c r="DV139">
        <v>17.035579942885761</v>
      </c>
      <c r="DW139">
        <v>17.035579942885761</v>
      </c>
      <c r="DX139">
        <v>17.035579942885761</v>
      </c>
      <c r="DY139">
        <v>17.035579942885761</v>
      </c>
      <c r="DZ139">
        <v>17.035579942885761</v>
      </c>
      <c r="EA139">
        <v>17.035579942885761</v>
      </c>
      <c r="EB139">
        <v>17.035579942885761</v>
      </c>
      <c r="EC139">
        <v>17.035579942885761</v>
      </c>
      <c r="ED139">
        <v>17.035579942885761</v>
      </c>
      <c r="EE139">
        <v>17.035579942885761</v>
      </c>
      <c r="EF139">
        <v>17.035579942885761</v>
      </c>
      <c r="EG139">
        <v>17.035579942885761</v>
      </c>
      <c r="EH139">
        <v>17.035579942885761</v>
      </c>
      <c r="EI139">
        <v>17.035579942885761</v>
      </c>
      <c r="EJ139">
        <v>17.035579942885761</v>
      </c>
      <c r="EK139">
        <v>17.035579942885761</v>
      </c>
      <c r="EL139">
        <v>17.035579942885761</v>
      </c>
      <c r="EM139">
        <v>17.035579942885761</v>
      </c>
      <c r="EN139">
        <v>17.035579942885761</v>
      </c>
      <c r="EO139">
        <v>17.035579942885761</v>
      </c>
      <c r="EP139">
        <v>17.035579942885761</v>
      </c>
      <c r="EQ139">
        <v>17.035579942885761</v>
      </c>
      <c r="ER139">
        <v>17.035579942885761</v>
      </c>
      <c r="ES139">
        <v>17.035579942885761</v>
      </c>
    </row>
    <row r="140" spans="1:149" ht="19.5" x14ac:dyDescent="0.35">
      <c r="A140" s="288"/>
      <c r="B140" s="289">
        <v>126</v>
      </c>
      <c r="C140" s="288"/>
      <c r="D140" s="288"/>
      <c r="E140" s="309"/>
      <c r="F140" s="288"/>
      <c r="G140" s="288"/>
      <c r="H140" s="286"/>
      <c r="I140" s="286"/>
      <c r="J140" s="286"/>
      <c r="K140" s="286"/>
      <c r="L140" s="286"/>
      <c r="M140" s="286"/>
      <c r="N140" s="287"/>
      <c r="O140" s="290">
        <v>138</v>
      </c>
      <c r="P140" s="290">
        <v>0</v>
      </c>
      <c r="Q140" s="330"/>
      <c r="R140" s="330"/>
      <c r="S140" s="330"/>
      <c r="T140" s="330"/>
      <c r="U140" s="330"/>
      <c r="V140" s="330"/>
      <c r="W140" s="330"/>
      <c r="X140" s="331"/>
      <c r="Y140" s="330"/>
      <c r="Z140" s="330"/>
      <c r="AA140" s="330"/>
      <c r="AB140" s="330"/>
      <c r="AC140" s="330"/>
      <c r="AD140" s="330"/>
      <c r="AE140" s="330"/>
      <c r="AF140" s="330"/>
      <c r="AG140" s="330"/>
      <c r="AH140" s="330"/>
      <c r="AI140" s="330"/>
      <c r="AJ140" s="330"/>
      <c r="AK140" s="330"/>
      <c r="AL140" s="332"/>
      <c r="AM140" s="332"/>
      <c r="AN140" s="332"/>
      <c r="AO140" s="332"/>
      <c r="AP140" s="332"/>
      <c r="AQ140" s="332"/>
      <c r="AR140" s="332"/>
      <c r="AS140" s="332"/>
      <c r="AT140" s="332"/>
      <c r="AU140" s="332"/>
      <c r="AV140" s="332"/>
      <c r="AW140" s="332"/>
      <c r="AX140" s="332"/>
      <c r="AY140" s="332"/>
      <c r="AZ140" s="332"/>
      <c r="BA140" s="332"/>
      <c r="BB140" s="332"/>
      <c r="BC140" s="332"/>
      <c r="BD140" s="332"/>
      <c r="BE140" s="332"/>
      <c r="BF140" s="332"/>
      <c r="BG140" s="332"/>
      <c r="BH140" s="332"/>
      <c r="BI140" s="332"/>
      <c r="BJ140" s="332"/>
      <c r="BK140" s="332"/>
      <c r="BL140" s="332"/>
      <c r="BM140" s="332"/>
      <c r="BN140" s="332"/>
      <c r="BO140" s="332"/>
      <c r="BP140" s="332"/>
      <c r="BQ140" s="332"/>
      <c r="BR140" s="332"/>
      <c r="BS140" s="332"/>
      <c r="BT140" s="332"/>
      <c r="BU140" s="332"/>
      <c r="BV140" s="332"/>
      <c r="BW140" s="332"/>
      <c r="BX140" s="329"/>
      <c r="BY140" s="332"/>
      <c r="BZ140" s="332"/>
      <c r="CA140" s="332"/>
      <c r="CB140" s="332"/>
      <c r="CC140" s="332"/>
      <c r="CD140" s="290"/>
      <c r="CE140" s="290"/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O140">
        <v>0</v>
      </c>
      <c r="EP140">
        <v>0</v>
      </c>
      <c r="EQ140">
        <v>0</v>
      </c>
      <c r="ER140">
        <v>0</v>
      </c>
      <c r="ES140">
        <v>0</v>
      </c>
    </row>
    <row r="141" spans="1:149" ht="19.5" x14ac:dyDescent="0.35">
      <c r="A141" s="288"/>
      <c r="B141" s="289">
        <v>127</v>
      </c>
      <c r="C141" s="288"/>
      <c r="D141" s="288"/>
      <c r="E141" s="372" t="s">
        <v>117</v>
      </c>
      <c r="F141" s="373"/>
      <c r="G141" s="373"/>
      <c r="H141" s="374"/>
      <c r="I141" s="374"/>
      <c r="J141" s="374"/>
      <c r="K141" s="374"/>
      <c r="L141" s="374"/>
      <c r="M141" s="286"/>
      <c r="N141" s="287"/>
      <c r="O141" s="290">
        <v>139</v>
      </c>
      <c r="P141" s="290">
        <v>0</v>
      </c>
      <c r="Q141" s="330"/>
      <c r="R141" s="330"/>
      <c r="S141" s="330"/>
      <c r="T141" s="330"/>
      <c r="U141" s="330"/>
      <c r="V141" s="330"/>
      <c r="W141" s="330"/>
      <c r="X141" s="331"/>
      <c r="Y141" s="330"/>
      <c r="Z141" s="330"/>
      <c r="AA141" s="330"/>
      <c r="AB141" s="330"/>
      <c r="AC141" s="330"/>
      <c r="AD141" s="330"/>
      <c r="AE141" s="330"/>
      <c r="AF141" s="330"/>
      <c r="AG141" s="330"/>
      <c r="AH141" s="330"/>
      <c r="AI141" s="330"/>
      <c r="AJ141" s="330"/>
      <c r="AK141" s="330"/>
      <c r="AL141" s="332"/>
      <c r="AM141" s="332"/>
      <c r="AN141" s="332"/>
      <c r="AO141" s="332"/>
      <c r="AP141" s="332"/>
      <c r="AQ141" s="332"/>
      <c r="AR141" s="332"/>
      <c r="AS141" s="332"/>
      <c r="AT141" s="332"/>
      <c r="AU141" s="332"/>
      <c r="AV141" s="332"/>
      <c r="AW141" s="332"/>
      <c r="AX141" s="332"/>
      <c r="AY141" s="332"/>
      <c r="AZ141" s="332"/>
      <c r="BA141" s="332"/>
      <c r="BB141" s="332"/>
      <c r="BC141" s="332"/>
      <c r="BD141" s="332"/>
      <c r="BE141" s="332"/>
      <c r="BF141" s="332"/>
      <c r="BG141" s="332"/>
      <c r="BH141" s="332"/>
      <c r="BI141" s="332"/>
      <c r="BJ141" s="332"/>
      <c r="BK141" s="332"/>
      <c r="BL141" s="332"/>
      <c r="BM141" s="332"/>
      <c r="BN141" s="332"/>
      <c r="BO141" s="332"/>
      <c r="BP141" s="332"/>
      <c r="BQ141" s="332"/>
      <c r="BR141" s="332"/>
      <c r="BS141" s="332"/>
      <c r="BT141" s="332"/>
      <c r="BU141" s="332"/>
      <c r="BV141" s="332"/>
      <c r="BW141" s="332"/>
      <c r="BX141" s="329"/>
      <c r="BY141" s="332"/>
      <c r="BZ141" s="332"/>
      <c r="CA141" s="332"/>
      <c r="CB141" s="332"/>
      <c r="CC141" s="332"/>
      <c r="CD141" s="290"/>
      <c r="CE141" s="290"/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O141">
        <v>0</v>
      </c>
      <c r="EP141">
        <v>0</v>
      </c>
      <c r="EQ141">
        <v>0</v>
      </c>
      <c r="ER141">
        <v>0</v>
      </c>
      <c r="ES141">
        <v>0</v>
      </c>
    </row>
    <row r="142" spans="1:149" ht="19.5" x14ac:dyDescent="0.35">
      <c r="A142" s="288"/>
      <c r="B142" s="289">
        <v>128</v>
      </c>
      <c r="C142" s="288"/>
      <c r="D142" s="288"/>
      <c r="E142" s="375" t="s">
        <v>118</v>
      </c>
      <c r="F142" s="340"/>
      <c r="G142" s="340">
        <f>HLOOKUP($E$3,$P$3:$CE$269,O142,FALSE)</f>
        <v>985</v>
      </c>
      <c r="H142" s="392">
        <f>'Model Inputs'!H16</f>
        <v>1010.2860000000001</v>
      </c>
      <c r="I142" s="392">
        <f>'Model Inputs'!I16</f>
        <v>1010.2860000000001</v>
      </c>
      <c r="J142" s="392">
        <f>'Model Inputs'!J16</f>
        <v>1010.2860000000001</v>
      </c>
      <c r="K142" s="392">
        <f>'Model Inputs'!K16</f>
        <v>1010.2860000000001</v>
      </c>
      <c r="L142" s="392">
        <f>'Model Inputs'!L16</f>
        <v>1010.2860000000001</v>
      </c>
      <c r="M142" s="392">
        <f>'Model Inputs'!M16</f>
        <v>1010.2860000000001</v>
      </c>
      <c r="N142" s="342"/>
      <c r="O142" s="290">
        <v>140</v>
      </c>
      <c r="P142" s="290">
        <v>0</v>
      </c>
      <c r="Q142" s="330">
        <v>19897</v>
      </c>
      <c r="R142" s="330">
        <v>1849</v>
      </c>
      <c r="S142" s="330">
        <v>92</v>
      </c>
      <c r="T142" s="330">
        <v>783</v>
      </c>
      <c r="U142" s="330">
        <v>510</v>
      </c>
      <c r="V142" s="330">
        <v>1535</v>
      </c>
      <c r="W142" s="330">
        <v>1038</v>
      </c>
      <c r="X142" s="331">
        <v>156</v>
      </c>
      <c r="Y142" s="330">
        <v>30</v>
      </c>
      <c r="Z142" s="330">
        <v>362</v>
      </c>
      <c r="AA142" s="330">
        <v>36</v>
      </c>
      <c r="AB142" s="330">
        <v>162</v>
      </c>
      <c r="AC142" s="330">
        <v>1510</v>
      </c>
      <c r="AD142" s="330">
        <v>1243</v>
      </c>
      <c r="AE142" s="330">
        <v>4668</v>
      </c>
      <c r="AF142" s="330">
        <v>352</v>
      </c>
      <c r="AG142" s="330">
        <v>141</v>
      </c>
      <c r="AH142" s="330">
        <v>457</v>
      </c>
      <c r="AI142" s="330">
        <v>261</v>
      </c>
      <c r="AJ142" s="330">
        <v>81</v>
      </c>
      <c r="AK142" s="330">
        <v>1009</v>
      </c>
      <c r="AL142" s="332">
        <v>689</v>
      </c>
      <c r="AM142" s="332">
        <v>1152</v>
      </c>
      <c r="AN142" s="332">
        <v>1641</v>
      </c>
      <c r="AO142" s="332">
        <v>97</v>
      </c>
      <c r="AP142" s="332">
        <v>21</v>
      </c>
      <c r="AQ142" s="332">
        <v>70</v>
      </c>
      <c r="AR142" s="332">
        <v>123176</v>
      </c>
      <c r="AS142" s="332">
        <v>5767</v>
      </c>
      <c r="AT142" s="332">
        <v>879</v>
      </c>
      <c r="AU142" s="332">
        <v>98</v>
      </c>
      <c r="AV142" s="332">
        <v>334</v>
      </c>
      <c r="AW142" s="332">
        <v>1974</v>
      </c>
      <c r="AX142" s="332">
        <v>216</v>
      </c>
      <c r="AY142" s="332">
        <v>354</v>
      </c>
      <c r="AZ142" s="332">
        <v>3034</v>
      </c>
      <c r="BA142" s="332"/>
      <c r="BB142" s="332">
        <v>2651</v>
      </c>
      <c r="BC142" s="332">
        <v>1019</v>
      </c>
      <c r="BD142" s="332">
        <v>2024</v>
      </c>
      <c r="BE142" s="332">
        <v>368</v>
      </c>
      <c r="BF142" s="332">
        <v>575</v>
      </c>
      <c r="BG142" s="332">
        <v>370</v>
      </c>
      <c r="BH142" s="332">
        <v>1914</v>
      </c>
      <c r="BI142" s="332">
        <v>222</v>
      </c>
      <c r="BJ142" s="332">
        <v>243</v>
      </c>
      <c r="BK142" s="332">
        <v>985</v>
      </c>
      <c r="BL142" s="332">
        <v>490</v>
      </c>
      <c r="BM142" s="332">
        <v>573</v>
      </c>
      <c r="BN142" s="332">
        <v>740</v>
      </c>
      <c r="BO142" s="332">
        <v>81</v>
      </c>
      <c r="BP142" s="332">
        <v>107</v>
      </c>
      <c r="BQ142" s="332">
        <v>711</v>
      </c>
      <c r="BR142" s="332"/>
      <c r="BS142" s="332">
        <v>1154</v>
      </c>
      <c r="BT142" s="332">
        <v>136</v>
      </c>
      <c r="BU142" s="332">
        <v>28722</v>
      </c>
      <c r="BV142" s="332">
        <v>2650</v>
      </c>
      <c r="BW142" s="332">
        <v>280</v>
      </c>
      <c r="BX142" s="329">
        <v>1652</v>
      </c>
      <c r="BY142" s="332">
        <v>481</v>
      </c>
      <c r="BZ142" s="332">
        <v>79</v>
      </c>
      <c r="CA142" s="332">
        <v>61</v>
      </c>
      <c r="CB142" s="332">
        <v>545</v>
      </c>
      <c r="CC142" s="332">
        <v>1135</v>
      </c>
      <c r="CD142" s="290"/>
      <c r="CE142" s="290"/>
      <c r="CG142">
        <v>19779</v>
      </c>
      <c r="CH142">
        <v>1850</v>
      </c>
      <c r="CI142">
        <v>92</v>
      </c>
      <c r="CJ142">
        <v>775</v>
      </c>
      <c r="CK142">
        <v>507</v>
      </c>
      <c r="CL142">
        <v>1534</v>
      </c>
      <c r="CM142">
        <v>1027</v>
      </c>
      <c r="CN142">
        <v>156</v>
      </c>
      <c r="CO142">
        <v>30</v>
      </c>
      <c r="CP142">
        <v>347</v>
      </c>
      <c r="CQ142">
        <v>36</v>
      </c>
      <c r="CR142">
        <v>157</v>
      </c>
      <c r="CS142">
        <v>1487</v>
      </c>
      <c r="CT142">
        <v>988</v>
      </c>
      <c r="CU142">
        <v>4777</v>
      </c>
      <c r="CV142">
        <v>347</v>
      </c>
      <c r="CW142">
        <v>141</v>
      </c>
      <c r="CX142">
        <v>455</v>
      </c>
      <c r="CY142">
        <v>262</v>
      </c>
      <c r="CZ142">
        <v>81</v>
      </c>
      <c r="DA142">
        <v>1005</v>
      </c>
      <c r="DB142">
        <v>677</v>
      </c>
      <c r="DC142">
        <v>1143</v>
      </c>
      <c r="DD142">
        <v>1645</v>
      </c>
      <c r="DE142">
        <v>87</v>
      </c>
      <c r="DF142">
        <v>21</v>
      </c>
      <c r="DG142">
        <v>69</v>
      </c>
      <c r="DH142">
        <v>123119</v>
      </c>
      <c r="DI142">
        <v>5712</v>
      </c>
      <c r="DJ142">
        <v>862</v>
      </c>
      <c r="DK142">
        <v>98</v>
      </c>
      <c r="DL142">
        <v>334</v>
      </c>
      <c r="DM142">
        <v>1968</v>
      </c>
      <c r="DN142">
        <v>219</v>
      </c>
      <c r="DO142">
        <v>358</v>
      </c>
      <c r="DP142">
        <v>2884</v>
      </c>
      <c r="DQ142">
        <v>130</v>
      </c>
      <c r="DR142">
        <v>2615</v>
      </c>
      <c r="DS142">
        <v>855</v>
      </c>
      <c r="DT142">
        <v>2005</v>
      </c>
      <c r="DU142">
        <v>333</v>
      </c>
      <c r="DV142">
        <v>574</v>
      </c>
      <c r="DW142">
        <v>370</v>
      </c>
      <c r="DX142">
        <v>1912</v>
      </c>
      <c r="DY142">
        <v>221</v>
      </c>
      <c r="DZ142">
        <v>242</v>
      </c>
      <c r="EA142">
        <v>980</v>
      </c>
      <c r="EB142">
        <v>490</v>
      </c>
      <c r="EC142">
        <v>571</v>
      </c>
      <c r="ED142">
        <v>740</v>
      </c>
      <c r="EE142">
        <v>80</v>
      </c>
      <c r="EF142">
        <v>107</v>
      </c>
      <c r="EG142">
        <v>711</v>
      </c>
      <c r="EH142">
        <v>248</v>
      </c>
      <c r="EI142">
        <v>1159</v>
      </c>
      <c r="EJ142">
        <v>134</v>
      </c>
      <c r="EK142">
        <v>28763</v>
      </c>
      <c r="EL142">
        <v>2634</v>
      </c>
      <c r="EM142">
        <v>278</v>
      </c>
      <c r="EN142">
        <v>1646</v>
      </c>
      <c r="EO142">
        <v>479</v>
      </c>
      <c r="EP142">
        <v>79</v>
      </c>
      <c r="EQ142">
        <v>61</v>
      </c>
      <c r="ER142">
        <v>541</v>
      </c>
      <c r="ES142">
        <v>1104</v>
      </c>
    </row>
    <row r="143" spans="1:149" ht="19.5" x14ac:dyDescent="0.35">
      <c r="A143" s="288"/>
      <c r="B143" s="289">
        <v>129</v>
      </c>
      <c r="C143" s="288"/>
      <c r="D143" s="288"/>
      <c r="E143" s="375" t="s">
        <v>119</v>
      </c>
      <c r="F143" s="385"/>
      <c r="G143" s="385">
        <f>HLOOKUP($E$3,$P$3:$CE$269,O143,FALSE)</f>
        <v>1131.5882352941176</v>
      </c>
      <c r="H143" s="385">
        <f>(G143*14+H142)/15</f>
        <v>1123.5014196078432</v>
      </c>
      <c r="I143" s="385">
        <f>(H143*15+I142)/16</f>
        <v>1116.4254558823529</v>
      </c>
      <c r="J143" s="385">
        <f>(I143*16+J142)/17</f>
        <v>1110.1819584775087</v>
      </c>
      <c r="K143" s="385">
        <f>(J143*17+K142)/18</f>
        <v>1104.632183006536</v>
      </c>
      <c r="L143" s="385">
        <f>(K143*17+L142)/18</f>
        <v>1099.3907283950618</v>
      </c>
      <c r="M143" s="385">
        <f>(L143*17+M142)/18</f>
        <v>1094.4404657064472</v>
      </c>
      <c r="N143" s="329"/>
      <c r="O143" s="290">
        <v>141</v>
      </c>
      <c r="P143" s="290">
        <v>0</v>
      </c>
      <c r="Q143" s="330">
        <v>18885.28823529412</v>
      </c>
      <c r="R143" s="330">
        <v>1841.4588235294118</v>
      </c>
      <c r="S143" s="330">
        <v>92.088235294117652</v>
      </c>
      <c r="T143" s="330">
        <v>772.4</v>
      </c>
      <c r="U143" s="330">
        <v>501.76470588235293</v>
      </c>
      <c r="V143" s="330">
        <v>1531.8764705882354</v>
      </c>
      <c r="W143" s="330">
        <v>986.45882352941169</v>
      </c>
      <c r="X143" s="331">
        <v>147.58823529411765</v>
      </c>
      <c r="Y143" s="330">
        <v>27.441176470588236</v>
      </c>
      <c r="Z143" s="330">
        <v>334.35294117647061</v>
      </c>
      <c r="AA143" s="330">
        <v>29.652941176470591</v>
      </c>
      <c r="AB143" s="330">
        <v>148.44117647058826</v>
      </c>
      <c r="AC143" s="330">
        <v>1528.3941176470589</v>
      </c>
      <c r="AD143" s="330">
        <v>1176.6235294117646</v>
      </c>
      <c r="AE143" s="330">
        <v>1578.1764705882354</v>
      </c>
      <c r="AF143" s="330">
        <v>326.08235294117645</v>
      </c>
      <c r="AG143" s="330">
        <v>137.32941176470584</v>
      </c>
      <c r="AH143" s="330">
        <v>456.25294117647059</v>
      </c>
      <c r="AI143" s="330">
        <v>269.74705882352936</v>
      </c>
      <c r="AJ143" s="330">
        <v>80.45882352941176</v>
      </c>
      <c r="AK143" s="330">
        <v>935.75294117647059</v>
      </c>
      <c r="AL143" s="332">
        <v>283.88235294117646</v>
      </c>
      <c r="AM143" s="332">
        <v>1053.0941176470587</v>
      </c>
      <c r="AN143" s="332">
        <v>1404.3058823529411</v>
      </c>
      <c r="AO143" s="332">
        <v>70.894117647058806</v>
      </c>
      <c r="AP143" s="332">
        <v>21.176470588235293</v>
      </c>
      <c r="AQ143" s="332">
        <v>66.558823529411768</v>
      </c>
      <c r="AR143" s="332">
        <v>122370.49411764706</v>
      </c>
      <c r="AS143" s="332">
        <v>5423.4705882352937</v>
      </c>
      <c r="AT143" s="332">
        <v>725.58823529411768</v>
      </c>
      <c r="AU143" s="332">
        <v>98</v>
      </c>
      <c r="AV143" s="332">
        <v>352.57647058823534</v>
      </c>
      <c r="AW143" s="332">
        <v>1850.2941176470588</v>
      </c>
      <c r="AX143" s="332">
        <v>136.88235294117646</v>
      </c>
      <c r="AY143" s="332">
        <v>509.29411764705884</v>
      </c>
      <c r="AZ143" s="332">
        <v>2736.3529411764707</v>
      </c>
      <c r="BA143" s="332"/>
      <c r="BB143" s="332">
        <v>1261.2058823529412</v>
      </c>
      <c r="BC143" s="332">
        <v>1068.7647058823529</v>
      </c>
      <c r="BD143" s="332">
        <v>2025.3529411764705</v>
      </c>
      <c r="BE143" s="332">
        <v>334.2705882352941</v>
      </c>
      <c r="BF143" s="332">
        <v>586.29411764705878</v>
      </c>
      <c r="BG143" s="332">
        <v>370</v>
      </c>
      <c r="BH143" s="332">
        <v>1554.0588235294117</v>
      </c>
      <c r="BI143" s="332">
        <v>188.54705882352943</v>
      </c>
      <c r="BJ143" s="332">
        <v>275.90000000000003</v>
      </c>
      <c r="BK143" s="332">
        <v>1131.5882352941176</v>
      </c>
      <c r="BL143" s="332">
        <v>193.30588235294115</v>
      </c>
      <c r="BM143" s="332">
        <v>551.52941176470586</v>
      </c>
      <c r="BN143" s="332">
        <v>730.23529411764707</v>
      </c>
      <c r="BO143" s="332">
        <v>66.117647058823536</v>
      </c>
      <c r="BP143" s="332">
        <v>95.199999999999989</v>
      </c>
      <c r="BQ143" s="332">
        <v>294.08235294117645</v>
      </c>
      <c r="BR143" s="332"/>
      <c r="BS143" s="332">
        <v>1147.4411764705883</v>
      </c>
      <c r="BT143" s="332">
        <v>150.47647058823526</v>
      </c>
      <c r="BU143" s="332">
        <v>15909.764705882353</v>
      </c>
      <c r="BV143" s="332">
        <v>2226.8294117647056</v>
      </c>
      <c r="BW143" s="332">
        <v>244.55882352941177</v>
      </c>
      <c r="BX143" s="329">
        <v>1502.3352941176472</v>
      </c>
      <c r="BY143" s="332">
        <v>439.2823529411765</v>
      </c>
      <c r="BZ143" s="332">
        <v>93.352941176470594</v>
      </c>
      <c r="CA143" s="332">
        <v>63.970588235294116</v>
      </c>
      <c r="CB143" s="332">
        <v>478.18823529411765</v>
      </c>
      <c r="CC143" s="332">
        <v>1033.8764705882354</v>
      </c>
      <c r="CD143" s="290"/>
      <c r="CE143" s="290"/>
      <c r="CG143">
        <v>18822.056250000001</v>
      </c>
      <c r="CH143">
        <v>1840.9875</v>
      </c>
      <c r="CI143">
        <v>92.09375</v>
      </c>
      <c r="CJ143">
        <v>771.73749999999995</v>
      </c>
      <c r="CK143">
        <v>501.25</v>
      </c>
      <c r="CL143">
        <v>1531.6812500000001</v>
      </c>
      <c r="CM143">
        <v>983.23749999999995</v>
      </c>
      <c r="CN143">
        <v>147.0625</v>
      </c>
      <c r="CO143">
        <v>27.28125</v>
      </c>
      <c r="CP143">
        <v>332.625</v>
      </c>
      <c r="CQ143">
        <v>29.256250000000001</v>
      </c>
      <c r="CR143">
        <v>147.59375000000003</v>
      </c>
      <c r="CS143">
        <v>1529.54375</v>
      </c>
      <c r="CT143">
        <v>926.78750000000002</v>
      </c>
      <c r="CU143">
        <v>1385.0625</v>
      </c>
      <c r="CV143">
        <v>324.46249999999998</v>
      </c>
      <c r="CW143">
        <v>137.09999999999997</v>
      </c>
      <c r="CX143">
        <v>456.20625000000001</v>
      </c>
      <c r="CY143">
        <v>270.29374999999993</v>
      </c>
      <c r="CZ143">
        <v>80.424999999999997</v>
      </c>
      <c r="DA143">
        <v>931.17499999999995</v>
      </c>
      <c r="DB143">
        <v>258.5625</v>
      </c>
      <c r="DC143">
        <v>1046.9124999999999</v>
      </c>
      <c r="DD143">
        <v>1389.5125</v>
      </c>
      <c r="DE143">
        <v>69.262499999999989</v>
      </c>
      <c r="DF143">
        <v>21.1875</v>
      </c>
      <c r="DG143">
        <v>66.34375</v>
      </c>
      <c r="DH143">
        <v>122320.15</v>
      </c>
      <c r="DI143">
        <v>5402</v>
      </c>
      <c r="DJ143">
        <v>716</v>
      </c>
      <c r="DK143">
        <v>98</v>
      </c>
      <c r="DL143">
        <v>353.73750000000007</v>
      </c>
      <c r="DM143">
        <v>1842.5625</v>
      </c>
      <c r="DN143">
        <v>131.9375</v>
      </c>
      <c r="DO143">
        <v>519</v>
      </c>
      <c r="DP143">
        <v>2717.75</v>
      </c>
      <c r="DQ143">
        <v>130.88749999999999</v>
      </c>
      <c r="DR143">
        <v>1174.34375</v>
      </c>
      <c r="DS143">
        <v>940.98749999999995</v>
      </c>
      <c r="DT143">
        <v>2025.4375</v>
      </c>
      <c r="DU143">
        <v>332.16249999999997</v>
      </c>
      <c r="DV143">
        <v>587</v>
      </c>
      <c r="DW143">
        <v>370</v>
      </c>
      <c r="DX143">
        <v>1531.5625</v>
      </c>
      <c r="DY143">
        <v>186.45625000000001</v>
      </c>
      <c r="DZ143">
        <v>277.95625000000001</v>
      </c>
      <c r="EA143">
        <v>1140.75</v>
      </c>
      <c r="EB143">
        <v>174.76249999999999</v>
      </c>
      <c r="EC143">
        <v>550.1875</v>
      </c>
      <c r="ED143">
        <v>729.625</v>
      </c>
      <c r="EE143">
        <v>65.1875</v>
      </c>
      <c r="EF143">
        <v>94.462499999999991</v>
      </c>
      <c r="EG143">
        <v>268.02499999999998</v>
      </c>
      <c r="EH143">
        <v>245.6875</v>
      </c>
      <c r="EI143">
        <v>1147.03125</v>
      </c>
      <c r="EJ143">
        <v>151.38124999999997</v>
      </c>
      <c r="EK143">
        <v>15109</v>
      </c>
      <c r="EL143">
        <v>2200.3812499999999</v>
      </c>
      <c r="EM143">
        <v>242.34375</v>
      </c>
      <c r="EN143">
        <v>1492.98125</v>
      </c>
      <c r="EO143">
        <v>436.67500000000001</v>
      </c>
      <c r="EP143">
        <v>94.25</v>
      </c>
      <c r="EQ143">
        <v>64.15625</v>
      </c>
      <c r="ER143">
        <v>474.01249999999999</v>
      </c>
      <c r="ES143">
        <v>1027.5562500000001</v>
      </c>
    </row>
    <row r="144" spans="1:149" ht="19.5" x14ac:dyDescent="0.35">
      <c r="A144" s="288"/>
      <c r="B144" s="289">
        <v>130</v>
      </c>
      <c r="C144" s="288"/>
      <c r="D144" s="288"/>
      <c r="E144" s="375" t="s">
        <v>120</v>
      </c>
      <c r="F144" s="320"/>
      <c r="G144" s="320">
        <f>HLOOKUP($E$3,$P$3:$CE$269,O144,FALSE)</f>
        <v>51813</v>
      </c>
      <c r="H144" s="320"/>
      <c r="I144" s="320"/>
      <c r="J144" s="320"/>
      <c r="K144" s="320"/>
      <c r="L144" s="320"/>
      <c r="M144" s="320"/>
      <c r="N144" s="346"/>
      <c r="O144" s="290">
        <v>142</v>
      </c>
      <c r="P144" s="290">
        <v>0</v>
      </c>
      <c r="Q144" s="330">
        <v>864662</v>
      </c>
      <c r="R144" s="330">
        <v>11587</v>
      </c>
      <c r="S144" s="330">
        <v>1676</v>
      </c>
      <c r="T144" s="330">
        <v>36218</v>
      </c>
      <c r="U144" s="330">
        <v>37473</v>
      </c>
      <c r="V144" s="330">
        <v>62737</v>
      </c>
      <c r="W144" s="330">
        <v>28388</v>
      </c>
      <c r="X144" s="331">
        <v>6309</v>
      </c>
      <c r="Y144" s="330">
        <v>1335</v>
      </c>
      <c r="Z144" s="330">
        <v>14387</v>
      </c>
      <c r="AA144" s="330">
        <v>1936</v>
      </c>
      <c r="AB144" s="330">
        <v>10853</v>
      </c>
      <c r="AC144" s="330">
        <v>49297</v>
      </c>
      <c r="AD144" s="330">
        <v>55253</v>
      </c>
      <c r="AE144" s="330">
        <v>84644</v>
      </c>
      <c r="AF144" s="330">
        <v>16319</v>
      </c>
      <c r="AG144" s="330">
        <v>3349</v>
      </c>
      <c r="AH144" s="330">
        <v>27929</v>
      </c>
      <c r="AI144" s="330">
        <v>19394</v>
      </c>
      <c r="AJ144" s="330">
        <v>4001</v>
      </c>
      <c r="AK144" s="330">
        <v>46215</v>
      </c>
      <c r="AL144" s="332">
        <v>9937</v>
      </c>
      <c r="AM144" s="332">
        <v>48914</v>
      </c>
      <c r="AN144" s="332">
        <v>20818</v>
      </c>
      <c r="AO144" s="332">
        <v>2763</v>
      </c>
      <c r="AP144" s="332">
        <v>1177</v>
      </c>
      <c r="AQ144" s="332">
        <v>5375</v>
      </c>
      <c r="AR144" s="332">
        <v>1241519</v>
      </c>
      <c r="AS144" s="332">
        <v>291639</v>
      </c>
      <c r="AT144" s="332">
        <v>14471</v>
      </c>
      <c r="AU144" s="332">
        <v>5583</v>
      </c>
      <c r="AV144" s="332">
        <v>26940</v>
      </c>
      <c r="AW144" s="332">
        <v>84195</v>
      </c>
      <c r="AX144" s="332">
        <v>9215</v>
      </c>
      <c r="AY144" s="332">
        <v>12651</v>
      </c>
      <c r="AZ144" s="332">
        <v>143797</v>
      </c>
      <c r="BA144" s="332"/>
      <c r="BB144" s="332">
        <v>25373</v>
      </c>
      <c r="BC144" s="332">
        <v>38647</v>
      </c>
      <c r="BD144" s="332">
        <v>50255</v>
      </c>
      <c r="BE144" s="332">
        <v>7798</v>
      </c>
      <c r="BF144" s="332">
        <v>23669</v>
      </c>
      <c r="BG144" s="332">
        <v>6055</v>
      </c>
      <c r="BH144" s="332">
        <v>62038</v>
      </c>
      <c r="BI144" s="332">
        <v>10881</v>
      </c>
      <c r="BJ144" s="332">
        <v>12797</v>
      </c>
      <c r="BK144" s="332">
        <v>51813</v>
      </c>
      <c r="BL144" s="332">
        <v>10381</v>
      </c>
      <c r="BM144" s="332">
        <v>34349</v>
      </c>
      <c r="BN144" s="332">
        <v>32734</v>
      </c>
      <c r="BO144" s="332">
        <v>4194</v>
      </c>
      <c r="BP144" s="332">
        <v>5859</v>
      </c>
      <c r="BQ144" s="332">
        <v>2734</v>
      </c>
      <c r="BR144" s="332"/>
      <c r="BS144" s="332">
        <v>49361</v>
      </c>
      <c r="BT144" s="332">
        <v>6622</v>
      </c>
      <c r="BU144" s="332">
        <v>684145</v>
      </c>
      <c r="BV144" s="332">
        <v>110861</v>
      </c>
      <c r="BW144" s="332">
        <v>11660</v>
      </c>
      <c r="BX144" s="329">
        <v>50478</v>
      </c>
      <c r="BY144" s="332">
        <v>21706</v>
      </c>
      <c r="BZ144" s="332">
        <v>3535</v>
      </c>
      <c r="CA144" s="332">
        <v>3878</v>
      </c>
      <c r="CB144" s="332">
        <v>21592</v>
      </c>
      <c r="CC144" s="332">
        <v>39225</v>
      </c>
      <c r="CD144" s="290"/>
      <c r="CE144" s="290"/>
      <c r="CG144">
        <v>846989</v>
      </c>
      <c r="CH144">
        <v>11522</v>
      </c>
      <c r="CI144">
        <v>1711</v>
      </c>
      <c r="CJ144">
        <v>35906</v>
      </c>
      <c r="CK144">
        <v>37108</v>
      </c>
      <c r="CL144">
        <v>61776</v>
      </c>
      <c r="CM144">
        <v>28205</v>
      </c>
      <c r="CN144">
        <v>6239</v>
      </c>
      <c r="CO144">
        <v>1338</v>
      </c>
      <c r="CP144">
        <v>14325</v>
      </c>
      <c r="CQ144">
        <v>1882</v>
      </c>
      <c r="CR144">
        <v>10719</v>
      </c>
      <c r="CS144">
        <v>48944</v>
      </c>
      <c r="CT144">
        <v>39163</v>
      </c>
      <c r="CU144">
        <v>84757</v>
      </c>
      <c r="CV144">
        <v>17854</v>
      </c>
      <c r="CW144">
        <v>3316</v>
      </c>
      <c r="CX144">
        <v>27789</v>
      </c>
      <c r="CY144">
        <v>19262</v>
      </c>
      <c r="CZ144">
        <v>3864</v>
      </c>
      <c r="DA144">
        <v>46451</v>
      </c>
      <c r="DB144">
        <v>9792</v>
      </c>
      <c r="DC144">
        <v>47720</v>
      </c>
      <c r="DD144">
        <v>20078</v>
      </c>
      <c r="DE144">
        <v>2772</v>
      </c>
      <c r="DF144">
        <v>1159</v>
      </c>
      <c r="DG144">
        <v>5428</v>
      </c>
      <c r="DH144">
        <v>1173360</v>
      </c>
      <c r="DI144">
        <v>287006</v>
      </c>
      <c r="DJ144">
        <v>14120</v>
      </c>
      <c r="DK144">
        <v>5642</v>
      </c>
      <c r="DL144">
        <v>26632</v>
      </c>
      <c r="DM144">
        <v>82599</v>
      </c>
      <c r="DN144">
        <v>9057</v>
      </c>
      <c r="DO144">
        <v>9135</v>
      </c>
      <c r="DP144">
        <v>142105</v>
      </c>
      <c r="DQ144">
        <v>6709</v>
      </c>
      <c r="DR144">
        <v>22811</v>
      </c>
      <c r="DS144">
        <v>31193</v>
      </c>
      <c r="DT144">
        <v>50195</v>
      </c>
      <c r="DU144">
        <v>7778</v>
      </c>
      <c r="DV144">
        <v>23642</v>
      </c>
      <c r="DW144">
        <v>6112</v>
      </c>
      <c r="DX144">
        <v>59883</v>
      </c>
      <c r="DY144">
        <v>10811</v>
      </c>
      <c r="DZ144">
        <v>12648</v>
      </c>
      <c r="EA144">
        <v>50980</v>
      </c>
      <c r="EB144">
        <v>10230</v>
      </c>
      <c r="EC144">
        <v>34161</v>
      </c>
      <c r="ED144">
        <v>32512</v>
      </c>
      <c r="EE144">
        <v>4149</v>
      </c>
      <c r="EF144">
        <v>5864</v>
      </c>
      <c r="EG144">
        <v>2754</v>
      </c>
      <c r="EH144">
        <v>15919</v>
      </c>
      <c r="EI144">
        <v>49421</v>
      </c>
      <c r="EJ144">
        <v>6571</v>
      </c>
      <c r="EK144">
        <v>679913</v>
      </c>
      <c r="EL144">
        <v>109225</v>
      </c>
      <c r="EM144">
        <v>11311</v>
      </c>
      <c r="EN144">
        <v>49558</v>
      </c>
      <c r="EO144">
        <v>21389</v>
      </c>
      <c r="EP144">
        <v>3486</v>
      </c>
      <c r="EQ144">
        <v>3853</v>
      </c>
      <c r="ER144">
        <v>21297</v>
      </c>
      <c r="ES144">
        <v>38278</v>
      </c>
    </row>
    <row r="145" spans="1:149" ht="19.5" x14ac:dyDescent="0.35">
      <c r="A145" s="288"/>
      <c r="B145" s="289">
        <v>131</v>
      </c>
      <c r="C145" s="288"/>
      <c r="D145" s="288"/>
      <c r="E145" s="375" t="s">
        <v>121</v>
      </c>
      <c r="F145" s="357"/>
      <c r="G145" s="357">
        <f>HLOOKUP($E$3,$P$3:$CE$269,O145,FALSE)</f>
        <v>0.13378881747823906</v>
      </c>
      <c r="H145" s="357">
        <f>'Model Inputs'!H17</f>
        <v>8.6937961029448341E-2</v>
      </c>
      <c r="I145" s="357">
        <f>'Model Inputs'!I17</f>
        <v>0.11</v>
      </c>
      <c r="J145" s="357">
        <f>'Model Inputs'!J17</f>
        <v>0.11</v>
      </c>
      <c r="K145" s="357">
        <f>'Model Inputs'!K17</f>
        <v>0.11</v>
      </c>
      <c r="L145" s="357">
        <f>'Model Inputs'!L17</f>
        <v>0.11</v>
      </c>
      <c r="M145" s="357">
        <f>'Model Inputs'!M17</f>
        <v>0.11</v>
      </c>
      <c r="N145" s="358"/>
      <c r="O145" s="290">
        <v>143</v>
      </c>
      <c r="P145" s="290">
        <v>0</v>
      </c>
      <c r="Q145" s="330">
        <v>0.14623170672470862</v>
      </c>
      <c r="R145" s="330">
        <v>1.1564684560283076E-2</v>
      </c>
      <c r="S145" s="330">
        <v>-2.386634844868735E-2</v>
      </c>
      <c r="T145" s="330">
        <v>1.3059804517090949E-2</v>
      </c>
      <c r="U145" s="330">
        <v>6.4900061377525145E-2</v>
      </c>
      <c r="V145" s="330">
        <v>8.2933516106922553E-2</v>
      </c>
      <c r="W145" s="330">
        <v>3.0224038326053262E-2</v>
      </c>
      <c r="X145" s="331">
        <v>0.11301315580916152</v>
      </c>
      <c r="Y145" s="330">
        <v>-9.5131086142322102E-2</v>
      </c>
      <c r="Z145" s="330">
        <v>0.20998123305762145</v>
      </c>
      <c r="AA145" s="330">
        <v>0.190599173553719</v>
      </c>
      <c r="AB145" s="330">
        <v>0.143646917902884</v>
      </c>
      <c r="AC145" s="330">
        <v>0.32673387832931011</v>
      </c>
      <c r="AD145" s="330">
        <v>7.1199753859518947E-2</v>
      </c>
      <c r="AE145" s="330">
        <v>5.1202684183167146E-2</v>
      </c>
      <c r="AF145" s="330">
        <v>0.17911636742447454</v>
      </c>
      <c r="AG145" s="330">
        <v>-1.3735443415945058E-2</v>
      </c>
      <c r="AH145" s="330">
        <v>7.4725196032797453E-2</v>
      </c>
      <c r="AI145" s="330">
        <v>0.10183561926368979</v>
      </c>
      <c r="AJ145" s="330">
        <v>-6.3984003999000255E-2</v>
      </c>
      <c r="AK145" s="330">
        <v>3.0531212809693821E-2</v>
      </c>
      <c r="AL145" s="332">
        <v>0.16252390057361377</v>
      </c>
      <c r="AM145" s="332">
        <v>0.13818129778795438</v>
      </c>
      <c r="AN145" s="332">
        <v>7.8009414929388024E-2</v>
      </c>
      <c r="AO145" s="332">
        <v>-2.3887079261672096E-2</v>
      </c>
      <c r="AP145" s="332">
        <v>7.2217502124044181E-2</v>
      </c>
      <c r="AQ145" s="332">
        <v>3.2000000000000001E-2</v>
      </c>
      <c r="AR145" s="332">
        <v>7.4458787984718722E-2</v>
      </c>
      <c r="AS145" s="332">
        <v>0.14977763605004818</v>
      </c>
      <c r="AT145" s="332">
        <v>0.25513095155828897</v>
      </c>
      <c r="AU145" s="332">
        <v>-3.2240730789897904E-3</v>
      </c>
      <c r="AV145" s="332">
        <v>2.6651818856718634E-2</v>
      </c>
      <c r="AW145" s="332">
        <v>0.15004453946196331</v>
      </c>
      <c r="AX145" s="332">
        <v>0.13402061855670103</v>
      </c>
      <c r="AY145" s="332">
        <v>7.8491818828551108E-2</v>
      </c>
      <c r="AZ145" s="332">
        <v>0.10599664805246285</v>
      </c>
      <c r="BA145" s="332"/>
      <c r="BB145" s="332">
        <v>0.55988649351673037</v>
      </c>
      <c r="BC145" s="332">
        <v>0.12619349496726784</v>
      </c>
      <c r="BD145" s="332">
        <v>0.10621828673763804</v>
      </c>
      <c r="BE145" s="332">
        <v>0.21325981020774556</v>
      </c>
      <c r="BF145" s="332">
        <v>2.1251425915754785E-2</v>
      </c>
      <c r="BG145" s="332">
        <v>-2.5103220478943023E-2</v>
      </c>
      <c r="BH145" s="332">
        <v>0.16233598762049067</v>
      </c>
      <c r="BI145" s="332">
        <v>0.15641944674202737</v>
      </c>
      <c r="BJ145" s="332">
        <v>0.10111744940220364</v>
      </c>
      <c r="BK145" s="332">
        <v>0.13378881747823906</v>
      </c>
      <c r="BL145" s="332">
        <v>8.3421635680570275E-2</v>
      </c>
      <c r="BM145" s="332">
        <v>8.12250720544994E-2</v>
      </c>
      <c r="BN145" s="332">
        <v>2.6852813588317957E-2</v>
      </c>
      <c r="BO145" s="332">
        <v>2.8135431568907965E-2</v>
      </c>
      <c r="BP145" s="332">
        <v>8.5338795016214365E-3</v>
      </c>
      <c r="BQ145" s="332">
        <v>3.840526700804682E-2</v>
      </c>
      <c r="BR145" s="332"/>
      <c r="BS145" s="332">
        <v>3.2191406170863635E-2</v>
      </c>
      <c r="BT145" s="332">
        <v>7.5656901238296589E-2</v>
      </c>
      <c r="BU145" s="332">
        <v>0.12932784716690177</v>
      </c>
      <c r="BV145" s="332">
        <v>9.8907641100116364E-2</v>
      </c>
      <c r="BW145" s="332">
        <v>0.18259005145797599</v>
      </c>
      <c r="BX145" s="329">
        <v>0.13855541027774476</v>
      </c>
      <c r="BY145" s="332">
        <v>7.6476550262600196E-2</v>
      </c>
      <c r="BZ145" s="332">
        <v>7.6379066478076379E-2</v>
      </c>
      <c r="CA145" s="332">
        <v>-2.3207839092315627E-3</v>
      </c>
      <c r="CB145" s="332">
        <v>9.0542793627269358E-2</v>
      </c>
      <c r="CC145" s="332">
        <v>9.3843212237093687E-2</v>
      </c>
      <c r="CD145" s="290"/>
      <c r="CE145" s="290"/>
      <c r="CG145">
        <v>0.15942828065063419</v>
      </c>
      <c r="CH145">
        <v>1.7531678528033327E-2</v>
      </c>
      <c r="CI145">
        <v>-4.3249561659848043E-2</v>
      </c>
      <c r="CJ145">
        <v>1.8910488497744109E-2</v>
      </c>
      <c r="CK145">
        <v>6.7775142826344725E-2</v>
      </c>
      <c r="CL145">
        <v>8.6538461538461536E-2</v>
      </c>
      <c r="CM145">
        <v>3.0207410033681971E-2</v>
      </c>
      <c r="CN145">
        <v>0.10851097932360955</v>
      </c>
      <c r="CO145">
        <v>-7.2496263079222717E-2</v>
      </c>
      <c r="CP145">
        <v>0.1987434554973822</v>
      </c>
      <c r="CQ145">
        <v>0.19128586609989373</v>
      </c>
      <c r="CR145">
        <v>0.15169325496781416</v>
      </c>
      <c r="CS145">
        <v>0.32245014710689768</v>
      </c>
      <c r="CT145">
        <v>5.0557924571662027E-2</v>
      </c>
      <c r="CU145">
        <v>4.3241266208100808E-2</v>
      </c>
      <c r="CV145">
        <v>6.1498823792987566E-2</v>
      </c>
      <c r="CW145">
        <v>-8.4439083232810616E-3</v>
      </c>
      <c r="CX145">
        <v>7.078340350498398E-2</v>
      </c>
      <c r="CY145">
        <v>9.5836361748520407E-2</v>
      </c>
      <c r="CZ145">
        <v>-3.0020703933747412E-2</v>
      </c>
      <c r="DA145">
        <v>2.1011388344707328E-2</v>
      </c>
      <c r="DB145">
        <v>0.15951797385620914</v>
      </c>
      <c r="DC145">
        <v>0.15756496227996647</v>
      </c>
      <c r="DD145">
        <v>0.1054387887239765</v>
      </c>
      <c r="DE145">
        <v>-2.7056277056277056E-2</v>
      </c>
      <c r="DF145">
        <v>8.1967213114754092E-2</v>
      </c>
      <c r="DG145">
        <v>1.9528371407516582E-2</v>
      </c>
      <c r="DH145">
        <v>0.12508863434921932</v>
      </c>
      <c r="DI145">
        <v>0.15599325449642168</v>
      </c>
      <c r="DJ145">
        <v>0.22011331444759208</v>
      </c>
      <c r="DK145">
        <v>-1.0811768876285006E-2</v>
      </c>
      <c r="DL145">
        <v>3.5671372784620008E-2</v>
      </c>
      <c r="DM145">
        <v>0.15931185607573942</v>
      </c>
      <c r="DN145">
        <v>0.14265209230429501</v>
      </c>
      <c r="DO145">
        <v>0.47684729064039411</v>
      </c>
      <c r="DP145">
        <v>0.10613982618486331</v>
      </c>
      <c r="DQ145">
        <v>8.3171858697272325E-2</v>
      </c>
      <c r="DR145">
        <v>0.66125991846039189</v>
      </c>
      <c r="DS145">
        <v>0.14487224697848877</v>
      </c>
      <c r="DT145">
        <v>9.4112959458113363E-2</v>
      </c>
      <c r="DU145">
        <v>0.20557984057598355</v>
      </c>
      <c r="DV145">
        <v>2.0091362828863885E-2</v>
      </c>
      <c r="DW145">
        <v>-2.1596858638743454E-2</v>
      </c>
      <c r="DX145">
        <v>0.17716213282567675</v>
      </c>
      <c r="DY145">
        <v>0.14374248450652113</v>
      </c>
      <c r="DZ145">
        <v>9.3453510436432644E-2</v>
      </c>
      <c r="EA145">
        <v>0.12954099646920361</v>
      </c>
      <c r="EB145">
        <v>8.5923753665689148E-2</v>
      </c>
      <c r="EC145">
        <v>9.3322795000146369E-2</v>
      </c>
      <c r="ED145">
        <v>3.2818651574803147E-2</v>
      </c>
      <c r="EE145">
        <v>3.6394311882381299E-2</v>
      </c>
      <c r="EF145">
        <v>4.9454297407912689E-3</v>
      </c>
      <c r="EG145">
        <v>3.195352214960058E-2</v>
      </c>
      <c r="EH145">
        <v>0.10050882593127709</v>
      </c>
      <c r="EI145">
        <v>2.8793427895024381E-2</v>
      </c>
      <c r="EJ145">
        <v>9.5875817988129663E-2</v>
      </c>
      <c r="EK145">
        <v>0.12947685953938223</v>
      </c>
      <c r="EL145">
        <v>0.10283360036621653</v>
      </c>
      <c r="EM145">
        <v>0.20166209884183539</v>
      </c>
      <c r="EN145">
        <v>0.15101497235562372</v>
      </c>
      <c r="EO145">
        <v>7.7563233437748375E-2</v>
      </c>
      <c r="EP145">
        <v>8.1468732071141706E-2</v>
      </c>
      <c r="EQ145">
        <v>6.2289125356864783E-3</v>
      </c>
      <c r="ER145">
        <v>9.7478518101141012E-2</v>
      </c>
      <c r="ES145">
        <v>0.11024609436229688</v>
      </c>
    </row>
    <row r="146" spans="1:149" ht="19.5" x14ac:dyDescent="0.35">
      <c r="A146" s="288"/>
      <c r="B146" s="289">
        <v>132</v>
      </c>
      <c r="C146" s="288"/>
      <c r="D146" s="288"/>
      <c r="E146" s="309"/>
      <c r="F146" s="288"/>
      <c r="G146" s="288"/>
      <c r="H146" s="286"/>
      <c r="I146" s="286"/>
      <c r="J146" s="286"/>
      <c r="K146" s="286"/>
      <c r="L146" s="286"/>
      <c r="M146" s="286"/>
      <c r="N146" s="287"/>
      <c r="O146" s="290">
        <v>144</v>
      </c>
      <c r="P146" s="290">
        <v>0</v>
      </c>
      <c r="Q146" s="330"/>
      <c r="R146" s="330"/>
      <c r="S146" s="330"/>
      <c r="T146" s="330"/>
      <c r="U146" s="330"/>
      <c r="V146" s="330"/>
      <c r="W146" s="330"/>
      <c r="X146" s="331"/>
      <c r="Y146" s="330"/>
      <c r="Z146" s="330"/>
      <c r="AA146" s="330"/>
      <c r="AB146" s="330"/>
      <c r="AC146" s="330"/>
      <c r="AD146" s="330"/>
      <c r="AE146" s="330"/>
      <c r="AF146" s="330"/>
      <c r="AG146" s="330"/>
      <c r="AH146" s="330"/>
      <c r="AI146" s="330"/>
      <c r="AJ146" s="330"/>
      <c r="AK146" s="330"/>
      <c r="AL146" s="332"/>
      <c r="AM146" s="332"/>
      <c r="AN146" s="332"/>
      <c r="AO146" s="332"/>
      <c r="AP146" s="332"/>
      <c r="AQ146" s="332"/>
      <c r="AR146" s="332"/>
      <c r="AS146" s="332"/>
      <c r="AT146" s="332"/>
      <c r="AU146" s="332"/>
      <c r="AV146" s="332"/>
      <c r="AW146" s="332"/>
      <c r="AX146" s="332"/>
      <c r="AY146" s="332"/>
      <c r="AZ146" s="332"/>
      <c r="BA146" s="332"/>
      <c r="BB146" s="332"/>
      <c r="BC146" s="332"/>
      <c r="BD146" s="332"/>
      <c r="BE146" s="332"/>
      <c r="BF146" s="332"/>
      <c r="BG146" s="332"/>
      <c r="BH146" s="332"/>
      <c r="BI146" s="332"/>
      <c r="BJ146" s="332"/>
      <c r="BK146" s="332"/>
      <c r="BL146" s="332"/>
      <c r="BM146" s="332"/>
      <c r="BN146" s="332"/>
      <c r="BO146" s="332"/>
      <c r="BP146" s="332"/>
      <c r="BQ146" s="332"/>
      <c r="BR146" s="332"/>
      <c r="BS146" s="332"/>
      <c r="BT146" s="332"/>
      <c r="BU146" s="332"/>
      <c r="BV146" s="332"/>
      <c r="BW146" s="332"/>
      <c r="BX146" s="329"/>
      <c r="BY146" s="332"/>
      <c r="BZ146" s="332"/>
      <c r="CA146" s="332"/>
      <c r="CB146" s="332"/>
      <c r="CC146" s="332"/>
      <c r="CD146" s="290"/>
      <c r="CE146" s="290"/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O146">
        <v>0</v>
      </c>
      <c r="EP146">
        <v>0</v>
      </c>
      <c r="EQ146">
        <v>0</v>
      </c>
      <c r="ER146">
        <v>0</v>
      </c>
      <c r="ES146">
        <v>0</v>
      </c>
    </row>
    <row r="147" spans="1:149" ht="19.5" x14ac:dyDescent="0.35">
      <c r="A147" s="288"/>
      <c r="B147" s="289">
        <v>133</v>
      </c>
      <c r="C147" s="288" t="s">
        <v>122</v>
      </c>
      <c r="D147" s="288"/>
      <c r="E147" s="375"/>
      <c r="F147" s="288"/>
      <c r="G147" s="288"/>
      <c r="H147" s="286"/>
      <c r="I147" s="286"/>
      <c r="J147" s="286"/>
      <c r="K147" s="286"/>
      <c r="L147" s="286"/>
      <c r="M147" s="286"/>
      <c r="N147" s="287"/>
      <c r="O147" s="290">
        <v>145</v>
      </c>
      <c r="P147" s="290">
        <v>0</v>
      </c>
      <c r="Q147" s="330"/>
      <c r="R147" s="330"/>
      <c r="S147" s="330"/>
      <c r="T147" s="330"/>
      <c r="U147" s="330"/>
      <c r="V147" s="330"/>
      <c r="W147" s="330"/>
      <c r="X147" s="331"/>
      <c r="Y147" s="330"/>
      <c r="Z147" s="330"/>
      <c r="AA147" s="330"/>
      <c r="AB147" s="330"/>
      <c r="AC147" s="330"/>
      <c r="AD147" s="330"/>
      <c r="AE147" s="330"/>
      <c r="AF147" s="330"/>
      <c r="AG147" s="330"/>
      <c r="AH147" s="330"/>
      <c r="AI147" s="330"/>
      <c r="AJ147" s="330"/>
      <c r="AK147" s="330"/>
      <c r="AL147" s="332"/>
      <c r="AM147" s="332"/>
      <c r="AN147" s="332"/>
      <c r="AO147" s="332"/>
      <c r="AP147" s="332"/>
      <c r="AQ147" s="332"/>
      <c r="AR147" s="332"/>
      <c r="AS147" s="332"/>
      <c r="AT147" s="332"/>
      <c r="AU147" s="332"/>
      <c r="AV147" s="332"/>
      <c r="AW147" s="332"/>
      <c r="AX147" s="332"/>
      <c r="AY147" s="332"/>
      <c r="AZ147" s="332"/>
      <c r="BA147" s="332"/>
      <c r="BB147" s="332"/>
      <c r="BC147" s="332"/>
      <c r="BD147" s="332"/>
      <c r="BE147" s="332"/>
      <c r="BF147" s="332"/>
      <c r="BG147" s="332"/>
      <c r="BH147" s="332"/>
      <c r="BI147" s="332"/>
      <c r="BJ147" s="332"/>
      <c r="BK147" s="332"/>
      <c r="BL147" s="332"/>
      <c r="BM147" s="332"/>
      <c r="BN147" s="332"/>
      <c r="BO147" s="332"/>
      <c r="BP147" s="332"/>
      <c r="BQ147" s="332"/>
      <c r="BR147" s="332"/>
      <c r="BS147" s="332"/>
      <c r="BT147" s="332"/>
      <c r="BU147" s="332"/>
      <c r="BV147" s="332"/>
      <c r="BW147" s="332"/>
      <c r="BX147" s="329"/>
      <c r="BY147" s="332"/>
      <c r="BZ147" s="332"/>
      <c r="CA147" s="332"/>
      <c r="CB147" s="332"/>
      <c r="CC147" s="332"/>
      <c r="CD147" s="290"/>
      <c r="CE147" s="290"/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O147">
        <v>0</v>
      </c>
      <c r="EP147">
        <v>0</v>
      </c>
      <c r="EQ147">
        <v>0</v>
      </c>
      <c r="ER147">
        <v>0</v>
      </c>
      <c r="ES147">
        <v>0</v>
      </c>
    </row>
    <row r="148" spans="1:149" ht="19.5" x14ac:dyDescent="0.35">
      <c r="A148" s="288"/>
      <c r="B148" s="289">
        <v>134</v>
      </c>
      <c r="C148" s="288"/>
      <c r="D148" s="288"/>
      <c r="E148" s="375"/>
      <c r="F148" s="288"/>
      <c r="G148" s="288"/>
      <c r="H148" s="286"/>
      <c r="I148" s="286"/>
      <c r="J148" s="286"/>
      <c r="K148" s="286"/>
      <c r="L148" s="286"/>
      <c r="M148" s="286"/>
      <c r="N148" s="287"/>
      <c r="O148" s="290">
        <v>146</v>
      </c>
      <c r="P148" s="290">
        <v>0</v>
      </c>
      <c r="Q148" s="330"/>
      <c r="R148" s="330"/>
      <c r="S148" s="330"/>
      <c r="T148" s="330"/>
      <c r="U148" s="330"/>
      <c r="V148" s="330"/>
      <c r="W148" s="330"/>
      <c r="X148" s="331"/>
      <c r="Y148" s="330"/>
      <c r="Z148" s="330"/>
      <c r="AA148" s="330"/>
      <c r="AB148" s="330"/>
      <c r="AC148" s="330"/>
      <c r="AD148" s="330"/>
      <c r="AE148" s="330"/>
      <c r="AF148" s="330"/>
      <c r="AG148" s="330"/>
      <c r="AH148" s="330"/>
      <c r="AI148" s="330"/>
      <c r="AJ148" s="330"/>
      <c r="AK148" s="330"/>
      <c r="AL148" s="332"/>
      <c r="AM148" s="332"/>
      <c r="AN148" s="332"/>
      <c r="AO148" s="332"/>
      <c r="AP148" s="332"/>
      <c r="AQ148" s="332"/>
      <c r="AR148" s="332"/>
      <c r="AS148" s="332"/>
      <c r="AT148" s="332"/>
      <c r="AU148" s="332"/>
      <c r="AV148" s="332"/>
      <c r="AW148" s="332"/>
      <c r="AX148" s="332"/>
      <c r="AY148" s="332"/>
      <c r="AZ148" s="332"/>
      <c r="BA148" s="332"/>
      <c r="BB148" s="332"/>
      <c r="BC148" s="332"/>
      <c r="BD148" s="332"/>
      <c r="BE148" s="332"/>
      <c r="BF148" s="332"/>
      <c r="BG148" s="332"/>
      <c r="BH148" s="332"/>
      <c r="BI148" s="332"/>
      <c r="BJ148" s="332"/>
      <c r="BK148" s="332"/>
      <c r="BL148" s="332"/>
      <c r="BM148" s="332"/>
      <c r="BN148" s="332"/>
      <c r="BO148" s="332"/>
      <c r="BP148" s="332"/>
      <c r="BQ148" s="332"/>
      <c r="BR148" s="332"/>
      <c r="BS148" s="332"/>
      <c r="BT148" s="332"/>
      <c r="BU148" s="332"/>
      <c r="BV148" s="332"/>
      <c r="BW148" s="332"/>
      <c r="BX148" s="329"/>
      <c r="BY148" s="332"/>
      <c r="BZ148" s="332"/>
      <c r="CA148" s="332"/>
      <c r="CB148" s="332"/>
      <c r="CC148" s="332"/>
      <c r="CD148" s="290"/>
      <c r="CE148" s="290"/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O148">
        <v>0</v>
      </c>
      <c r="EP148">
        <v>0</v>
      </c>
      <c r="EQ148">
        <v>0</v>
      </c>
      <c r="ER148">
        <v>0</v>
      </c>
      <c r="ES148">
        <v>0</v>
      </c>
    </row>
    <row r="149" spans="1:149" ht="19.5" outlineLevel="1" x14ac:dyDescent="0.35">
      <c r="A149" s="288"/>
      <c r="B149" s="289">
        <v>135</v>
      </c>
      <c r="C149" s="54" t="s">
        <v>123</v>
      </c>
      <c r="D149" s="54"/>
      <c r="E149" s="375"/>
      <c r="F149" s="288"/>
      <c r="G149" s="288"/>
      <c r="H149" s="286"/>
      <c r="I149" s="286"/>
      <c r="J149" s="286"/>
      <c r="K149" s="286"/>
      <c r="L149" s="286"/>
      <c r="M149" s="286"/>
      <c r="N149" s="287"/>
      <c r="O149" s="290">
        <v>147</v>
      </c>
      <c r="P149" s="290">
        <v>0</v>
      </c>
      <c r="Q149" s="330"/>
      <c r="R149" s="330"/>
      <c r="S149" s="330"/>
      <c r="T149" s="330"/>
      <c r="U149" s="330"/>
      <c r="V149" s="330"/>
      <c r="W149" s="330"/>
      <c r="X149" s="331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2"/>
      <c r="AM149" s="332"/>
      <c r="AN149" s="332"/>
      <c r="AO149" s="332"/>
      <c r="AP149" s="332"/>
      <c r="AQ149" s="332"/>
      <c r="AR149" s="332"/>
      <c r="AS149" s="332"/>
      <c r="AT149" s="332"/>
      <c r="AU149" s="332"/>
      <c r="AV149" s="332"/>
      <c r="AW149" s="332"/>
      <c r="AX149" s="332"/>
      <c r="AY149" s="332"/>
      <c r="AZ149" s="332"/>
      <c r="BA149" s="332"/>
      <c r="BB149" s="332"/>
      <c r="BC149" s="332"/>
      <c r="BD149" s="332"/>
      <c r="BE149" s="332"/>
      <c r="BF149" s="332"/>
      <c r="BG149" s="332"/>
      <c r="BH149" s="332"/>
      <c r="BI149" s="332"/>
      <c r="BJ149" s="332"/>
      <c r="BK149" s="332"/>
      <c r="BL149" s="332"/>
      <c r="BM149" s="332"/>
      <c r="BN149" s="332"/>
      <c r="BO149" s="332"/>
      <c r="BP149" s="332"/>
      <c r="BQ149" s="332"/>
      <c r="BR149" s="332"/>
      <c r="BS149" s="332"/>
      <c r="BT149" s="332"/>
      <c r="BU149" s="332"/>
      <c r="BV149" s="332"/>
      <c r="BW149" s="332"/>
      <c r="BX149" s="329"/>
      <c r="BY149" s="332"/>
      <c r="BZ149" s="332"/>
      <c r="CA149" s="332"/>
      <c r="CB149" s="332"/>
      <c r="CC149" s="332"/>
      <c r="CD149" s="290"/>
      <c r="CE149" s="290"/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O149">
        <v>0</v>
      </c>
      <c r="EP149">
        <v>0</v>
      </c>
      <c r="EQ149">
        <v>0</v>
      </c>
      <c r="ER149">
        <v>0</v>
      </c>
      <c r="ES149">
        <v>0</v>
      </c>
    </row>
    <row r="150" spans="1:149" ht="19.5" outlineLevel="1" x14ac:dyDescent="0.35">
      <c r="A150" s="288"/>
      <c r="B150" s="289">
        <v>136</v>
      </c>
      <c r="C150" s="54"/>
      <c r="D150" s="54"/>
      <c r="E150" s="375"/>
      <c r="F150" s="288"/>
      <c r="G150" s="288"/>
      <c r="H150" s="286"/>
      <c r="I150" s="286"/>
      <c r="J150" s="286"/>
      <c r="K150" s="286"/>
      <c r="L150" s="286"/>
      <c r="M150" s="286"/>
      <c r="N150" s="287"/>
      <c r="O150" s="290">
        <v>148</v>
      </c>
      <c r="P150" s="290">
        <v>0</v>
      </c>
      <c r="Q150" s="330"/>
      <c r="R150" s="330"/>
      <c r="S150" s="330"/>
      <c r="T150" s="330"/>
      <c r="U150" s="330"/>
      <c r="V150" s="330"/>
      <c r="W150" s="330"/>
      <c r="X150" s="331"/>
      <c r="Y150" s="330"/>
      <c r="Z150" s="330"/>
      <c r="AA150" s="330"/>
      <c r="AB150" s="330"/>
      <c r="AC150" s="330"/>
      <c r="AD150" s="330"/>
      <c r="AE150" s="330"/>
      <c r="AF150" s="330"/>
      <c r="AG150" s="330"/>
      <c r="AH150" s="330"/>
      <c r="AI150" s="330"/>
      <c r="AJ150" s="330"/>
      <c r="AK150" s="330"/>
      <c r="AL150" s="332"/>
      <c r="AM150" s="332"/>
      <c r="AN150" s="332"/>
      <c r="AO150" s="332"/>
      <c r="AP150" s="332"/>
      <c r="AQ150" s="332"/>
      <c r="AR150" s="332"/>
      <c r="AS150" s="332"/>
      <c r="AT150" s="332"/>
      <c r="AU150" s="332"/>
      <c r="AV150" s="332"/>
      <c r="AW150" s="332"/>
      <c r="AX150" s="332"/>
      <c r="AY150" s="332"/>
      <c r="AZ150" s="332"/>
      <c r="BA150" s="332"/>
      <c r="BB150" s="332"/>
      <c r="BC150" s="332"/>
      <c r="BD150" s="332"/>
      <c r="BE150" s="332"/>
      <c r="BF150" s="332"/>
      <c r="BG150" s="332"/>
      <c r="BH150" s="332"/>
      <c r="BI150" s="332"/>
      <c r="BJ150" s="332"/>
      <c r="BK150" s="332"/>
      <c r="BL150" s="332"/>
      <c r="BM150" s="332"/>
      <c r="BN150" s="332"/>
      <c r="BO150" s="332"/>
      <c r="BP150" s="332"/>
      <c r="BQ150" s="332"/>
      <c r="BR150" s="332"/>
      <c r="BS150" s="332"/>
      <c r="BT150" s="332"/>
      <c r="BU150" s="332"/>
      <c r="BV150" s="332"/>
      <c r="BW150" s="332"/>
      <c r="BX150" s="329"/>
      <c r="BY150" s="332"/>
      <c r="BZ150" s="332"/>
      <c r="CA150" s="332"/>
      <c r="CB150" s="332"/>
      <c r="CC150" s="332"/>
      <c r="CD150" s="290"/>
      <c r="CE150" s="290"/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O150">
        <v>0</v>
      </c>
      <c r="EP150">
        <v>0</v>
      </c>
      <c r="EQ150">
        <v>0</v>
      </c>
      <c r="ER150">
        <v>0</v>
      </c>
      <c r="ES150">
        <v>0</v>
      </c>
    </row>
    <row r="151" spans="1:149" ht="19.5" outlineLevel="1" x14ac:dyDescent="0.35">
      <c r="A151" s="288"/>
      <c r="B151" s="289">
        <v>137</v>
      </c>
      <c r="C151" s="288"/>
      <c r="D151" s="288"/>
      <c r="E151" s="375" t="s">
        <v>125</v>
      </c>
      <c r="F151" s="391"/>
      <c r="G151" s="391">
        <f t="shared" ref="G151:G158" si="31">HLOOKUP($E$3,$P$3:$CE$269,O151,FALSE)</f>
        <v>1</v>
      </c>
      <c r="H151" s="391">
        <f t="shared" ref="H151:M151" si="32">G151</f>
        <v>1</v>
      </c>
      <c r="I151" s="391">
        <f t="shared" si="32"/>
        <v>1</v>
      </c>
      <c r="J151" s="391">
        <f t="shared" si="32"/>
        <v>1</v>
      </c>
      <c r="K151" s="391">
        <f t="shared" si="32"/>
        <v>1</v>
      </c>
      <c r="L151" s="391">
        <f t="shared" si="32"/>
        <v>1</v>
      </c>
      <c r="M151" s="391">
        <f t="shared" si="32"/>
        <v>1</v>
      </c>
      <c r="N151" s="393"/>
      <c r="O151" s="290">
        <v>149</v>
      </c>
      <c r="P151" s="290">
        <v>0</v>
      </c>
      <c r="Q151" s="330">
        <v>1</v>
      </c>
      <c r="R151" s="330">
        <v>1</v>
      </c>
      <c r="S151" s="330">
        <v>1</v>
      </c>
      <c r="T151" s="330">
        <v>1</v>
      </c>
      <c r="U151" s="330">
        <v>1</v>
      </c>
      <c r="V151" s="330">
        <v>1</v>
      </c>
      <c r="W151" s="330">
        <v>1</v>
      </c>
      <c r="X151" s="331">
        <v>1</v>
      </c>
      <c r="Y151" s="330">
        <v>1</v>
      </c>
      <c r="Z151" s="330">
        <v>1</v>
      </c>
      <c r="AA151" s="330">
        <v>1</v>
      </c>
      <c r="AB151" s="330">
        <v>1</v>
      </c>
      <c r="AC151" s="330">
        <v>1</v>
      </c>
      <c r="AD151" s="330">
        <v>1</v>
      </c>
      <c r="AE151" s="330">
        <v>1</v>
      </c>
      <c r="AF151" s="330">
        <v>1</v>
      </c>
      <c r="AG151" s="330">
        <v>1</v>
      </c>
      <c r="AH151" s="330">
        <v>1</v>
      </c>
      <c r="AI151" s="330">
        <v>1</v>
      </c>
      <c r="AJ151" s="330">
        <v>1</v>
      </c>
      <c r="AK151" s="330">
        <v>1</v>
      </c>
      <c r="AL151" s="332">
        <v>1</v>
      </c>
      <c r="AM151" s="332">
        <v>1</v>
      </c>
      <c r="AN151" s="332">
        <v>1</v>
      </c>
      <c r="AO151" s="332">
        <v>1</v>
      </c>
      <c r="AP151" s="332">
        <v>1</v>
      </c>
      <c r="AQ151" s="332">
        <v>1</v>
      </c>
      <c r="AR151" s="332">
        <v>1</v>
      </c>
      <c r="AS151" s="332">
        <v>1</v>
      </c>
      <c r="AT151" s="332">
        <v>1</v>
      </c>
      <c r="AU151" s="332">
        <v>1</v>
      </c>
      <c r="AV151" s="332">
        <v>1</v>
      </c>
      <c r="AW151" s="332">
        <v>1</v>
      </c>
      <c r="AX151" s="332">
        <v>1</v>
      </c>
      <c r="AY151" s="332">
        <v>1</v>
      </c>
      <c r="AZ151" s="332">
        <v>1</v>
      </c>
      <c r="BA151" s="332"/>
      <c r="BB151" s="332">
        <v>1</v>
      </c>
      <c r="BC151" s="332">
        <v>1</v>
      </c>
      <c r="BD151" s="332">
        <v>1</v>
      </c>
      <c r="BE151" s="332">
        <v>1</v>
      </c>
      <c r="BF151" s="332">
        <v>1</v>
      </c>
      <c r="BG151" s="332">
        <v>1</v>
      </c>
      <c r="BH151" s="332">
        <v>1</v>
      </c>
      <c r="BI151" s="332">
        <v>1</v>
      </c>
      <c r="BJ151" s="332">
        <v>1</v>
      </c>
      <c r="BK151" s="332">
        <v>1</v>
      </c>
      <c r="BL151" s="332">
        <v>1</v>
      </c>
      <c r="BM151" s="332">
        <v>1</v>
      </c>
      <c r="BN151" s="332">
        <v>1</v>
      </c>
      <c r="BO151" s="332">
        <v>1</v>
      </c>
      <c r="BP151" s="332">
        <v>1</v>
      </c>
      <c r="BQ151" s="332">
        <v>1</v>
      </c>
      <c r="BR151" s="332"/>
      <c r="BS151" s="332">
        <v>1</v>
      </c>
      <c r="BT151" s="332">
        <v>1</v>
      </c>
      <c r="BU151" s="332">
        <v>1</v>
      </c>
      <c r="BV151" s="332">
        <v>1</v>
      </c>
      <c r="BW151" s="332">
        <v>1</v>
      </c>
      <c r="BX151" s="329">
        <v>1</v>
      </c>
      <c r="BY151" s="332">
        <v>1</v>
      </c>
      <c r="BZ151" s="332">
        <v>1</v>
      </c>
      <c r="CA151" s="332">
        <v>1</v>
      </c>
      <c r="CB151" s="332">
        <v>1</v>
      </c>
      <c r="CC151" s="332">
        <v>1</v>
      </c>
      <c r="CD151" s="290"/>
      <c r="CE151" s="290"/>
      <c r="CG151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1</v>
      </c>
      <c r="CZ151">
        <v>1</v>
      </c>
      <c r="DA151">
        <v>1</v>
      </c>
      <c r="DB151">
        <v>1</v>
      </c>
      <c r="DC151">
        <v>1</v>
      </c>
      <c r="DD151">
        <v>1</v>
      </c>
      <c r="DE151">
        <v>1</v>
      </c>
      <c r="DF151">
        <v>1</v>
      </c>
      <c r="DG151">
        <v>1</v>
      </c>
      <c r="DH151">
        <v>1</v>
      </c>
      <c r="DI151">
        <v>1</v>
      </c>
      <c r="DJ151">
        <v>1</v>
      </c>
      <c r="DK151">
        <v>1</v>
      </c>
      <c r="DL151">
        <v>1</v>
      </c>
      <c r="DM151">
        <v>1</v>
      </c>
      <c r="DN151">
        <v>1</v>
      </c>
      <c r="DO151">
        <v>1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v>1</v>
      </c>
      <c r="ED151">
        <v>1</v>
      </c>
      <c r="EE151">
        <v>1</v>
      </c>
      <c r="EF151">
        <v>1</v>
      </c>
      <c r="EG151">
        <v>1</v>
      </c>
      <c r="EH151">
        <v>1</v>
      </c>
      <c r="EI151">
        <v>1</v>
      </c>
      <c r="EJ151">
        <v>1</v>
      </c>
      <c r="EK151">
        <v>1</v>
      </c>
      <c r="EL151">
        <v>1</v>
      </c>
      <c r="EM151">
        <v>1</v>
      </c>
      <c r="EN151">
        <v>1</v>
      </c>
      <c r="EO151">
        <v>1</v>
      </c>
      <c r="EP151">
        <v>1</v>
      </c>
      <c r="EQ151">
        <v>1</v>
      </c>
      <c r="ER151">
        <v>1</v>
      </c>
      <c r="ES151">
        <v>1</v>
      </c>
    </row>
    <row r="152" spans="1:149" ht="19.5" outlineLevel="1" x14ac:dyDescent="0.35">
      <c r="A152" s="288"/>
      <c r="B152" s="289">
        <v>138</v>
      </c>
      <c r="C152" s="288"/>
      <c r="D152" s="288"/>
      <c r="E152" s="375" t="s">
        <v>126</v>
      </c>
      <c r="F152" s="394"/>
      <c r="G152" s="394">
        <f t="shared" si="31"/>
        <v>0.12035748771496339</v>
      </c>
      <c r="H152" s="394">
        <f t="shared" ref="H152:K152" si="33">H113/H137</f>
        <v>0.11908275070463691</v>
      </c>
      <c r="I152" s="394">
        <f t="shared" si="33"/>
        <v>0.10973242479675135</v>
      </c>
      <c r="J152" s="394">
        <f t="shared" si="33"/>
        <v>0.11092385666271273</v>
      </c>
      <c r="K152" s="394">
        <f t="shared" si="33"/>
        <v>0.11091519387661761</v>
      </c>
      <c r="L152" s="394">
        <f t="shared" ref="L152:M152" si="34">L113/L137</f>
        <v>0.11084018441144056</v>
      </c>
      <c r="M152" s="394">
        <f t="shared" si="34"/>
        <v>0.11076517223356722</v>
      </c>
      <c r="N152" s="395"/>
      <c r="O152" s="290">
        <v>150</v>
      </c>
      <c r="P152" s="290">
        <v>0</v>
      </c>
      <c r="Q152" s="330">
        <v>0.12035748771496339</v>
      </c>
      <c r="R152" s="330">
        <v>0.15175430490161901</v>
      </c>
      <c r="S152" s="330">
        <v>0.14294274799417989</v>
      </c>
      <c r="T152" s="330">
        <v>0.13202522704140493</v>
      </c>
      <c r="U152" s="330">
        <v>0.14076035330708811</v>
      </c>
      <c r="V152" s="330">
        <v>0.12528694464583795</v>
      </c>
      <c r="W152" s="330">
        <v>0.14272957280131546</v>
      </c>
      <c r="X152" s="331">
        <v>0.13402235911477359</v>
      </c>
      <c r="Y152" s="330">
        <v>0.14109136101231642</v>
      </c>
      <c r="Z152" s="330">
        <v>0.14794968264186428</v>
      </c>
      <c r="AA152" s="330">
        <v>0.12128945539979806</v>
      </c>
      <c r="AB152" s="330">
        <v>0.11758929931070607</v>
      </c>
      <c r="AC152" s="330">
        <v>0.12897187733236012</v>
      </c>
      <c r="AD152" s="330">
        <v>0.13818638028960634</v>
      </c>
      <c r="AE152" s="330">
        <v>0.11758929931070607</v>
      </c>
      <c r="AF152" s="330">
        <v>0.13735705712628146</v>
      </c>
      <c r="AG152" s="330">
        <v>0.14109136101231642</v>
      </c>
      <c r="AH152" s="330">
        <v>0.11758929931070607</v>
      </c>
      <c r="AI152" s="330">
        <v>0.14060386026275265</v>
      </c>
      <c r="AJ152" s="330">
        <v>0.14294274799417989</v>
      </c>
      <c r="AK152" s="330">
        <v>0.14109136101231642</v>
      </c>
      <c r="AL152" s="332">
        <v>0.12528694464583795</v>
      </c>
      <c r="AM152" s="332">
        <v>0.13402235911477359</v>
      </c>
      <c r="AN152" s="332">
        <v>0.1227727553695052</v>
      </c>
      <c r="AO152" s="332">
        <v>0.14109136101231642</v>
      </c>
      <c r="AP152" s="332">
        <v>0.15475825410216063</v>
      </c>
      <c r="AQ152" s="332">
        <v>0.15475825410216063</v>
      </c>
      <c r="AR152" s="332">
        <v>0.12717011915915591</v>
      </c>
      <c r="AS152" s="332">
        <v>0.12128945539979806</v>
      </c>
      <c r="AT152" s="332">
        <v>0.12828315693692913</v>
      </c>
      <c r="AU152" s="332">
        <v>0.13442198825505788</v>
      </c>
      <c r="AV152" s="332">
        <v>0.14805806280776218</v>
      </c>
      <c r="AW152" s="332">
        <v>0.12897187733236012</v>
      </c>
      <c r="AX152" s="332">
        <v>0.14010755422023355</v>
      </c>
      <c r="AY152" s="332">
        <v>0.13885733713878595</v>
      </c>
      <c r="AZ152" s="332">
        <v>0.13735705712628146</v>
      </c>
      <c r="BA152" s="332"/>
      <c r="BB152" s="332">
        <v>0.12528694464583795</v>
      </c>
      <c r="BC152" s="332">
        <v>0.12419400300935969</v>
      </c>
      <c r="BD152" s="332">
        <v>0.14272957280131546</v>
      </c>
      <c r="BE152" s="332">
        <v>0.14272957280131546</v>
      </c>
      <c r="BF152" s="332">
        <v>0.15133134333595327</v>
      </c>
      <c r="BG152" s="332">
        <v>0.13604243124175344</v>
      </c>
      <c r="BH152" s="332">
        <v>0.1227727553695052</v>
      </c>
      <c r="BI152" s="332">
        <v>0.12419400300935969</v>
      </c>
      <c r="BJ152" s="332">
        <v>0.12828315693692913</v>
      </c>
      <c r="BK152" s="332">
        <v>0.12035748771496339</v>
      </c>
      <c r="BL152" s="332">
        <v>0.16444144261267693</v>
      </c>
      <c r="BM152" s="332">
        <v>0.14906796603536279</v>
      </c>
      <c r="BN152" s="332">
        <v>0.15175430490161901</v>
      </c>
      <c r="BO152" s="332">
        <v>0.16444144261267693</v>
      </c>
      <c r="BP152" s="332">
        <v>0.14221819010198952</v>
      </c>
      <c r="BQ152" s="332">
        <v>0.14294274799417989</v>
      </c>
      <c r="BR152" s="332"/>
      <c r="BS152" s="332">
        <v>0.14294274799417989</v>
      </c>
      <c r="BT152" s="332">
        <v>0.13336414159246796</v>
      </c>
      <c r="BU152" s="332">
        <v>0.12035748771496339</v>
      </c>
      <c r="BV152" s="332">
        <v>0.11978679303401332</v>
      </c>
      <c r="BW152" s="332">
        <v>0.12828315693692913</v>
      </c>
      <c r="BX152" s="329">
        <v>0.12897187733236012</v>
      </c>
      <c r="BY152" s="332">
        <v>0.14272957280131546</v>
      </c>
      <c r="BZ152" s="332">
        <v>0.14128488375610723</v>
      </c>
      <c r="CA152" s="332">
        <v>0.12897187733236012</v>
      </c>
      <c r="CB152" s="332">
        <v>0.15619709461258019</v>
      </c>
      <c r="CC152" s="332">
        <v>0.11978679303401332</v>
      </c>
      <c r="CD152" s="290"/>
      <c r="CE152" s="290"/>
      <c r="CG152">
        <v>0.1175522731766046</v>
      </c>
      <c r="CH152">
        <v>0.14821731363958202</v>
      </c>
      <c r="CI152">
        <v>0.13961113080575982</v>
      </c>
      <c r="CJ152">
        <v>0.12894806837551642</v>
      </c>
      <c r="CK152">
        <v>0.13747960196358469</v>
      </c>
      <c r="CL152">
        <v>0.12236683751117099</v>
      </c>
      <c r="CM152">
        <v>0.13940292416251862</v>
      </c>
      <c r="CN152">
        <v>0.13089865258523656</v>
      </c>
      <c r="CO152">
        <v>0.13780289475514501</v>
      </c>
      <c r="CP152">
        <v>0.14450136705658537</v>
      </c>
      <c r="CQ152">
        <v>0.11846251916095836</v>
      </c>
      <c r="CR152">
        <v>0.11484860391863361</v>
      </c>
      <c r="CS152">
        <v>0.12596588416815432</v>
      </c>
      <c r="CT152">
        <v>0.1349656214456729</v>
      </c>
      <c r="CU152">
        <v>0.11484860391863361</v>
      </c>
      <c r="CV152">
        <v>0.13415562761065924</v>
      </c>
      <c r="CW152">
        <v>0.13780289475514501</v>
      </c>
      <c r="CX152">
        <v>0.11484860391863361</v>
      </c>
      <c r="CY152">
        <v>0.13732675635798741</v>
      </c>
      <c r="CZ152">
        <v>0.13961113080575982</v>
      </c>
      <c r="DA152">
        <v>0.13780289475514501</v>
      </c>
      <c r="DB152">
        <v>0.12236683751117099</v>
      </c>
      <c r="DC152">
        <v>0.13089865258523656</v>
      </c>
      <c r="DD152">
        <v>0.11991124733360685</v>
      </c>
      <c r="DE152">
        <v>0.13780289475514501</v>
      </c>
      <c r="DF152">
        <v>0.15115124873356622</v>
      </c>
      <c r="DG152">
        <v>0.15115124873356622</v>
      </c>
      <c r="DH152">
        <v>0.12420612021000094</v>
      </c>
      <c r="DI152">
        <v>0.11846251916095836</v>
      </c>
      <c r="DJ152">
        <v>0.12529321602259003</v>
      </c>
      <c r="DK152">
        <v>0.13128896742779361</v>
      </c>
      <c r="DL152">
        <v>0.14460722116762104</v>
      </c>
      <c r="DM152">
        <v>0.12596588416815432</v>
      </c>
      <c r="DN152">
        <v>0.13684201789595196</v>
      </c>
      <c r="DO152">
        <v>0.13562094006624154</v>
      </c>
      <c r="DP152">
        <v>0.13415562761065924</v>
      </c>
      <c r="DQ152">
        <v>0.14719110777198124</v>
      </c>
      <c r="DR152">
        <v>0.12236683751117099</v>
      </c>
      <c r="DS152">
        <v>0.1212993694520034</v>
      </c>
      <c r="DT152">
        <v>0.13940292416251862</v>
      </c>
      <c r="DU152">
        <v>0.13940292416251862</v>
      </c>
      <c r="DV152">
        <v>0.14780421018873485</v>
      </c>
      <c r="DW152">
        <v>0.13287164217662412</v>
      </c>
      <c r="DX152">
        <v>0.11991124733360685</v>
      </c>
      <c r="DY152">
        <v>0.1212993694520034</v>
      </c>
      <c r="DZ152">
        <v>0.12529321602259003</v>
      </c>
      <c r="EA152">
        <v>0.1175522731766046</v>
      </c>
      <c r="EB152">
        <v>0.160608747744384</v>
      </c>
      <c r="EC152">
        <v>0.14559358622347857</v>
      </c>
      <c r="ED152">
        <v>0.14821731363958202</v>
      </c>
      <c r="EE152">
        <v>0.160608747744384</v>
      </c>
      <c r="EF152">
        <v>0.13890346044064936</v>
      </c>
      <c r="EG152">
        <v>0.13961113080575982</v>
      </c>
      <c r="EH152">
        <v>0.13415562761065924</v>
      </c>
      <c r="EI152">
        <v>0.13961113080575982</v>
      </c>
      <c r="EJ152">
        <v>0.13025577637154434</v>
      </c>
      <c r="EK152">
        <v>0.1175522731766046</v>
      </c>
      <c r="EL152">
        <v>0.11699487987844641</v>
      </c>
      <c r="EM152">
        <v>0.12529321602259003</v>
      </c>
      <c r="EN152">
        <v>0.12596588416815432</v>
      </c>
      <c r="EO152">
        <v>0.13940292416251862</v>
      </c>
      <c r="EP152">
        <v>0.13799190699589453</v>
      </c>
      <c r="EQ152">
        <v>0.12596588416815432</v>
      </c>
      <c r="ER152">
        <v>0.15255655367927073</v>
      </c>
      <c r="ES152">
        <v>0.11699487987844641</v>
      </c>
    </row>
    <row r="153" spans="1:149" ht="19.5" outlineLevel="1" x14ac:dyDescent="0.35">
      <c r="A153" s="288"/>
      <c r="B153" s="289">
        <v>139</v>
      </c>
      <c r="C153" s="288"/>
      <c r="D153" s="288"/>
      <c r="E153" s="375" t="s">
        <v>127</v>
      </c>
      <c r="F153" s="369"/>
      <c r="G153" s="369">
        <f t="shared" si="31"/>
        <v>58745</v>
      </c>
      <c r="H153" s="369">
        <f t="shared" ref="H153:K153" si="35">H96</f>
        <v>59395.833333333336</v>
      </c>
      <c r="I153" s="369">
        <f t="shared" si="35"/>
        <v>60196.368183042832</v>
      </c>
      <c r="J153" s="369">
        <f t="shared" si="35"/>
        <v>61007.896710766225</v>
      </c>
      <c r="K153" s="369">
        <f t="shared" si="35"/>
        <v>62038</v>
      </c>
      <c r="L153" s="369">
        <f t="shared" ref="L153:M153" si="36">L96</f>
        <v>63085</v>
      </c>
      <c r="M153" s="369">
        <f t="shared" si="36"/>
        <v>64150</v>
      </c>
      <c r="N153" s="370"/>
      <c r="O153" s="290">
        <v>151</v>
      </c>
      <c r="P153" s="290">
        <v>0</v>
      </c>
      <c r="Q153" s="330">
        <v>991103</v>
      </c>
      <c r="R153" s="330">
        <v>11721</v>
      </c>
      <c r="S153" s="330">
        <v>1636</v>
      </c>
      <c r="T153" s="330">
        <v>36691</v>
      </c>
      <c r="U153" s="330">
        <v>39905</v>
      </c>
      <c r="V153" s="330">
        <v>67940</v>
      </c>
      <c r="W153" s="330">
        <v>29246</v>
      </c>
      <c r="X153" s="331">
        <v>7022</v>
      </c>
      <c r="Y153" s="330">
        <v>1208</v>
      </c>
      <c r="Z153" s="330">
        <v>17408</v>
      </c>
      <c r="AA153" s="330">
        <v>2305</v>
      </c>
      <c r="AB153" s="330">
        <v>12412</v>
      </c>
      <c r="AC153" s="330">
        <v>65404</v>
      </c>
      <c r="AD153" s="330">
        <v>59187</v>
      </c>
      <c r="AE153" s="330">
        <v>88978</v>
      </c>
      <c r="AF153" s="330">
        <v>19242</v>
      </c>
      <c r="AG153" s="330">
        <v>3303</v>
      </c>
      <c r="AH153" s="330">
        <v>30016</v>
      </c>
      <c r="AI153" s="330">
        <v>21369</v>
      </c>
      <c r="AJ153" s="330">
        <v>3745</v>
      </c>
      <c r="AK153" s="330">
        <v>47626</v>
      </c>
      <c r="AL153" s="332">
        <v>11552</v>
      </c>
      <c r="AM153" s="332">
        <v>55673</v>
      </c>
      <c r="AN153" s="332">
        <v>22442</v>
      </c>
      <c r="AO153" s="332">
        <v>2697</v>
      </c>
      <c r="AP153" s="332">
        <v>1262</v>
      </c>
      <c r="AQ153" s="332">
        <v>5547</v>
      </c>
      <c r="AR153" s="332">
        <v>1333961</v>
      </c>
      <c r="AS153" s="332">
        <v>335320</v>
      </c>
      <c r="AT153" s="332">
        <v>18163</v>
      </c>
      <c r="AU153" s="332">
        <v>5565</v>
      </c>
      <c r="AV153" s="332">
        <v>27658</v>
      </c>
      <c r="AW153" s="332">
        <v>96828</v>
      </c>
      <c r="AX153" s="332">
        <v>10450</v>
      </c>
      <c r="AY153" s="332">
        <v>13644</v>
      </c>
      <c r="AZ153" s="332">
        <v>159039</v>
      </c>
      <c r="BA153" s="332"/>
      <c r="BB153" s="332">
        <v>39579</v>
      </c>
      <c r="BC153" s="332">
        <v>43524</v>
      </c>
      <c r="BD153" s="332">
        <v>55593</v>
      </c>
      <c r="BE153" s="332">
        <v>9461</v>
      </c>
      <c r="BF153" s="332">
        <v>24172</v>
      </c>
      <c r="BG153" s="332">
        <v>5903</v>
      </c>
      <c r="BH153" s="332">
        <v>72109</v>
      </c>
      <c r="BI153" s="332">
        <v>12583</v>
      </c>
      <c r="BJ153" s="332">
        <v>14091</v>
      </c>
      <c r="BK153" s="332">
        <v>58745</v>
      </c>
      <c r="BL153" s="332">
        <v>11247</v>
      </c>
      <c r="BM153" s="332">
        <v>37139</v>
      </c>
      <c r="BN153" s="332">
        <v>33613</v>
      </c>
      <c r="BO153" s="332">
        <v>4312</v>
      </c>
      <c r="BP153" s="332">
        <v>5909</v>
      </c>
      <c r="BQ153" s="332">
        <v>2839</v>
      </c>
      <c r="BR153" s="332"/>
      <c r="BS153" s="332">
        <v>50950</v>
      </c>
      <c r="BT153" s="332">
        <v>7123</v>
      </c>
      <c r="BU153" s="332">
        <v>772624</v>
      </c>
      <c r="BV153" s="332">
        <v>121826</v>
      </c>
      <c r="BW153" s="332">
        <v>13789</v>
      </c>
      <c r="BX153" s="329">
        <v>57472</v>
      </c>
      <c r="BY153" s="332">
        <v>23366</v>
      </c>
      <c r="BZ153" s="332">
        <v>3805</v>
      </c>
      <c r="CA153" s="332">
        <v>3869</v>
      </c>
      <c r="CB153" s="332">
        <v>23547</v>
      </c>
      <c r="CC153" s="332">
        <v>42906</v>
      </c>
      <c r="CD153" s="290"/>
      <c r="CE153" s="290"/>
      <c r="CG153">
        <v>982023</v>
      </c>
      <c r="CH153">
        <v>11724</v>
      </c>
      <c r="CI153">
        <v>1637</v>
      </c>
      <c r="CJ153">
        <v>36585</v>
      </c>
      <c r="CK153">
        <v>39623</v>
      </c>
      <c r="CL153">
        <v>67122</v>
      </c>
      <c r="CM153">
        <v>29057</v>
      </c>
      <c r="CN153">
        <v>6916</v>
      </c>
      <c r="CO153">
        <v>1241</v>
      </c>
      <c r="CP153">
        <v>17172</v>
      </c>
      <c r="CQ153">
        <v>2242</v>
      </c>
      <c r="CR153">
        <v>12345</v>
      </c>
      <c r="CS153">
        <v>64726</v>
      </c>
      <c r="CT153">
        <v>41143</v>
      </c>
      <c r="CU153">
        <v>88422</v>
      </c>
      <c r="CV153">
        <v>18952</v>
      </c>
      <c r="CW153">
        <v>3288</v>
      </c>
      <c r="CX153">
        <v>29756</v>
      </c>
      <c r="CY153">
        <v>21108</v>
      </c>
      <c r="CZ153">
        <v>3748</v>
      </c>
      <c r="DA153">
        <v>47427</v>
      </c>
      <c r="DB153">
        <v>11354</v>
      </c>
      <c r="DC153">
        <v>55239</v>
      </c>
      <c r="DD153">
        <v>22195</v>
      </c>
      <c r="DE153">
        <v>2697</v>
      </c>
      <c r="DF153">
        <v>1254</v>
      </c>
      <c r="DG153">
        <v>5534</v>
      </c>
      <c r="DH153">
        <v>1320134</v>
      </c>
      <c r="DI153">
        <v>331777</v>
      </c>
      <c r="DJ153">
        <v>17228</v>
      </c>
      <c r="DK153">
        <v>5581</v>
      </c>
      <c r="DL153">
        <v>27582</v>
      </c>
      <c r="DM153">
        <v>95758</v>
      </c>
      <c r="DN153">
        <v>10349</v>
      </c>
      <c r="DO153">
        <v>13491</v>
      </c>
      <c r="DP153">
        <v>157188</v>
      </c>
      <c r="DQ153">
        <v>7267</v>
      </c>
      <c r="DR153">
        <v>37895</v>
      </c>
      <c r="DS153">
        <v>35712</v>
      </c>
      <c r="DT153">
        <v>54919</v>
      </c>
      <c r="DU153">
        <v>9377</v>
      </c>
      <c r="DV153">
        <v>24117</v>
      </c>
      <c r="DW153">
        <v>5980</v>
      </c>
      <c r="DX153">
        <v>70492</v>
      </c>
      <c r="DY153">
        <v>12365</v>
      </c>
      <c r="DZ153">
        <v>13830</v>
      </c>
      <c r="EA153">
        <v>57584</v>
      </c>
      <c r="EB153">
        <v>11109</v>
      </c>
      <c r="EC153">
        <v>37349</v>
      </c>
      <c r="ED153">
        <v>33579</v>
      </c>
      <c r="EE153">
        <v>4300</v>
      </c>
      <c r="EF153">
        <v>5893</v>
      </c>
      <c r="EG153">
        <v>2842</v>
      </c>
      <c r="EH153">
        <v>17519</v>
      </c>
      <c r="EI153">
        <v>50844</v>
      </c>
      <c r="EJ153">
        <v>7201</v>
      </c>
      <c r="EK153">
        <v>767946</v>
      </c>
      <c r="EL153">
        <v>120457</v>
      </c>
      <c r="EM153">
        <v>13592</v>
      </c>
      <c r="EN153">
        <v>57042</v>
      </c>
      <c r="EO153">
        <v>23048</v>
      </c>
      <c r="EP153">
        <v>3770</v>
      </c>
      <c r="EQ153">
        <v>3877</v>
      </c>
      <c r="ER153">
        <v>23373</v>
      </c>
      <c r="ES153">
        <v>42498</v>
      </c>
    </row>
    <row r="154" spans="1:149" ht="19.5" outlineLevel="1" x14ac:dyDescent="0.35">
      <c r="A154" s="288"/>
      <c r="B154" s="289">
        <v>140</v>
      </c>
      <c r="C154" s="288"/>
      <c r="D154" s="288"/>
      <c r="E154" s="375" t="s">
        <v>128</v>
      </c>
      <c r="F154" s="369"/>
      <c r="G154" s="369">
        <f t="shared" si="31"/>
        <v>234849</v>
      </c>
      <c r="H154" s="369">
        <f t="shared" ref="H154:K154" si="37">H131</f>
        <v>234849</v>
      </c>
      <c r="I154" s="369">
        <f t="shared" si="37"/>
        <v>234849</v>
      </c>
      <c r="J154" s="369">
        <f t="shared" si="37"/>
        <v>234849</v>
      </c>
      <c r="K154" s="369">
        <f t="shared" si="37"/>
        <v>234849</v>
      </c>
      <c r="L154" s="369">
        <f t="shared" ref="L154:M154" si="38">L131</f>
        <v>234849</v>
      </c>
      <c r="M154" s="369">
        <f t="shared" si="38"/>
        <v>234849</v>
      </c>
      <c r="N154" s="370"/>
      <c r="O154" s="290">
        <v>152</v>
      </c>
      <c r="P154" s="290">
        <v>0</v>
      </c>
      <c r="Q154" s="330">
        <v>5811998.2599999998</v>
      </c>
      <c r="R154" s="330">
        <v>47365</v>
      </c>
      <c r="S154" s="330">
        <v>8722</v>
      </c>
      <c r="T154" s="330">
        <v>219364</v>
      </c>
      <c r="U154" s="330">
        <v>197591</v>
      </c>
      <c r="V154" s="330">
        <v>379690</v>
      </c>
      <c r="W154" s="330">
        <v>116948</v>
      </c>
      <c r="X154" s="331">
        <v>39945</v>
      </c>
      <c r="Y154" s="330">
        <v>8879</v>
      </c>
      <c r="Z154" s="330">
        <v>70523</v>
      </c>
      <c r="AA154" s="330">
        <v>7251</v>
      </c>
      <c r="AB154" s="330">
        <v>65612</v>
      </c>
      <c r="AC154" s="330">
        <v>382435</v>
      </c>
      <c r="AD154" s="330">
        <v>314474</v>
      </c>
      <c r="AE154" s="330">
        <v>656700</v>
      </c>
      <c r="AF154" s="330">
        <v>108683</v>
      </c>
      <c r="AG154" s="330">
        <v>15590</v>
      </c>
      <c r="AH154" s="330">
        <v>143420</v>
      </c>
      <c r="AI154" s="330">
        <v>111673</v>
      </c>
      <c r="AJ154" s="330">
        <v>18859</v>
      </c>
      <c r="AK154" s="330">
        <v>206940</v>
      </c>
      <c r="AL154" s="332">
        <v>57081</v>
      </c>
      <c r="AM154" s="332">
        <v>298913</v>
      </c>
      <c r="AN154" s="332">
        <v>214152</v>
      </c>
      <c r="AO154" s="332">
        <v>22617</v>
      </c>
      <c r="AP154" s="332">
        <v>7653</v>
      </c>
      <c r="AQ154" s="332">
        <v>40003</v>
      </c>
      <c r="AR154" s="332">
        <v>6507824.9978430755</v>
      </c>
      <c r="AS154" s="332">
        <v>1518168</v>
      </c>
      <c r="AT154" s="332">
        <v>66861</v>
      </c>
      <c r="AU154" s="332">
        <v>23000</v>
      </c>
      <c r="AV154" s="332">
        <v>147462</v>
      </c>
      <c r="AW154" s="332">
        <v>386568</v>
      </c>
      <c r="AX154" s="332">
        <v>50701</v>
      </c>
      <c r="AY154" s="332">
        <v>69984</v>
      </c>
      <c r="AZ154" s="332">
        <v>719375</v>
      </c>
      <c r="BA154" s="332"/>
      <c r="BB154" s="332">
        <v>180305</v>
      </c>
      <c r="BC154" s="332">
        <v>204588</v>
      </c>
      <c r="BD154" s="332">
        <v>269269</v>
      </c>
      <c r="BE154" s="332">
        <v>52067</v>
      </c>
      <c r="BF154" s="332">
        <v>121809</v>
      </c>
      <c r="BG154" s="332">
        <v>26895</v>
      </c>
      <c r="BH154" s="332">
        <v>380100</v>
      </c>
      <c r="BI154" s="332">
        <v>53650</v>
      </c>
      <c r="BJ154" s="332">
        <v>74924</v>
      </c>
      <c r="BK154" s="332">
        <v>234849</v>
      </c>
      <c r="BL154" s="332">
        <v>47940</v>
      </c>
      <c r="BM154" s="332">
        <v>161697</v>
      </c>
      <c r="BN154" s="332">
        <v>156336</v>
      </c>
      <c r="BO154" s="332">
        <v>19991</v>
      </c>
      <c r="BP154" s="332">
        <v>39622</v>
      </c>
      <c r="BQ154" s="332">
        <v>22753</v>
      </c>
      <c r="BR154" s="332"/>
      <c r="BS154" s="332">
        <v>198752</v>
      </c>
      <c r="BT154" s="332">
        <v>48436</v>
      </c>
      <c r="BU154" s="332">
        <v>5018278</v>
      </c>
      <c r="BV154" s="332">
        <v>531367</v>
      </c>
      <c r="BW154" s="332">
        <v>37410</v>
      </c>
      <c r="BX154" s="329">
        <v>295130</v>
      </c>
      <c r="BY154" s="332">
        <v>104372</v>
      </c>
      <c r="BZ154" s="332">
        <v>17897</v>
      </c>
      <c r="CA154" s="332">
        <v>27606</v>
      </c>
      <c r="CB154" s="332">
        <v>94390</v>
      </c>
      <c r="CC154" s="332">
        <v>208479</v>
      </c>
      <c r="CD154" s="290"/>
      <c r="CE154" s="290"/>
      <c r="CG154">
        <v>5811998.2599999998</v>
      </c>
      <c r="CH154">
        <v>47365</v>
      </c>
      <c r="CI154">
        <v>8722</v>
      </c>
      <c r="CJ154">
        <v>219364</v>
      </c>
      <c r="CK154">
        <v>197591</v>
      </c>
      <c r="CL154">
        <v>379690</v>
      </c>
      <c r="CM154">
        <v>116948</v>
      </c>
      <c r="CN154">
        <v>39945</v>
      </c>
      <c r="CO154">
        <v>8879</v>
      </c>
      <c r="CP154">
        <v>70523</v>
      </c>
      <c r="CQ154">
        <v>7251</v>
      </c>
      <c r="CR154">
        <v>64272</v>
      </c>
      <c r="CS154">
        <v>382435</v>
      </c>
      <c r="CT154">
        <v>236974</v>
      </c>
      <c r="CU154">
        <v>656700</v>
      </c>
      <c r="CV154">
        <v>108683</v>
      </c>
      <c r="CW154">
        <v>15590</v>
      </c>
      <c r="CX154">
        <v>143420</v>
      </c>
      <c r="CY154">
        <v>111673</v>
      </c>
      <c r="CZ154">
        <v>18859</v>
      </c>
      <c r="DA154">
        <v>206940</v>
      </c>
      <c r="DB154">
        <v>57081</v>
      </c>
      <c r="DC154">
        <v>298913</v>
      </c>
      <c r="DD154">
        <v>214152</v>
      </c>
      <c r="DE154">
        <v>22617</v>
      </c>
      <c r="DF154">
        <v>7653</v>
      </c>
      <c r="DG154">
        <v>40003</v>
      </c>
      <c r="DH154">
        <v>6507824.9978430755</v>
      </c>
      <c r="DI154">
        <v>1518168</v>
      </c>
      <c r="DJ154">
        <v>66861</v>
      </c>
      <c r="DK154">
        <v>23000</v>
      </c>
      <c r="DL154">
        <v>147462</v>
      </c>
      <c r="DM154">
        <v>386568</v>
      </c>
      <c r="DN154">
        <v>50701</v>
      </c>
      <c r="DO154">
        <v>69984</v>
      </c>
      <c r="DP154">
        <v>719375</v>
      </c>
      <c r="DQ154">
        <v>40658</v>
      </c>
      <c r="DR154">
        <v>178292</v>
      </c>
      <c r="DS154">
        <v>163930</v>
      </c>
      <c r="DT154">
        <v>269269</v>
      </c>
      <c r="DU154">
        <v>45910</v>
      </c>
      <c r="DV154">
        <v>121809</v>
      </c>
      <c r="DW154">
        <v>26895</v>
      </c>
      <c r="DX154">
        <v>380100</v>
      </c>
      <c r="DY154">
        <v>53650</v>
      </c>
      <c r="DZ154">
        <v>74924</v>
      </c>
      <c r="EA154">
        <v>234849</v>
      </c>
      <c r="EB154">
        <v>47940</v>
      </c>
      <c r="EC154">
        <v>161697</v>
      </c>
      <c r="ED154">
        <v>156336</v>
      </c>
      <c r="EE154">
        <v>19991</v>
      </c>
      <c r="EF154">
        <v>39622</v>
      </c>
      <c r="EG154">
        <v>22753</v>
      </c>
      <c r="EH154">
        <v>77500</v>
      </c>
      <c r="EI154">
        <v>198752</v>
      </c>
      <c r="EJ154">
        <v>48436</v>
      </c>
      <c r="EK154">
        <v>5018278</v>
      </c>
      <c r="EL154">
        <v>531367</v>
      </c>
      <c r="EM154">
        <v>31515</v>
      </c>
      <c r="EN154">
        <v>295130</v>
      </c>
      <c r="EO154">
        <v>104372</v>
      </c>
      <c r="EP154">
        <v>17897</v>
      </c>
      <c r="EQ154">
        <v>27606</v>
      </c>
      <c r="ER154">
        <v>94390</v>
      </c>
      <c r="ES154">
        <v>208479</v>
      </c>
    </row>
    <row r="155" spans="1:149" ht="19.5" outlineLevel="1" x14ac:dyDescent="0.35">
      <c r="A155" s="288"/>
      <c r="B155" s="289">
        <v>141</v>
      </c>
      <c r="C155" s="288"/>
      <c r="D155" s="288"/>
      <c r="E155" s="375" t="s">
        <v>129</v>
      </c>
      <c r="F155" s="376"/>
      <c r="G155" s="376">
        <f t="shared" si="31"/>
        <v>1092720775</v>
      </c>
      <c r="H155" s="376">
        <f t="shared" ref="H155:K155" si="39">H97</f>
        <v>1048371768.6242609</v>
      </c>
      <c r="I155" s="376">
        <f t="shared" si="39"/>
        <v>1078000816.8114338</v>
      </c>
      <c r="J155" s="376">
        <f t="shared" si="39"/>
        <v>1075667737.2425113</v>
      </c>
      <c r="K155" s="376">
        <f t="shared" si="39"/>
        <v>1065343563.0140077</v>
      </c>
      <c r="L155" s="376">
        <f t="shared" ref="L155:M155" si="40">L97</f>
        <v>1063576870.156953</v>
      </c>
      <c r="M155" s="376">
        <f t="shared" si="40"/>
        <v>1065456991.1350619</v>
      </c>
      <c r="N155" s="377"/>
      <c r="O155" s="290">
        <v>153</v>
      </c>
      <c r="P155" s="290">
        <v>0</v>
      </c>
      <c r="Q155" s="330">
        <v>25280291057</v>
      </c>
      <c r="R155" s="330">
        <v>223988678.07520866</v>
      </c>
      <c r="S155" s="330">
        <v>29726073.119999997</v>
      </c>
      <c r="T155" s="330">
        <v>985257711</v>
      </c>
      <c r="U155" s="330">
        <v>973189790.19000006</v>
      </c>
      <c r="V155" s="330">
        <v>1587097140</v>
      </c>
      <c r="W155" s="330">
        <v>473473781.3066833</v>
      </c>
      <c r="X155" s="331">
        <v>142194816.25999999</v>
      </c>
      <c r="Y155" s="330">
        <v>24228193</v>
      </c>
      <c r="Z155" s="330">
        <v>307635771.03999996</v>
      </c>
      <c r="AA155" s="330">
        <v>29043489</v>
      </c>
      <c r="AB155" s="330">
        <v>244678551</v>
      </c>
      <c r="AC155" s="330">
        <v>1693068324</v>
      </c>
      <c r="AD155" s="330">
        <v>1211909343</v>
      </c>
      <c r="AE155" s="330">
        <v>2429022729</v>
      </c>
      <c r="AF155" s="330">
        <v>506809214.88</v>
      </c>
      <c r="AG155" s="330">
        <v>56436105.189999998</v>
      </c>
      <c r="AH155" s="330">
        <v>514149798.70999998</v>
      </c>
      <c r="AI155" s="330">
        <v>609956991</v>
      </c>
      <c r="AJ155" s="330">
        <v>73312156.159999996</v>
      </c>
      <c r="AK155" s="330">
        <v>873638798.22000003</v>
      </c>
      <c r="AL155" s="332">
        <v>226242421.21999997</v>
      </c>
      <c r="AM155" s="332">
        <v>1666447879.6200001</v>
      </c>
      <c r="AN155" s="332">
        <v>497133892</v>
      </c>
      <c r="AO155" s="332">
        <v>77821848.609999999</v>
      </c>
      <c r="AP155" s="332">
        <v>21998708</v>
      </c>
      <c r="AQ155" s="332">
        <v>143266333.07999998</v>
      </c>
      <c r="AR155" s="332">
        <v>36002283411.610085</v>
      </c>
      <c r="AS155" s="332">
        <v>7349859347</v>
      </c>
      <c r="AT155" s="332">
        <v>262295964.63</v>
      </c>
      <c r="AU155" s="332">
        <v>98208425</v>
      </c>
      <c r="AV155" s="332">
        <v>702207945.8499999</v>
      </c>
      <c r="AW155" s="332">
        <v>1807212729.6290998</v>
      </c>
      <c r="AX155" s="332">
        <v>247696716.55000001</v>
      </c>
      <c r="AY155" s="332">
        <v>287415294.99600005</v>
      </c>
      <c r="AZ155" s="332">
        <v>3193879713.8000002</v>
      </c>
      <c r="BA155" s="332"/>
      <c r="BB155" s="332">
        <v>902899754</v>
      </c>
      <c r="BC155" s="332">
        <v>841191226</v>
      </c>
      <c r="BD155" s="332">
        <v>1217476816</v>
      </c>
      <c r="BE155" s="332">
        <v>216409943.73000002</v>
      </c>
      <c r="BF155" s="332">
        <v>494782600.01999998</v>
      </c>
      <c r="BG155" s="332">
        <v>116346396</v>
      </c>
      <c r="BH155" s="332">
        <v>1607780775.79</v>
      </c>
      <c r="BI155" s="332">
        <v>253408988.52000001</v>
      </c>
      <c r="BJ155" s="332">
        <v>319448599</v>
      </c>
      <c r="BK155" s="332">
        <v>1092720775</v>
      </c>
      <c r="BL155" s="332">
        <v>183278900</v>
      </c>
      <c r="BM155" s="332">
        <v>786048575</v>
      </c>
      <c r="BN155" s="332">
        <v>630195378.25999999</v>
      </c>
      <c r="BO155" s="332">
        <v>85522356</v>
      </c>
      <c r="BP155" s="332">
        <v>100495104</v>
      </c>
      <c r="BQ155" s="332">
        <v>78418164.890000001</v>
      </c>
      <c r="BR155" s="332"/>
      <c r="BS155" s="332">
        <v>887153173</v>
      </c>
      <c r="BT155" s="332">
        <v>181745328.26999998</v>
      </c>
      <c r="BU155" s="332">
        <v>24639744439.139999</v>
      </c>
      <c r="BV155" s="332">
        <v>2621351006</v>
      </c>
      <c r="BW155" s="332">
        <v>133313021</v>
      </c>
      <c r="BX155" s="329">
        <v>1452552393</v>
      </c>
      <c r="BY155" s="332">
        <v>376054897</v>
      </c>
      <c r="BZ155" s="332">
        <v>99147429.620000005</v>
      </c>
      <c r="CA155" s="332">
        <v>137199764</v>
      </c>
      <c r="CB155" s="332">
        <v>439426852.25999999</v>
      </c>
      <c r="CC155" s="332">
        <v>865407362</v>
      </c>
      <c r="CD155" s="290"/>
      <c r="CE155" s="290"/>
      <c r="CG155">
        <v>24226360755</v>
      </c>
      <c r="CH155">
        <v>202481240.72000003</v>
      </c>
      <c r="CI155">
        <v>29155291.82</v>
      </c>
      <c r="CJ155">
        <v>970536909</v>
      </c>
      <c r="CK155">
        <v>933023699.69000006</v>
      </c>
      <c r="CL155">
        <v>1544296648</v>
      </c>
      <c r="CM155">
        <v>449467120.70000005</v>
      </c>
      <c r="CN155">
        <v>136491826.69999999</v>
      </c>
      <c r="CO155">
        <v>24275428</v>
      </c>
      <c r="CP155">
        <v>289670361.49000001</v>
      </c>
      <c r="CQ155">
        <v>27528706</v>
      </c>
      <c r="CR155">
        <v>218050999</v>
      </c>
      <c r="CS155">
        <v>1632222561.6700001</v>
      </c>
      <c r="CT155">
        <v>878822638.74000013</v>
      </c>
      <c r="CU155">
        <v>2357005920.04</v>
      </c>
      <c r="CV155">
        <v>475598345.38999999</v>
      </c>
      <c r="CW155">
        <v>54029013.310000002</v>
      </c>
      <c r="CX155">
        <v>486056497.75</v>
      </c>
      <c r="CY155">
        <v>589356772.60000002</v>
      </c>
      <c r="CZ155">
        <v>71814133.549999997</v>
      </c>
      <c r="DA155">
        <v>838657079.18999994</v>
      </c>
      <c r="DB155">
        <v>171849084.98000002</v>
      </c>
      <c r="DC155">
        <v>1589990377.8799999</v>
      </c>
      <c r="DD155">
        <v>478905081</v>
      </c>
      <c r="DE155">
        <v>76802531</v>
      </c>
      <c r="DF155">
        <v>8844181</v>
      </c>
      <c r="DG155">
        <v>138089158.22999999</v>
      </c>
      <c r="DH155">
        <v>33644689155.620003</v>
      </c>
      <c r="DI155">
        <v>7167732847.9300003</v>
      </c>
      <c r="DJ155">
        <v>241133567.51999998</v>
      </c>
      <c r="DK155">
        <v>93475495</v>
      </c>
      <c r="DL155">
        <v>684577454.99000001</v>
      </c>
      <c r="DM155">
        <v>1710613898.3195999</v>
      </c>
      <c r="DN155">
        <v>234672333.33000001</v>
      </c>
      <c r="DO155">
        <v>277468488.36000001</v>
      </c>
      <c r="DP155">
        <v>3044210532.4000001</v>
      </c>
      <c r="DQ155">
        <v>181367705.70999998</v>
      </c>
      <c r="DR155">
        <v>852977631</v>
      </c>
      <c r="DS155">
        <v>588204045</v>
      </c>
      <c r="DT155">
        <v>1158320478.3299999</v>
      </c>
      <c r="DU155">
        <v>195849659.70000002</v>
      </c>
      <c r="DV155">
        <v>480190167.87</v>
      </c>
      <c r="DW155">
        <v>115262629</v>
      </c>
      <c r="DX155">
        <v>1535329501.6400001</v>
      </c>
      <c r="DY155">
        <v>246122190.97999999</v>
      </c>
      <c r="DZ155">
        <v>299586449</v>
      </c>
      <c r="EA155">
        <v>1030453834</v>
      </c>
      <c r="EB155">
        <v>175821399.01999998</v>
      </c>
      <c r="EC155">
        <v>752870945</v>
      </c>
      <c r="ED155">
        <v>619022917.96000004</v>
      </c>
      <c r="EE155">
        <v>83879169</v>
      </c>
      <c r="EF155">
        <v>97482636</v>
      </c>
      <c r="EG155">
        <v>73870972.099999994</v>
      </c>
      <c r="EH155">
        <v>273444573.47000003</v>
      </c>
      <c r="EI155">
        <v>878540448</v>
      </c>
      <c r="EJ155">
        <v>181827516.44400001</v>
      </c>
      <c r="EK155">
        <v>23766238909.93755</v>
      </c>
      <c r="EL155">
        <v>2483896484</v>
      </c>
      <c r="EM155">
        <v>123771289.62</v>
      </c>
      <c r="EN155">
        <v>1394725460</v>
      </c>
      <c r="EO155">
        <v>350635830</v>
      </c>
      <c r="EP155">
        <v>100053641</v>
      </c>
      <c r="EQ155">
        <v>138754314</v>
      </c>
      <c r="ER155">
        <v>415075636.78999996</v>
      </c>
      <c r="ES155">
        <v>816810815</v>
      </c>
    </row>
    <row r="156" spans="1:149" ht="19.5" outlineLevel="1" x14ac:dyDescent="0.35">
      <c r="A156" s="288"/>
      <c r="B156" s="289">
        <v>142</v>
      </c>
      <c r="C156" s="288"/>
      <c r="D156" s="288"/>
      <c r="E156" s="375" t="s">
        <v>140</v>
      </c>
      <c r="F156" s="396"/>
      <c r="G156" s="396">
        <f t="shared" si="31"/>
        <v>1131.5882352941176</v>
      </c>
      <c r="H156" s="396">
        <f t="shared" ref="H156:K156" si="41">H143</f>
        <v>1123.5014196078432</v>
      </c>
      <c r="I156" s="396">
        <f t="shared" si="41"/>
        <v>1116.4254558823529</v>
      </c>
      <c r="J156" s="396">
        <f t="shared" si="41"/>
        <v>1110.1819584775087</v>
      </c>
      <c r="K156" s="396">
        <f t="shared" si="41"/>
        <v>1104.632183006536</v>
      </c>
      <c r="L156" s="396">
        <f t="shared" ref="L156:M156" si="42">L143</f>
        <v>1099.3907283950618</v>
      </c>
      <c r="M156" s="396">
        <f t="shared" si="42"/>
        <v>1094.4404657064472</v>
      </c>
      <c r="N156" s="397"/>
      <c r="O156" s="290">
        <v>154</v>
      </c>
      <c r="P156" s="290">
        <v>0</v>
      </c>
      <c r="Q156" s="330">
        <v>18885.28823529412</v>
      </c>
      <c r="R156" s="330">
        <v>1841.4588235294118</v>
      </c>
      <c r="S156" s="330">
        <v>92.088235294117652</v>
      </c>
      <c r="T156" s="330">
        <v>772.4</v>
      </c>
      <c r="U156" s="330">
        <v>501.76470588235293</v>
      </c>
      <c r="V156" s="330">
        <v>1531.8764705882354</v>
      </c>
      <c r="W156" s="330">
        <v>986.45882352941169</v>
      </c>
      <c r="X156" s="331">
        <v>147.58823529411765</v>
      </c>
      <c r="Y156" s="330">
        <v>27.441176470588236</v>
      </c>
      <c r="Z156" s="330">
        <v>334.35294117647061</v>
      </c>
      <c r="AA156" s="330">
        <v>29.652941176470591</v>
      </c>
      <c r="AB156" s="330">
        <v>148.44117647058826</v>
      </c>
      <c r="AC156" s="330">
        <v>1528.3941176470589</v>
      </c>
      <c r="AD156" s="330">
        <v>1176.6235294117646</v>
      </c>
      <c r="AE156" s="330">
        <v>1578.1764705882354</v>
      </c>
      <c r="AF156" s="330">
        <v>326.08235294117645</v>
      </c>
      <c r="AG156" s="330">
        <v>137.32941176470584</v>
      </c>
      <c r="AH156" s="330">
        <v>456.25294117647059</v>
      </c>
      <c r="AI156" s="330">
        <v>269.74705882352936</v>
      </c>
      <c r="AJ156" s="330">
        <v>80.45882352941176</v>
      </c>
      <c r="AK156" s="330">
        <v>935.75294117647059</v>
      </c>
      <c r="AL156" s="332">
        <v>283.88235294117646</v>
      </c>
      <c r="AM156" s="332">
        <v>1053.0941176470587</v>
      </c>
      <c r="AN156" s="332">
        <v>1404.3058823529411</v>
      </c>
      <c r="AO156" s="332">
        <v>70.894117647058806</v>
      </c>
      <c r="AP156" s="332">
        <v>21.176470588235293</v>
      </c>
      <c r="AQ156" s="332">
        <v>66.558823529411768</v>
      </c>
      <c r="AR156" s="332">
        <v>122370.49411764706</v>
      </c>
      <c r="AS156" s="332">
        <v>5423.4705882352937</v>
      </c>
      <c r="AT156" s="332">
        <v>725.58823529411768</v>
      </c>
      <c r="AU156" s="332">
        <v>98</v>
      </c>
      <c r="AV156" s="332">
        <v>352.57647058823534</v>
      </c>
      <c r="AW156" s="332">
        <v>1850.2941176470588</v>
      </c>
      <c r="AX156" s="332">
        <v>136.88235294117646</v>
      </c>
      <c r="AY156" s="332">
        <v>509.29411764705884</v>
      </c>
      <c r="AZ156" s="332">
        <v>2736.3529411764707</v>
      </c>
      <c r="BA156" s="332"/>
      <c r="BB156" s="332">
        <v>1261.2058823529412</v>
      </c>
      <c r="BC156" s="332">
        <v>1068.7647058823529</v>
      </c>
      <c r="BD156" s="332">
        <v>2025.3529411764705</v>
      </c>
      <c r="BE156" s="332">
        <v>334.2705882352941</v>
      </c>
      <c r="BF156" s="332">
        <v>586.29411764705878</v>
      </c>
      <c r="BG156" s="332">
        <v>370</v>
      </c>
      <c r="BH156" s="332">
        <v>1554.0588235294117</v>
      </c>
      <c r="BI156" s="332">
        <v>188.54705882352943</v>
      </c>
      <c r="BJ156" s="332">
        <v>275.90000000000003</v>
      </c>
      <c r="BK156" s="332">
        <v>1131.5882352941176</v>
      </c>
      <c r="BL156" s="332">
        <v>193.30588235294115</v>
      </c>
      <c r="BM156" s="332">
        <v>551.52941176470586</v>
      </c>
      <c r="BN156" s="332">
        <v>730.23529411764707</v>
      </c>
      <c r="BO156" s="332">
        <v>66.117647058823536</v>
      </c>
      <c r="BP156" s="332">
        <v>95.199999999999989</v>
      </c>
      <c r="BQ156" s="332">
        <v>294.08235294117645</v>
      </c>
      <c r="BR156" s="332"/>
      <c r="BS156" s="332">
        <v>1147.4411764705883</v>
      </c>
      <c r="BT156" s="332">
        <v>150.47647058823526</v>
      </c>
      <c r="BU156" s="332">
        <v>15909.764705882353</v>
      </c>
      <c r="BV156" s="332">
        <v>2226.8294117647056</v>
      </c>
      <c r="BW156" s="332">
        <v>244.55882352941177</v>
      </c>
      <c r="BX156" s="329">
        <v>1502.3352941176472</v>
      </c>
      <c r="BY156" s="332">
        <v>439.2823529411765</v>
      </c>
      <c r="BZ156" s="332">
        <v>93.352941176470594</v>
      </c>
      <c r="CA156" s="332">
        <v>63.970588235294116</v>
      </c>
      <c r="CB156" s="332">
        <v>478.18823529411765</v>
      </c>
      <c r="CC156" s="332">
        <v>1033.8764705882354</v>
      </c>
      <c r="CD156" s="290"/>
      <c r="CE156" s="290"/>
      <c r="CG156">
        <v>18822.056250000001</v>
      </c>
      <c r="CH156">
        <v>1840.9875</v>
      </c>
      <c r="CI156">
        <v>92.09375</v>
      </c>
      <c r="CJ156">
        <v>771.73749999999995</v>
      </c>
      <c r="CK156">
        <v>501.25</v>
      </c>
      <c r="CL156">
        <v>1531.6812500000001</v>
      </c>
      <c r="CM156">
        <v>983.23749999999995</v>
      </c>
      <c r="CN156">
        <v>147.0625</v>
      </c>
      <c r="CO156">
        <v>27.28125</v>
      </c>
      <c r="CP156">
        <v>332.625</v>
      </c>
      <c r="CQ156">
        <v>29.256250000000001</v>
      </c>
      <c r="CR156">
        <v>147.59375000000003</v>
      </c>
      <c r="CS156">
        <v>1529.54375</v>
      </c>
      <c r="CT156">
        <v>926.78750000000002</v>
      </c>
      <c r="CU156">
        <v>1385.0625</v>
      </c>
      <c r="CV156">
        <v>324.46249999999998</v>
      </c>
      <c r="CW156">
        <v>137.09999999999997</v>
      </c>
      <c r="CX156">
        <v>456.20625000000001</v>
      </c>
      <c r="CY156">
        <v>270.29374999999993</v>
      </c>
      <c r="CZ156">
        <v>80.424999999999997</v>
      </c>
      <c r="DA156">
        <v>931.17499999999995</v>
      </c>
      <c r="DB156">
        <v>258.5625</v>
      </c>
      <c r="DC156">
        <v>1046.9124999999999</v>
      </c>
      <c r="DD156">
        <v>1389.5125</v>
      </c>
      <c r="DE156">
        <v>69.262499999999989</v>
      </c>
      <c r="DF156">
        <v>21.1875</v>
      </c>
      <c r="DG156">
        <v>66.34375</v>
      </c>
      <c r="DH156">
        <v>122320.15</v>
      </c>
      <c r="DI156">
        <v>5402</v>
      </c>
      <c r="DJ156">
        <v>716</v>
      </c>
      <c r="DK156">
        <v>98</v>
      </c>
      <c r="DL156">
        <v>353.73750000000007</v>
      </c>
      <c r="DM156">
        <v>1842.5625</v>
      </c>
      <c r="DN156">
        <v>131.9375</v>
      </c>
      <c r="DO156">
        <v>519</v>
      </c>
      <c r="DP156">
        <v>2717.75</v>
      </c>
      <c r="DQ156">
        <v>130.88749999999999</v>
      </c>
      <c r="DR156">
        <v>1174.34375</v>
      </c>
      <c r="DS156">
        <v>940.98749999999995</v>
      </c>
      <c r="DT156">
        <v>2025.4375</v>
      </c>
      <c r="DU156">
        <v>332.16249999999997</v>
      </c>
      <c r="DV156">
        <v>587</v>
      </c>
      <c r="DW156">
        <v>370</v>
      </c>
      <c r="DX156">
        <v>1531.5625</v>
      </c>
      <c r="DY156">
        <v>186.45625000000001</v>
      </c>
      <c r="DZ156">
        <v>277.95625000000001</v>
      </c>
      <c r="EA156">
        <v>1140.75</v>
      </c>
      <c r="EB156">
        <v>174.76249999999999</v>
      </c>
      <c r="EC156">
        <v>550.1875</v>
      </c>
      <c r="ED156">
        <v>729.625</v>
      </c>
      <c r="EE156">
        <v>65.1875</v>
      </c>
      <c r="EF156">
        <v>94.462499999999991</v>
      </c>
      <c r="EG156">
        <v>268.02499999999998</v>
      </c>
      <c r="EH156">
        <v>245.6875</v>
      </c>
      <c r="EI156">
        <v>1147.03125</v>
      </c>
      <c r="EJ156">
        <v>151.38124999999997</v>
      </c>
      <c r="EK156">
        <v>15109</v>
      </c>
      <c r="EL156">
        <v>2200.3812499999999</v>
      </c>
      <c r="EM156">
        <v>242.34375</v>
      </c>
      <c r="EN156">
        <v>1492.98125</v>
      </c>
      <c r="EO156">
        <v>436.67500000000001</v>
      </c>
      <c r="EP156">
        <v>94.25</v>
      </c>
      <c r="EQ156">
        <v>64.15625</v>
      </c>
      <c r="ER156">
        <v>474.01249999999999</v>
      </c>
      <c r="ES156">
        <v>1027.5562500000001</v>
      </c>
    </row>
    <row r="157" spans="1:149" ht="19.5" outlineLevel="1" x14ac:dyDescent="0.35">
      <c r="A157" s="288"/>
      <c r="B157" s="289">
        <v>143</v>
      </c>
      <c r="C157" s="288"/>
      <c r="D157" s="288"/>
      <c r="E157" s="375" t="s">
        <v>141</v>
      </c>
      <c r="F157" s="352"/>
      <c r="G157" s="352">
        <f t="shared" si="31"/>
        <v>0.13378881747823906</v>
      </c>
      <c r="H157" s="352">
        <f t="shared" ref="H157:L157" si="43">H145</f>
        <v>8.6937961029448341E-2</v>
      </c>
      <c r="I157" s="352">
        <f t="shared" si="43"/>
        <v>0.11</v>
      </c>
      <c r="J157" s="352">
        <f t="shared" si="43"/>
        <v>0.11</v>
      </c>
      <c r="K157" s="352">
        <f t="shared" si="43"/>
        <v>0.11</v>
      </c>
      <c r="L157" s="352">
        <f t="shared" si="43"/>
        <v>0.11</v>
      </c>
      <c r="M157" s="352">
        <f t="shared" ref="M157" si="44">M145</f>
        <v>0.11</v>
      </c>
      <c r="N157" s="398"/>
      <c r="O157" s="290">
        <v>155</v>
      </c>
      <c r="P157" s="290">
        <v>0</v>
      </c>
      <c r="Q157" s="330">
        <v>0.14623170672470862</v>
      </c>
      <c r="R157" s="330">
        <v>1.1564684560283076E-2</v>
      </c>
      <c r="S157" s="330">
        <v>-2.386634844868735E-2</v>
      </c>
      <c r="T157" s="330">
        <v>1.3059804517090949E-2</v>
      </c>
      <c r="U157" s="330">
        <v>6.4900061377525145E-2</v>
      </c>
      <c r="V157" s="330">
        <v>8.2933516106922553E-2</v>
      </c>
      <c r="W157" s="330">
        <v>3.0224038326053262E-2</v>
      </c>
      <c r="X157" s="331">
        <v>0.11301315580916152</v>
      </c>
      <c r="Y157" s="330">
        <v>-9.5131086142322102E-2</v>
      </c>
      <c r="Z157" s="330">
        <v>0.20998123305762145</v>
      </c>
      <c r="AA157" s="330">
        <v>0.190599173553719</v>
      </c>
      <c r="AB157" s="330">
        <v>0.143646917902884</v>
      </c>
      <c r="AC157" s="330">
        <v>0.32673387832931011</v>
      </c>
      <c r="AD157" s="330">
        <v>7.1199753859518947E-2</v>
      </c>
      <c r="AE157" s="330">
        <v>5.1202684183167146E-2</v>
      </c>
      <c r="AF157" s="330">
        <v>0.17911636742447454</v>
      </c>
      <c r="AG157" s="330">
        <v>-1.3735443415945058E-2</v>
      </c>
      <c r="AH157" s="330">
        <v>7.4725196032797453E-2</v>
      </c>
      <c r="AI157" s="330">
        <v>0.10183561926368979</v>
      </c>
      <c r="AJ157" s="330">
        <v>-6.3984003999000255E-2</v>
      </c>
      <c r="AK157" s="330">
        <v>3.0531212809693821E-2</v>
      </c>
      <c r="AL157" s="332">
        <v>0.16252390057361377</v>
      </c>
      <c r="AM157" s="332">
        <v>0.13818129778795438</v>
      </c>
      <c r="AN157" s="332">
        <v>7.8009414929388024E-2</v>
      </c>
      <c r="AO157" s="332">
        <v>-2.3887079261672096E-2</v>
      </c>
      <c r="AP157" s="332">
        <v>7.2217502124044181E-2</v>
      </c>
      <c r="AQ157" s="332">
        <v>3.2000000000000001E-2</v>
      </c>
      <c r="AR157" s="332">
        <v>7.4458787984718722E-2</v>
      </c>
      <c r="AS157" s="332">
        <v>0.14977763605004818</v>
      </c>
      <c r="AT157" s="332">
        <v>0.25513095155828897</v>
      </c>
      <c r="AU157" s="332">
        <v>-3.2240730789897904E-3</v>
      </c>
      <c r="AV157" s="332">
        <v>2.6651818856718634E-2</v>
      </c>
      <c r="AW157" s="332">
        <v>0.15004453946196331</v>
      </c>
      <c r="AX157" s="332">
        <v>0.13402061855670103</v>
      </c>
      <c r="AY157" s="332">
        <v>7.8491818828551108E-2</v>
      </c>
      <c r="AZ157" s="332">
        <v>0.10599664805246285</v>
      </c>
      <c r="BA157" s="332"/>
      <c r="BB157" s="332">
        <v>0.55988649351673037</v>
      </c>
      <c r="BC157" s="332">
        <v>0.12619349496726784</v>
      </c>
      <c r="BD157" s="332">
        <v>0.10621828673763804</v>
      </c>
      <c r="BE157" s="332">
        <v>0.21325981020774556</v>
      </c>
      <c r="BF157" s="332">
        <v>2.1251425915754785E-2</v>
      </c>
      <c r="BG157" s="332">
        <v>-2.5103220478943023E-2</v>
      </c>
      <c r="BH157" s="332">
        <v>0.16233598762049067</v>
      </c>
      <c r="BI157" s="332">
        <v>0.15641944674202737</v>
      </c>
      <c r="BJ157" s="332">
        <v>0.10111744940220364</v>
      </c>
      <c r="BK157" s="332">
        <v>0.13378881747823906</v>
      </c>
      <c r="BL157" s="332">
        <v>8.3421635680570275E-2</v>
      </c>
      <c r="BM157" s="332">
        <v>8.12250720544994E-2</v>
      </c>
      <c r="BN157" s="332">
        <v>2.6852813588317957E-2</v>
      </c>
      <c r="BO157" s="332">
        <v>2.8135431568907965E-2</v>
      </c>
      <c r="BP157" s="332">
        <v>8.5338795016214365E-3</v>
      </c>
      <c r="BQ157" s="332">
        <v>3.840526700804682E-2</v>
      </c>
      <c r="BR157" s="332"/>
      <c r="BS157" s="332">
        <v>3.2191406170863635E-2</v>
      </c>
      <c r="BT157" s="332">
        <v>7.5656901238296589E-2</v>
      </c>
      <c r="BU157" s="332">
        <v>0.12932784716690177</v>
      </c>
      <c r="BV157" s="332">
        <v>9.8907641100116364E-2</v>
      </c>
      <c r="BW157" s="332">
        <v>0.18259005145797599</v>
      </c>
      <c r="BX157" s="329">
        <v>0.13855541027774476</v>
      </c>
      <c r="BY157" s="332">
        <v>7.6476550262600196E-2</v>
      </c>
      <c r="BZ157" s="332">
        <v>7.6379066478076379E-2</v>
      </c>
      <c r="CA157" s="332">
        <v>-2.3207839092315627E-3</v>
      </c>
      <c r="CB157" s="332">
        <v>9.0542793627269358E-2</v>
      </c>
      <c r="CC157" s="332">
        <v>9.3843212237093687E-2</v>
      </c>
      <c r="CD157" s="290"/>
      <c r="CE157" s="290"/>
      <c r="CG157">
        <v>0.15942828065063419</v>
      </c>
      <c r="CH157">
        <v>1.7531678528033327E-2</v>
      </c>
      <c r="CI157">
        <v>-4.3249561659848043E-2</v>
      </c>
      <c r="CJ157">
        <v>1.8910488497744109E-2</v>
      </c>
      <c r="CK157">
        <v>6.7775142826344725E-2</v>
      </c>
      <c r="CL157">
        <v>8.6538461538461536E-2</v>
      </c>
      <c r="CM157">
        <v>3.0207410033681971E-2</v>
      </c>
      <c r="CN157">
        <v>0.10851097932360955</v>
      </c>
      <c r="CO157">
        <v>-7.2496263079222717E-2</v>
      </c>
      <c r="CP157">
        <v>0.1987434554973822</v>
      </c>
      <c r="CQ157">
        <v>0.19128586609989373</v>
      </c>
      <c r="CR157">
        <v>0.15169325496781416</v>
      </c>
      <c r="CS157">
        <v>0.32245014710689768</v>
      </c>
      <c r="CT157">
        <v>5.0557924571662027E-2</v>
      </c>
      <c r="CU157">
        <v>4.3241266208100808E-2</v>
      </c>
      <c r="CV157">
        <v>6.1498823792987566E-2</v>
      </c>
      <c r="CW157">
        <v>-8.4439083232810616E-3</v>
      </c>
      <c r="CX157">
        <v>7.078340350498398E-2</v>
      </c>
      <c r="CY157">
        <v>9.5836361748520407E-2</v>
      </c>
      <c r="CZ157">
        <v>-3.0020703933747412E-2</v>
      </c>
      <c r="DA157">
        <v>2.1011388344707328E-2</v>
      </c>
      <c r="DB157">
        <v>0.15951797385620914</v>
      </c>
      <c r="DC157">
        <v>0.15756496227996647</v>
      </c>
      <c r="DD157">
        <v>0.1054387887239765</v>
      </c>
      <c r="DE157">
        <v>-2.7056277056277056E-2</v>
      </c>
      <c r="DF157">
        <v>8.1967213114754092E-2</v>
      </c>
      <c r="DG157">
        <v>1.9528371407516582E-2</v>
      </c>
      <c r="DH157">
        <v>0.12508863434921932</v>
      </c>
      <c r="DI157">
        <v>0.15599325449642168</v>
      </c>
      <c r="DJ157">
        <v>0.22011331444759208</v>
      </c>
      <c r="DK157">
        <v>-1.0811768876285006E-2</v>
      </c>
      <c r="DL157">
        <v>3.5671372784620008E-2</v>
      </c>
      <c r="DM157">
        <v>0.15931185607573942</v>
      </c>
      <c r="DN157">
        <v>0.14265209230429501</v>
      </c>
      <c r="DO157">
        <v>0.47684729064039411</v>
      </c>
      <c r="DP157">
        <v>0.10613982618486331</v>
      </c>
      <c r="DQ157">
        <v>8.3171858697272325E-2</v>
      </c>
      <c r="DR157">
        <v>0.66125991846039189</v>
      </c>
      <c r="DS157">
        <v>0.14487224697848877</v>
      </c>
      <c r="DT157">
        <v>9.4112959458113363E-2</v>
      </c>
      <c r="DU157">
        <v>0.20557984057598355</v>
      </c>
      <c r="DV157">
        <v>2.0091362828863885E-2</v>
      </c>
      <c r="DW157">
        <v>-2.1596858638743454E-2</v>
      </c>
      <c r="DX157">
        <v>0.17716213282567675</v>
      </c>
      <c r="DY157">
        <v>0.14374248450652113</v>
      </c>
      <c r="DZ157">
        <v>9.3453510436432644E-2</v>
      </c>
      <c r="EA157">
        <v>0.12954099646920361</v>
      </c>
      <c r="EB157">
        <v>8.5923753665689148E-2</v>
      </c>
      <c r="EC157">
        <v>9.3322795000146369E-2</v>
      </c>
      <c r="ED157">
        <v>3.2818651574803147E-2</v>
      </c>
      <c r="EE157">
        <v>3.6394311882381299E-2</v>
      </c>
      <c r="EF157">
        <v>4.9454297407912689E-3</v>
      </c>
      <c r="EG157">
        <v>3.195352214960058E-2</v>
      </c>
      <c r="EH157">
        <v>0.10050882593127709</v>
      </c>
      <c r="EI157">
        <v>2.8793427895024381E-2</v>
      </c>
      <c r="EJ157">
        <v>9.5875817988129663E-2</v>
      </c>
      <c r="EK157">
        <v>0.12947685953938223</v>
      </c>
      <c r="EL157">
        <v>0.10283360036621653</v>
      </c>
      <c r="EM157">
        <v>0.20166209884183539</v>
      </c>
      <c r="EN157">
        <v>0.15101497235562372</v>
      </c>
      <c r="EO157">
        <v>7.7563233437748375E-2</v>
      </c>
      <c r="EP157">
        <v>8.1468732071141706E-2</v>
      </c>
      <c r="EQ157">
        <v>6.2289125356864783E-3</v>
      </c>
      <c r="ER157">
        <v>9.7478518101141012E-2</v>
      </c>
      <c r="ES157">
        <v>0.11024609436229688</v>
      </c>
    </row>
    <row r="158" spans="1:149" ht="19.5" outlineLevel="1" x14ac:dyDescent="0.35">
      <c r="A158" s="288"/>
      <c r="B158" s="289">
        <v>144</v>
      </c>
      <c r="C158" s="288"/>
      <c r="D158" s="288"/>
      <c r="E158" s="375" t="s">
        <v>142</v>
      </c>
      <c r="F158" s="288"/>
      <c r="G158" s="288">
        <f t="shared" si="31"/>
        <v>12</v>
      </c>
      <c r="H158" s="288">
        <f t="shared" ref="H158:M158" si="45">H5-2006</f>
        <v>13</v>
      </c>
      <c r="I158" s="288">
        <f t="shared" si="45"/>
        <v>14</v>
      </c>
      <c r="J158" s="288">
        <f t="shared" si="45"/>
        <v>15</v>
      </c>
      <c r="K158" s="288">
        <f t="shared" si="45"/>
        <v>16</v>
      </c>
      <c r="L158" s="288">
        <f t="shared" si="45"/>
        <v>17</v>
      </c>
      <c r="M158" s="288">
        <f t="shared" si="45"/>
        <v>18</v>
      </c>
      <c r="N158" s="287"/>
      <c r="O158" s="290">
        <v>156</v>
      </c>
      <c r="P158" s="290">
        <v>0</v>
      </c>
      <c r="Q158" s="330">
        <v>12</v>
      </c>
      <c r="R158" s="330">
        <v>12</v>
      </c>
      <c r="S158" s="330">
        <v>12</v>
      </c>
      <c r="T158" s="330">
        <v>12</v>
      </c>
      <c r="U158" s="330">
        <v>12</v>
      </c>
      <c r="V158" s="330">
        <v>12</v>
      </c>
      <c r="W158" s="330">
        <v>12</v>
      </c>
      <c r="X158" s="331">
        <v>12</v>
      </c>
      <c r="Y158" s="330">
        <v>12</v>
      </c>
      <c r="Z158" s="330">
        <v>12</v>
      </c>
      <c r="AA158" s="330">
        <v>12</v>
      </c>
      <c r="AB158" s="330">
        <v>12</v>
      </c>
      <c r="AC158" s="330">
        <v>12</v>
      </c>
      <c r="AD158" s="330">
        <v>12</v>
      </c>
      <c r="AE158" s="330">
        <v>12</v>
      </c>
      <c r="AF158" s="330">
        <v>12</v>
      </c>
      <c r="AG158" s="330">
        <v>12</v>
      </c>
      <c r="AH158" s="330">
        <v>12</v>
      </c>
      <c r="AI158" s="330">
        <v>12</v>
      </c>
      <c r="AJ158" s="330">
        <v>12</v>
      </c>
      <c r="AK158" s="330">
        <v>12</v>
      </c>
      <c r="AL158" s="332">
        <v>12</v>
      </c>
      <c r="AM158" s="332">
        <v>12</v>
      </c>
      <c r="AN158" s="332">
        <v>12</v>
      </c>
      <c r="AO158" s="332">
        <v>12</v>
      </c>
      <c r="AP158" s="332">
        <v>12</v>
      </c>
      <c r="AQ158" s="332">
        <v>12</v>
      </c>
      <c r="AR158" s="332">
        <v>12</v>
      </c>
      <c r="AS158" s="332">
        <v>12</v>
      </c>
      <c r="AT158" s="332">
        <v>12</v>
      </c>
      <c r="AU158" s="332">
        <v>12</v>
      </c>
      <c r="AV158" s="332">
        <v>12</v>
      </c>
      <c r="AW158" s="332">
        <v>12</v>
      </c>
      <c r="AX158" s="332">
        <v>12</v>
      </c>
      <c r="AY158" s="332">
        <v>12</v>
      </c>
      <c r="AZ158" s="332">
        <v>12</v>
      </c>
      <c r="BA158" s="332"/>
      <c r="BB158" s="332">
        <v>12</v>
      </c>
      <c r="BC158" s="332">
        <v>12</v>
      </c>
      <c r="BD158" s="332">
        <v>12</v>
      </c>
      <c r="BE158" s="332">
        <v>12</v>
      </c>
      <c r="BF158" s="332">
        <v>12</v>
      </c>
      <c r="BG158" s="332">
        <v>12</v>
      </c>
      <c r="BH158" s="332">
        <v>12</v>
      </c>
      <c r="BI158" s="332">
        <v>12</v>
      </c>
      <c r="BJ158" s="332">
        <v>12</v>
      </c>
      <c r="BK158" s="332">
        <v>12</v>
      </c>
      <c r="BL158" s="332">
        <v>12</v>
      </c>
      <c r="BM158" s="332">
        <v>12</v>
      </c>
      <c r="BN158" s="332">
        <v>12</v>
      </c>
      <c r="BO158" s="332">
        <v>12</v>
      </c>
      <c r="BP158" s="332">
        <v>12</v>
      </c>
      <c r="BQ158" s="332">
        <v>12</v>
      </c>
      <c r="BR158" s="332"/>
      <c r="BS158" s="332">
        <v>12</v>
      </c>
      <c r="BT158" s="332">
        <v>12</v>
      </c>
      <c r="BU158" s="332">
        <v>12</v>
      </c>
      <c r="BV158" s="332">
        <v>12</v>
      </c>
      <c r="BW158" s="332">
        <v>12</v>
      </c>
      <c r="BX158" s="329">
        <v>12</v>
      </c>
      <c r="BY158" s="332">
        <v>12</v>
      </c>
      <c r="BZ158" s="332">
        <v>12</v>
      </c>
      <c r="CA158" s="332">
        <v>12</v>
      </c>
      <c r="CB158" s="332">
        <v>12</v>
      </c>
      <c r="CC158" s="332">
        <v>12</v>
      </c>
      <c r="CD158" s="290"/>
      <c r="CE158" s="290"/>
      <c r="CG158">
        <v>11</v>
      </c>
      <c r="CH158">
        <v>11</v>
      </c>
      <c r="CI158">
        <v>11</v>
      </c>
      <c r="CJ158">
        <v>11</v>
      </c>
      <c r="CK158">
        <v>11</v>
      </c>
      <c r="CL158">
        <v>11</v>
      </c>
      <c r="CM158">
        <v>11</v>
      </c>
      <c r="CN158">
        <v>11</v>
      </c>
      <c r="CO158">
        <v>11</v>
      </c>
      <c r="CP158">
        <v>11</v>
      </c>
      <c r="CQ158">
        <v>11</v>
      </c>
      <c r="CR158">
        <v>11</v>
      </c>
      <c r="CS158">
        <v>11</v>
      </c>
      <c r="CT158">
        <v>11</v>
      </c>
      <c r="CU158">
        <v>11</v>
      </c>
      <c r="CV158">
        <v>11</v>
      </c>
      <c r="CW158">
        <v>11</v>
      </c>
      <c r="CX158">
        <v>11</v>
      </c>
      <c r="CY158">
        <v>11</v>
      </c>
      <c r="CZ158">
        <v>11</v>
      </c>
      <c r="DA158">
        <v>11</v>
      </c>
      <c r="DB158">
        <v>11</v>
      </c>
      <c r="DC158">
        <v>11</v>
      </c>
      <c r="DD158">
        <v>11</v>
      </c>
      <c r="DE158">
        <v>11</v>
      </c>
      <c r="DF158">
        <v>11</v>
      </c>
      <c r="DG158">
        <v>11</v>
      </c>
      <c r="DH158">
        <v>11</v>
      </c>
      <c r="DI158">
        <v>11</v>
      </c>
      <c r="DJ158">
        <v>11</v>
      </c>
      <c r="DK158">
        <v>11</v>
      </c>
      <c r="DL158">
        <v>11</v>
      </c>
      <c r="DM158">
        <v>11</v>
      </c>
      <c r="DN158">
        <v>11</v>
      </c>
      <c r="DO158">
        <v>11</v>
      </c>
      <c r="DP158">
        <v>11</v>
      </c>
      <c r="DQ158">
        <v>11</v>
      </c>
      <c r="DR158">
        <v>11</v>
      </c>
      <c r="DS158">
        <v>11</v>
      </c>
      <c r="DT158">
        <v>11</v>
      </c>
      <c r="DU158">
        <v>11</v>
      </c>
      <c r="DV158">
        <v>11</v>
      </c>
      <c r="DW158">
        <v>11</v>
      </c>
      <c r="DX158">
        <v>11</v>
      </c>
      <c r="DY158">
        <v>11</v>
      </c>
      <c r="DZ158">
        <v>11</v>
      </c>
      <c r="EA158">
        <v>11</v>
      </c>
      <c r="EB158">
        <v>11</v>
      </c>
      <c r="EC158">
        <v>11</v>
      </c>
      <c r="ED158">
        <v>11</v>
      </c>
      <c r="EE158">
        <v>11</v>
      </c>
      <c r="EF158">
        <v>11</v>
      </c>
      <c r="EG158">
        <v>11</v>
      </c>
      <c r="EH158">
        <v>11</v>
      </c>
      <c r="EI158">
        <v>11</v>
      </c>
      <c r="EJ158">
        <v>11</v>
      </c>
      <c r="EK158">
        <v>11</v>
      </c>
      <c r="EL158">
        <v>11</v>
      </c>
      <c r="EM158">
        <v>11</v>
      </c>
      <c r="EN158">
        <v>11</v>
      </c>
      <c r="EO158">
        <v>11</v>
      </c>
      <c r="EP158">
        <v>11</v>
      </c>
      <c r="EQ158">
        <v>11</v>
      </c>
      <c r="ER158">
        <v>11</v>
      </c>
      <c r="ES158">
        <v>11</v>
      </c>
    </row>
    <row r="159" spans="1:149" ht="19.5" outlineLevel="1" x14ac:dyDescent="0.35">
      <c r="A159" s="288"/>
      <c r="B159" s="289">
        <v>145</v>
      </c>
      <c r="C159" s="286"/>
      <c r="D159" s="288"/>
      <c r="E159" s="375"/>
      <c r="F159" s="288"/>
      <c r="G159" s="288"/>
      <c r="H159" s="286"/>
      <c r="I159" s="286"/>
      <c r="J159" s="286"/>
      <c r="K159" s="286"/>
      <c r="L159" s="286"/>
      <c r="M159" s="286"/>
      <c r="N159" s="287"/>
      <c r="O159" s="290">
        <v>157</v>
      </c>
      <c r="P159" s="290">
        <v>0</v>
      </c>
      <c r="Q159" s="330"/>
      <c r="R159" s="330"/>
      <c r="S159" s="330"/>
      <c r="T159" s="330"/>
      <c r="U159" s="330"/>
      <c r="V159" s="330"/>
      <c r="W159" s="330"/>
      <c r="X159" s="331"/>
      <c r="Y159" s="330"/>
      <c r="Z159" s="330"/>
      <c r="AA159" s="330"/>
      <c r="AB159" s="330"/>
      <c r="AC159" s="330"/>
      <c r="AD159" s="330"/>
      <c r="AE159" s="330"/>
      <c r="AF159" s="330"/>
      <c r="AG159" s="330"/>
      <c r="AH159" s="330"/>
      <c r="AI159" s="330"/>
      <c r="AJ159" s="330"/>
      <c r="AK159" s="330"/>
      <c r="AL159" s="332"/>
      <c r="AM159" s="332"/>
      <c r="AN159" s="332"/>
      <c r="AO159" s="332"/>
      <c r="AP159" s="332"/>
      <c r="AQ159" s="332"/>
      <c r="AR159" s="332"/>
      <c r="AS159" s="332"/>
      <c r="AT159" s="332"/>
      <c r="AU159" s="332"/>
      <c r="AV159" s="332"/>
      <c r="AW159" s="332"/>
      <c r="AX159" s="332"/>
      <c r="AY159" s="332"/>
      <c r="AZ159" s="332"/>
      <c r="BA159" s="332"/>
      <c r="BB159" s="332"/>
      <c r="BC159" s="332"/>
      <c r="BD159" s="332"/>
      <c r="BE159" s="332"/>
      <c r="BF159" s="332"/>
      <c r="BG159" s="332"/>
      <c r="BH159" s="332"/>
      <c r="BI159" s="332"/>
      <c r="BJ159" s="332"/>
      <c r="BK159" s="332"/>
      <c r="BL159" s="332"/>
      <c r="BM159" s="332"/>
      <c r="BN159" s="332"/>
      <c r="BO159" s="332"/>
      <c r="BP159" s="332"/>
      <c r="BQ159" s="332"/>
      <c r="BR159" s="332"/>
      <c r="BS159" s="332"/>
      <c r="BT159" s="332"/>
      <c r="BU159" s="332"/>
      <c r="BV159" s="332"/>
      <c r="BW159" s="332"/>
      <c r="BX159" s="329"/>
      <c r="BY159" s="332"/>
      <c r="BZ159" s="332"/>
      <c r="CA159" s="332"/>
      <c r="CB159" s="332"/>
      <c r="CC159" s="332"/>
      <c r="CD159" s="290"/>
      <c r="CE159" s="290"/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O159">
        <v>0</v>
      </c>
      <c r="EP159">
        <v>0</v>
      </c>
      <c r="EQ159">
        <v>0</v>
      </c>
      <c r="ER159">
        <v>0</v>
      </c>
      <c r="ES159">
        <v>0</v>
      </c>
    </row>
    <row r="160" spans="1:149" ht="19.5" outlineLevel="1" x14ac:dyDescent="0.35">
      <c r="A160" s="288"/>
      <c r="B160" s="289">
        <v>146</v>
      </c>
      <c r="C160" s="286"/>
      <c r="D160" s="54"/>
      <c r="E160" s="375"/>
      <c r="F160" s="288"/>
      <c r="G160" s="288"/>
      <c r="H160" s="286"/>
      <c r="I160" s="286"/>
      <c r="J160" s="286"/>
      <c r="K160" s="286"/>
      <c r="L160" s="286"/>
      <c r="M160" s="286"/>
      <c r="N160" s="287"/>
      <c r="O160" s="290">
        <v>158</v>
      </c>
      <c r="P160" s="290">
        <v>0</v>
      </c>
      <c r="Q160" s="330"/>
      <c r="R160" s="330"/>
      <c r="S160" s="330"/>
      <c r="T160" s="330"/>
      <c r="U160" s="330"/>
      <c r="V160" s="330"/>
      <c r="W160" s="330"/>
      <c r="X160" s="331"/>
      <c r="Y160" s="330"/>
      <c r="Z160" s="330"/>
      <c r="AA160" s="330"/>
      <c r="AB160" s="330"/>
      <c r="AC160" s="330"/>
      <c r="AD160" s="330"/>
      <c r="AE160" s="330"/>
      <c r="AF160" s="330"/>
      <c r="AG160" s="330"/>
      <c r="AH160" s="330"/>
      <c r="AI160" s="330"/>
      <c r="AJ160" s="330"/>
      <c r="AK160" s="330"/>
      <c r="AL160" s="332"/>
      <c r="AM160" s="332"/>
      <c r="AN160" s="332"/>
      <c r="AO160" s="332"/>
      <c r="AP160" s="332"/>
      <c r="AQ160" s="332"/>
      <c r="AR160" s="332"/>
      <c r="AS160" s="332"/>
      <c r="AT160" s="332"/>
      <c r="AU160" s="332"/>
      <c r="AV160" s="332"/>
      <c r="AW160" s="332"/>
      <c r="AX160" s="332"/>
      <c r="AY160" s="332"/>
      <c r="AZ160" s="332"/>
      <c r="BA160" s="332"/>
      <c r="BB160" s="332"/>
      <c r="BC160" s="332"/>
      <c r="BD160" s="332"/>
      <c r="BE160" s="332"/>
      <c r="BF160" s="332"/>
      <c r="BG160" s="332"/>
      <c r="BH160" s="332"/>
      <c r="BI160" s="332"/>
      <c r="BJ160" s="332"/>
      <c r="BK160" s="332"/>
      <c r="BL160" s="332"/>
      <c r="BM160" s="332"/>
      <c r="BN160" s="332"/>
      <c r="BO160" s="332"/>
      <c r="BP160" s="332"/>
      <c r="BQ160" s="332"/>
      <c r="BR160" s="332"/>
      <c r="BS160" s="332"/>
      <c r="BT160" s="332"/>
      <c r="BU160" s="332"/>
      <c r="BV160" s="332"/>
      <c r="BW160" s="332"/>
      <c r="BX160" s="329"/>
      <c r="BY160" s="332"/>
      <c r="BZ160" s="332"/>
      <c r="CA160" s="332"/>
      <c r="CB160" s="332"/>
      <c r="CC160" s="332"/>
      <c r="CD160" s="290"/>
      <c r="CE160" s="290"/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O160">
        <v>0</v>
      </c>
      <c r="EP160">
        <v>0</v>
      </c>
      <c r="EQ160">
        <v>0</v>
      </c>
      <c r="ER160">
        <v>0</v>
      </c>
      <c r="ES160">
        <v>0</v>
      </c>
    </row>
    <row r="161" spans="1:149" ht="19.5" outlineLevel="1" x14ac:dyDescent="0.35">
      <c r="A161" s="288"/>
      <c r="B161" s="289">
        <v>147</v>
      </c>
      <c r="C161" s="54" t="s">
        <v>124</v>
      </c>
      <c r="D161" s="54"/>
      <c r="E161" s="375"/>
      <c r="F161" s="288"/>
      <c r="G161" s="288"/>
      <c r="H161" s="286"/>
      <c r="I161" s="286"/>
      <c r="J161" s="286"/>
      <c r="K161" s="286"/>
      <c r="L161" s="286"/>
      <c r="M161" s="286"/>
      <c r="N161" s="287"/>
      <c r="O161" s="290">
        <v>159</v>
      </c>
      <c r="P161" s="290">
        <v>0</v>
      </c>
      <c r="Q161" s="330"/>
      <c r="R161" s="330"/>
      <c r="S161" s="330"/>
      <c r="T161" s="330"/>
      <c r="U161" s="330"/>
      <c r="V161" s="330"/>
      <c r="W161" s="330"/>
      <c r="X161" s="331"/>
      <c r="Y161" s="330"/>
      <c r="Z161" s="330"/>
      <c r="AA161" s="330"/>
      <c r="AB161" s="330"/>
      <c r="AC161" s="330"/>
      <c r="AD161" s="330"/>
      <c r="AE161" s="330"/>
      <c r="AF161" s="330"/>
      <c r="AG161" s="330"/>
      <c r="AH161" s="330"/>
      <c r="AI161" s="330"/>
      <c r="AJ161" s="330"/>
      <c r="AK161" s="330"/>
      <c r="AL161" s="332"/>
      <c r="AM161" s="332"/>
      <c r="AN161" s="332"/>
      <c r="AO161" s="332"/>
      <c r="AP161" s="332"/>
      <c r="AQ161" s="332"/>
      <c r="AR161" s="332"/>
      <c r="AS161" s="332"/>
      <c r="AT161" s="332"/>
      <c r="AU161" s="332"/>
      <c r="AV161" s="332"/>
      <c r="AW161" s="332"/>
      <c r="AX161" s="332"/>
      <c r="AY161" s="332"/>
      <c r="AZ161" s="332"/>
      <c r="BA161" s="332"/>
      <c r="BB161" s="332"/>
      <c r="BC161" s="332"/>
      <c r="BD161" s="332"/>
      <c r="BE161" s="332"/>
      <c r="BF161" s="332"/>
      <c r="BG161" s="332"/>
      <c r="BH161" s="332"/>
      <c r="BI161" s="332"/>
      <c r="BJ161" s="332"/>
      <c r="BK161" s="332"/>
      <c r="BL161" s="332"/>
      <c r="BM161" s="332"/>
      <c r="BN161" s="332"/>
      <c r="BO161" s="332"/>
      <c r="BP161" s="332"/>
      <c r="BQ161" s="332"/>
      <c r="BR161" s="332"/>
      <c r="BS161" s="332"/>
      <c r="BT161" s="332"/>
      <c r="BU161" s="332"/>
      <c r="BV161" s="332"/>
      <c r="BW161" s="332"/>
      <c r="BX161" s="329"/>
      <c r="BY161" s="332"/>
      <c r="BZ161" s="332"/>
      <c r="CA161" s="332"/>
      <c r="CB161" s="332"/>
      <c r="CC161" s="332"/>
      <c r="CD161" s="290"/>
      <c r="CE161" s="290"/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O161">
        <v>0</v>
      </c>
      <c r="EP161">
        <v>0</v>
      </c>
      <c r="EQ161">
        <v>0</v>
      </c>
      <c r="ER161">
        <v>0</v>
      </c>
      <c r="ES161">
        <v>0</v>
      </c>
    </row>
    <row r="162" spans="1:149" ht="19.5" outlineLevel="1" x14ac:dyDescent="0.35">
      <c r="A162" s="288"/>
      <c r="B162" s="289">
        <v>148</v>
      </c>
      <c r="C162" s="288"/>
      <c r="D162" s="288">
        <v>91</v>
      </c>
      <c r="E162" s="375" t="s">
        <v>125</v>
      </c>
      <c r="F162" s="399"/>
      <c r="G162" s="399">
        <f t="shared" ref="G162:G179" si="46">HLOOKUP($E$3,$P$3:$CE$269,O162,FALSE)</f>
        <v>12.819457458886518</v>
      </c>
      <c r="H162" s="400">
        <f t="shared" ref="H162:M179" si="47">G162</f>
        <v>12.819457458886518</v>
      </c>
      <c r="I162" s="400">
        <f t="shared" si="47"/>
        <v>12.819457458886518</v>
      </c>
      <c r="J162" s="400">
        <f t="shared" si="47"/>
        <v>12.819457458886518</v>
      </c>
      <c r="K162" s="400">
        <f t="shared" si="47"/>
        <v>12.819457458886518</v>
      </c>
      <c r="L162" s="400">
        <f t="shared" si="47"/>
        <v>12.819457458886518</v>
      </c>
      <c r="M162" s="400">
        <f t="shared" si="47"/>
        <v>12.819457458886518</v>
      </c>
      <c r="N162" s="401"/>
      <c r="O162" s="290">
        <v>160</v>
      </c>
      <c r="P162" s="290">
        <v>0</v>
      </c>
      <c r="Q162" s="330">
        <v>12.817219145404639</v>
      </c>
      <c r="R162" s="330">
        <v>12.809732041092667</v>
      </c>
      <c r="S162" s="330">
        <v>12.815667288766317</v>
      </c>
      <c r="T162" s="330">
        <v>12.814549938113361</v>
      </c>
      <c r="U162" s="330">
        <v>12.81527413480965</v>
      </c>
      <c r="V162" s="330">
        <v>12.816805233884939</v>
      </c>
      <c r="W162" s="330">
        <v>12.81288440307239</v>
      </c>
      <c r="X162" s="331">
        <v>12.81331330994302</v>
      </c>
      <c r="Y162" s="330">
        <v>12.814736982825067</v>
      </c>
      <c r="Z162" s="330">
        <v>12.812338831390388</v>
      </c>
      <c r="AA162" s="330">
        <v>12.810934558134596</v>
      </c>
      <c r="AB162" s="330">
        <v>12.811148202512005</v>
      </c>
      <c r="AC162" s="330">
        <v>12.816571389915095</v>
      </c>
      <c r="AD162" s="330">
        <v>12.821412544937436</v>
      </c>
      <c r="AE162" s="330">
        <v>12.819095782593745</v>
      </c>
      <c r="AF162" s="330">
        <v>12.812096781482326</v>
      </c>
      <c r="AG162" s="330">
        <v>12.820454839694522</v>
      </c>
      <c r="AH162" s="330">
        <v>12.815345078290729</v>
      </c>
      <c r="AI162" s="330">
        <v>12.815711468242117</v>
      </c>
      <c r="AJ162" s="330">
        <v>12.812372588661209</v>
      </c>
      <c r="AK162" s="330">
        <v>12.816091448430351</v>
      </c>
      <c r="AL162" s="332">
        <v>12.814546852239651</v>
      </c>
      <c r="AM162" s="332">
        <v>12.810940759039308</v>
      </c>
      <c r="AN162" s="332">
        <v>12.81145662132478</v>
      </c>
      <c r="AO162" s="332">
        <v>12.814922528786086</v>
      </c>
      <c r="AP162" s="332">
        <v>12.817662753008971</v>
      </c>
      <c r="AQ162" s="332">
        <v>12.806567709189416</v>
      </c>
      <c r="AR162" s="332">
        <v>12.815090519596231</v>
      </c>
      <c r="AS162" s="332">
        <v>12.815281989642113</v>
      </c>
      <c r="AT162" s="332">
        <v>12.815901074724351</v>
      </c>
      <c r="AU162" s="332">
        <v>12.813206597855897</v>
      </c>
      <c r="AV162" s="332">
        <v>12.814116835927887</v>
      </c>
      <c r="AW162" s="332">
        <v>12.820177946526355</v>
      </c>
      <c r="AX162" s="332">
        <v>12.812859046489152</v>
      </c>
      <c r="AY162" s="332">
        <v>12.819461334344746</v>
      </c>
      <c r="AZ162" s="332">
        <v>12.813083541286099</v>
      </c>
      <c r="BA162" s="332"/>
      <c r="BB162" s="332">
        <v>12.819261214706257</v>
      </c>
      <c r="BC162" s="332">
        <v>12.814306444850608</v>
      </c>
      <c r="BD162" s="332">
        <v>12.787701892268222</v>
      </c>
      <c r="BE162" s="332">
        <v>12.810935258155617</v>
      </c>
      <c r="BF162" s="332">
        <v>12.814773798938791</v>
      </c>
      <c r="BG162" s="332">
        <v>12.831090199996751</v>
      </c>
      <c r="BH162" s="332">
        <v>12.811928566157505</v>
      </c>
      <c r="BI162" s="332">
        <v>12.814734709841771</v>
      </c>
      <c r="BJ162" s="332">
        <v>12.814137975902941</v>
      </c>
      <c r="BK162" s="332">
        <v>12.819457458886518</v>
      </c>
      <c r="BL162" s="332">
        <v>12.814374704096441</v>
      </c>
      <c r="BM162" s="332">
        <v>12.812937993392623</v>
      </c>
      <c r="BN162" s="332">
        <v>12.806437742471982</v>
      </c>
      <c r="BO162" s="332">
        <v>12.822060011014516</v>
      </c>
      <c r="BP162" s="332">
        <v>12.812317891678893</v>
      </c>
      <c r="BQ162" s="332">
        <v>12.814570121024731</v>
      </c>
      <c r="BR162" s="332"/>
      <c r="BS162" s="332">
        <v>12.809840579464703</v>
      </c>
      <c r="BT162" s="332">
        <v>12.814244071673096</v>
      </c>
      <c r="BU162" s="332">
        <v>12.802268129032575</v>
      </c>
      <c r="BV162" s="332">
        <v>12.814879887835255</v>
      </c>
      <c r="BW162" s="332">
        <v>12.815287046759257</v>
      </c>
      <c r="BX162" s="329">
        <v>12.81359917943923</v>
      </c>
      <c r="BY162" s="332">
        <v>12.815763359841434</v>
      </c>
      <c r="BZ162" s="332">
        <v>12.815289735331385</v>
      </c>
      <c r="CA162" s="332">
        <v>12.814503173948188</v>
      </c>
      <c r="CB162" s="332">
        <v>12.813463903341642</v>
      </c>
      <c r="CC162" s="332">
        <v>12.813263187749161</v>
      </c>
      <c r="CD162" s="290"/>
      <c r="CE162" s="290"/>
      <c r="CG162">
        <v>12.817219145404639</v>
      </c>
      <c r="CH162">
        <v>12.809732041092667</v>
      </c>
      <c r="CI162">
        <v>12.815667288766317</v>
      </c>
      <c r="CJ162">
        <v>12.814549938113361</v>
      </c>
      <c r="CK162">
        <v>12.81527413480965</v>
      </c>
      <c r="CL162">
        <v>12.816805233884939</v>
      </c>
      <c r="CM162">
        <v>12.81288440307239</v>
      </c>
      <c r="CN162">
        <v>12.81331330994302</v>
      </c>
      <c r="CO162">
        <v>12.814736982825067</v>
      </c>
      <c r="CP162">
        <v>12.812338831390388</v>
      </c>
      <c r="CQ162">
        <v>12.810934558134596</v>
      </c>
      <c r="CR162">
        <v>12.811148202512005</v>
      </c>
      <c r="CS162">
        <v>12.816571389915095</v>
      </c>
      <c r="CT162">
        <v>12.821412544937436</v>
      </c>
      <c r="CU162">
        <v>12.819095782593745</v>
      </c>
      <c r="CV162">
        <v>12.812096781482326</v>
      </c>
      <c r="CW162">
        <v>12.820454839694522</v>
      </c>
      <c r="CX162">
        <v>12.815345078290729</v>
      </c>
      <c r="CY162">
        <v>12.815711468242117</v>
      </c>
      <c r="CZ162">
        <v>12.812372588661209</v>
      </c>
      <c r="DA162">
        <v>12.816091448430351</v>
      </c>
      <c r="DB162">
        <v>12.814546852239651</v>
      </c>
      <c r="DC162">
        <v>12.810940759039308</v>
      </c>
      <c r="DD162">
        <v>12.81145662132478</v>
      </c>
      <c r="DE162">
        <v>12.814922528786086</v>
      </c>
      <c r="DF162">
        <v>12.817662753008971</v>
      </c>
      <c r="DG162">
        <v>12.806567709189416</v>
      </c>
      <c r="DH162">
        <v>12.815090519596231</v>
      </c>
      <c r="DI162">
        <v>12.815281989642113</v>
      </c>
      <c r="DJ162">
        <v>12.815901074724351</v>
      </c>
      <c r="DK162">
        <v>12.813206597855897</v>
      </c>
      <c r="DL162">
        <v>12.814116835927887</v>
      </c>
      <c r="DM162">
        <v>12.820177946526355</v>
      </c>
      <c r="DN162">
        <v>12.812859046489152</v>
      </c>
      <c r="DO162">
        <v>12.819461334344746</v>
      </c>
      <c r="DP162">
        <v>12.813083541286099</v>
      </c>
      <c r="DQ162">
        <v>12.814420946768353</v>
      </c>
      <c r="DR162">
        <v>12.819261214706257</v>
      </c>
      <c r="DS162">
        <v>12.814306444850608</v>
      </c>
      <c r="DT162">
        <v>12.787701892268222</v>
      </c>
      <c r="DU162">
        <v>12.810935258155617</v>
      </c>
      <c r="DV162">
        <v>12.814773798938791</v>
      </c>
      <c r="DW162">
        <v>12.831090199996751</v>
      </c>
      <c r="DX162">
        <v>12.811928566157505</v>
      </c>
      <c r="DY162">
        <v>12.814734709841771</v>
      </c>
      <c r="DZ162">
        <v>12.814137975902941</v>
      </c>
      <c r="EA162">
        <v>12.819457458886518</v>
      </c>
      <c r="EB162">
        <v>12.814374704096441</v>
      </c>
      <c r="EC162">
        <v>12.812937993392623</v>
      </c>
      <c r="ED162">
        <v>12.806437742471982</v>
      </c>
      <c r="EE162">
        <v>12.822060011014516</v>
      </c>
      <c r="EF162">
        <v>12.812317891678893</v>
      </c>
      <c r="EG162">
        <v>12.814570121024731</v>
      </c>
      <c r="EH162">
        <v>12.814778731479111</v>
      </c>
      <c r="EI162">
        <v>12.809840579464703</v>
      </c>
      <c r="EJ162">
        <v>12.814244071673096</v>
      </c>
      <c r="EK162">
        <v>12.802268129032575</v>
      </c>
      <c r="EL162">
        <v>12.814879887835255</v>
      </c>
      <c r="EM162">
        <v>12.815287046759257</v>
      </c>
      <c r="EN162">
        <v>12.81359917943923</v>
      </c>
      <c r="EO162">
        <v>12.815763359841434</v>
      </c>
      <c r="EP162">
        <v>12.815289735331385</v>
      </c>
      <c r="EQ162">
        <v>12.814503173948188</v>
      </c>
      <c r="ER162">
        <v>12.813463903341642</v>
      </c>
      <c r="ES162">
        <v>12.813263187749161</v>
      </c>
    </row>
    <row r="163" spans="1:149" ht="19.5" outlineLevel="1" x14ac:dyDescent="0.35">
      <c r="A163" s="288"/>
      <c r="B163" s="289">
        <v>149</v>
      </c>
      <c r="C163" s="288"/>
      <c r="D163" s="288">
        <v>92</v>
      </c>
      <c r="E163" s="375" t="s">
        <v>126</v>
      </c>
      <c r="F163" s="399"/>
      <c r="G163" s="399">
        <f t="shared" si="46"/>
        <v>0.62689304939036861</v>
      </c>
      <c r="H163" s="400">
        <f t="shared" si="47"/>
        <v>0.62689304939036861</v>
      </c>
      <c r="I163" s="400">
        <f t="shared" si="47"/>
        <v>0.62689304939036861</v>
      </c>
      <c r="J163" s="400">
        <f t="shared" si="47"/>
        <v>0.62689304939036861</v>
      </c>
      <c r="K163" s="400">
        <f t="shared" si="47"/>
        <v>0.62689304939036861</v>
      </c>
      <c r="L163" s="400">
        <f t="shared" si="47"/>
        <v>0.62689304939036861</v>
      </c>
      <c r="M163" s="400">
        <f t="shared" si="47"/>
        <v>0.62689304939036861</v>
      </c>
      <c r="N163" s="401"/>
      <c r="O163" s="290">
        <v>161</v>
      </c>
      <c r="P163" s="290">
        <v>0</v>
      </c>
      <c r="Q163" s="330">
        <v>0.62712970811613922</v>
      </c>
      <c r="R163" s="330">
        <v>0.62643242664315246</v>
      </c>
      <c r="S163" s="330">
        <v>0.62653853064688692</v>
      </c>
      <c r="T163" s="330">
        <v>0.6328047547232748</v>
      </c>
      <c r="U163" s="330">
        <v>0.6266420475927259</v>
      </c>
      <c r="V163" s="330">
        <v>0.62645281025512112</v>
      </c>
      <c r="W163" s="330">
        <v>0.62777892695115167</v>
      </c>
      <c r="X163" s="331">
        <v>0.62722193683244376</v>
      </c>
      <c r="Y163" s="330">
        <v>0.62665786861574369</v>
      </c>
      <c r="Z163" s="330">
        <v>0.6293676487913592</v>
      </c>
      <c r="AA163" s="330">
        <v>0.63118119214696933</v>
      </c>
      <c r="AB163" s="330">
        <v>0.62748695413763633</v>
      </c>
      <c r="AC163" s="330">
        <v>0.62625791288463828</v>
      </c>
      <c r="AD163" s="330">
        <v>0.62821524004612495</v>
      </c>
      <c r="AE163" s="330">
        <v>0.62671730298834671</v>
      </c>
      <c r="AF163" s="330">
        <v>0.62771962840268625</v>
      </c>
      <c r="AG163" s="330">
        <v>0.62649571916465363</v>
      </c>
      <c r="AH163" s="330">
        <v>0.62607624823750918</v>
      </c>
      <c r="AI163" s="330">
        <v>0.62209521131343637</v>
      </c>
      <c r="AJ163" s="330">
        <v>0.62704150513783619</v>
      </c>
      <c r="AK163" s="330">
        <v>0.62747095513449158</v>
      </c>
      <c r="AL163" s="332">
        <v>0.6287665026882101</v>
      </c>
      <c r="AM163" s="332">
        <v>0.62628012665005395</v>
      </c>
      <c r="AN163" s="332">
        <v>0.62561845200004551</v>
      </c>
      <c r="AO163" s="332">
        <v>0.62749416150340098</v>
      </c>
      <c r="AP163" s="332">
        <v>0.62696440111624496</v>
      </c>
      <c r="AQ163" s="332">
        <v>0.630250030542991</v>
      </c>
      <c r="AR163" s="332">
        <v>0.63013282520267999</v>
      </c>
      <c r="AS163" s="332">
        <v>0.62764389189673109</v>
      </c>
      <c r="AT163" s="332">
        <v>0.62779738691986353</v>
      </c>
      <c r="AU163" s="332">
        <v>0.62593041592282184</v>
      </c>
      <c r="AV163" s="332">
        <v>0.62903862070960403</v>
      </c>
      <c r="AW163" s="332">
        <v>0.62523314168334332</v>
      </c>
      <c r="AX163" s="332">
        <v>0.62667799323262352</v>
      </c>
      <c r="AY163" s="332">
        <v>0.62706798998948121</v>
      </c>
      <c r="AZ163" s="332">
        <v>0.63057730008522872</v>
      </c>
      <c r="BA163" s="332"/>
      <c r="BB163" s="332">
        <v>0.62545240797989465</v>
      </c>
      <c r="BC163" s="332">
        <v>0.62769902096511809</v>
      </c>
      <c r="BD163" s="332">
        <v>0.62881456567055571</v>
      </c>
      <c r="BE163" s="332">
        <v>0.62469391589931944</v>
      </c>
      <c r="BF163" s="332">
        <v>0.62569353366657343</v>
      </c>
      <c r="BG163" s="332">
        <v>0.62680751453324146</v>
      </c>
      <c r="BH163" s="332">
        <v>0.62460732905682403</v>
      </c>
      <c r="BI163" s="332">
        <v>0.62743525406525413</v>
      </c>
      <c r="BJ163" s="332">
        <v>0.62651916394216123</v>
      </c>
      <c r="BK163" s="332">
        <v>0.62689304939036861</v>
      </c>
      <c r="BL163" s="332">
        <v>0.62692417872216433</v>
      </c>
      <c r="BM163" s="332">
        <v>0.62560506060476007</v>
      </c>
      <c r="BN163" s="332">
        <v>0.63089926250244477</v>
      </c>
      <c r="BO163" s="332">
        <v>0.62426122025757624</v>
      </c>
      <c r="BP163" s="332">
        <v>0.62763723446719488</v>
      </c>
      <c r="BQ163" s="332">
        <v>0.62666654379396858</v>
      </c>
      <c r="BR163" s="332"/>
      <c r="BS163" s="332">
        <v>0.63219180354371862</v>
      </c>
      <c r="BT163" s="332">
        <v>0.62698617183391536</v>
      </c>
      <c r="BU163" s="332">
        <v>0.63227166604871299</v>
      </c>
      <c r="BV163" s="332">
        <v>0.62695084028967196</v>
      </c>
      <c r="BW163" s="332">
        <v>0.62622775446724177</v>
      </c>
      <c r="BX163" s="329">
        <v>0.62557067618694218</v>
      </c>
      <c r="BY163" s="332">
        <v>0.62845189561653692</v>
      </c>
      <c r="BZ163" s="332">
        <v>0.62705212360064444</v>
      </c>
      <c r="CA163" s="332">
        <v>0.62665140849649814</v>
      </c>
      <c r="CB163" s="332">
        <v>0.62689728434480774</v>
      </c>
      <c r="CC163" s="332">
        <v>0.62650156425066361</v>
      </c>
      <c r="CD163" s="290"/>
      <c r="CE163" s="290"/>
      <c r="CG163">
        <v>0.62712970811613922</v>
      </c>
      <c r="CH163">
        <v>0.62643242664315246</v>
      </c>
      <c r="CI163">
        <v>0.62653853064688692</v>
      </c>
      <c r="CJ163">
        <v>0.6328047547232748</v>
      </c>
      <c r="CK163">
        <v>0.6266420475927259</v>
      </c>
      <c r="CL163">
        <v>0.62645281025512112</v>
      </c>
      <c r="CM163">
        <v>0.62777892695115167</v>
      </c>
      <c r="CN163">
        <v>0.62722193683244376</v>
      </c>
      <c r="CO163">
        <v>0.62665786861574369</v>
      </c>
      <c r="CP163">
        <v>0.6293676487913592</v>
      </c>
      <c r="CQ163">
        <v>0.63118119214696933</v>
      </c>
      <c r="CR163">
        <v>0.62748695413763633</v>
      </c>
      <c r="CS163">
        <v>0.62625791288463828</v>
      </c>
      <c r="CT163">
        <v>0.62821524004612495</v>
      </c>
      <c r="CU163">
        <v>0.62671730298834671</v>
      </c>
      <c r="CV163">
        <v>0.62771962840268625</v>
      </c>
      <c r="CW163">
        <v>0.62649571916465363</v>
      </c>
      <c r="CX163">
        <v>0.62607624823750918</v>
      </c>
      <c r="CY163">
        <v>0.62209521131343637</v>
      </c>
      <c r="CZ163">
        <v>0.62704150513783619</v>
      </c>
      <c r="DA163">
        <v>0.62747095513449158</v>
      </c>
      <c r="DB163">
        <v>0.6287665026882101</v>
      </c>
      <c r="DC163">
        <v>0.62628012665005395</v>
      </c>
      <c r="DD163">
        <v>0.62561845200004551</v>
      </c>
      <c r="DE163">
        <v>0.62749416150340098</v>
      </c>
      <c r="DF163">
        <v>0.62696440111624496</v>
      </c>
      <c r="DG163">
        <v>0.630250030542991</v>
      </c>
      <c r="DH163">
        <v>0.63013282520267999</v>
      </c>
      <c r="DI163">
        <v>0.62764389189673109</v>
      </c>
      <c r="DJ163">
        <v>0.62779738691986353</v>
      </c>
      <c r="DK163">
        <v>0.62593041592282184</v>
      </c>
      <c r="DL163">
        <v>0.62903862070960403</v>
      </c>
      <c r="DM163">
        <v>0.62523314168334332</v>
      </c>
      <c r="DN163">
        <v>0.62667799323262352</v>
      </c>
      <c r="DO163">
        <v>0.62706798998948121</v>
      </c>
      <c r="DP163">
        <v>0.63057730008522872</v>
      </c>
      <c r="DQ163">
        <v>0.62706462770942051</v>
      </c>
      <c r="DR163">
        <v>0.62545240797989465</v>
      </c>
      <c r="DS163">
        <v>0.62769902096511809</v>
      </c>
      <c r="DT163">
        <v>0.62881456567055571</v>
      </c>
      <c r="DU163">
        <v>0.62469391589931944</v>
      </c>
      <c r="DV163">
        <v>0.62569353366657343</v>
      </c>
      <c r="DW163">
        <v>0.62680751453324146</v>
      </c>
      <c r="DX163">
        <v>0.62460732905682403</v>
      </c>
      <c r="DY163">
        <v>0.62743525406525413</v>
      </c>
      <c r="DZ163">
        <v>0.62651916394216123</v>
      </c>
      <c r="EA163">
        <v>0.62689304939036861</v>
      </c>
      <c r="EB163">
        <v>0.62692417872216433</v>
      </c>
      <c r="EC163">
        <v>0.62560506060476007</v>
      </c>
      <c r="ED163">
        <v>0.63089926250244477</v>
      </c>
      <c r="EE163">
        <v>0.62426122025757624</v>
      </c>
      <c r="EF163">
        <v>0.62763723446719488</v>
      </c>
      <c r="EG163">
        <v>0.62666654379396858</v>
      </c>
      <c r="EH163">
        <v>0.62669041886364918</v>
      </c>
      <c r="EI163">
        <v>0.63219180354371862</v>
      </c>
      <c r="EJ163">
        <v>0.62698617183391536</v>
      </c>
      <c r="EK163">
        <v>0.63227166604871299</v>
      </c>
      <c r="EL163">
        <v>0.62695084028967196</v>
      </c>
      <c r="EM163">
        <v>0.62622775446724177</v>
      </c>
      <c r="EN163">
        <v>0.62557067618694218</v>
      </c>
      <c r="EO163">
        <v>0.62845189561653692</v>
      </c>
      <c r="EP163">
        <v>0.62705212360064444</v>
      </c>
      <c r="EQ163">
        <v>0.62665140849649814</v>
      </c>
      <c r="ER163">
        <v>0.62689728434480774</v>
      </c>
      <c r="ES163">
        <v>0.62650156425066361</v>
      </c>
    </row>
    <row r="164" spans="1:149" ht="19.5" outlineLevel="1" x14ac:dyDescent="0.35">
      <c r="A164" s="288"/>
      <c r="B164" s="289">
        <v>150</v>
      </c>
      <c r="C164" s="288"/>
      <c r="D164" s="288">
        <v>93</v>
      </c>
      <c r="E164" s="375" t="s">
        <v>127</v>
      </c>
      <c r="F164" s="399"/>
      <c r="G164" s="399">
        <f t="shared" si="46"/>
        <v>0.45682379493569403</v>
      </c>
      <c r="H164" s="400">
        <f t="shared" si="47"/>
        <v>0.45682379493569403</v>
      </c>
      <c r="I164" s="400">
        <f t="shared" si="47"/>
        <v>0.45682379493569403</v>
      </c>
      <c r="J164" s="400">
        <f t="shared" si="47"/>
        <v>0.45682379493569403</v>
      </c>
      <c r="K164" s="400">
        <f t="shared" si="47"/>
        <v>0.45682379493569403</v>
      </c>
      <c r="L164" s="400">
        <f t="shared" si="47"/>
        <v>0.45682379493569403</v>
      </c>
      <c r="M164" s="400">
        <f t="shared" si="47"/>
        <v>0.45682379493569403</v>
      </c>
      <c r="N164" s="401"/>
      <c r="O164" s="290">
        <v>162</v>
      </c>
      <c r="P164" s="290">
        <v>0</v>
      </c>
      <c r="Q164" s="330">
        <v>0.42381762023795266</v>
      </c>
      <c r="R164" s="330">
        <v>0.45713993689039062</v>
      </c>
      <c r="S164" s="330">
        <v>0.4439023607460244</v>
      </c>
      <c r="T164" s="330">
        <v>0.44057142147939932</v>
      </c>
      <c r="U164" s="330">
        <v>0.44477792881448552</v>
      </c>
      <c r="V164" s="330">
        <v>0.43873386187248575</v>
      </c>
      <c r="W164" s="330">
        <v>0.44479564805494209</v>
      </c>
      <c r="X164" s="331">
        <v>0.44755158910340032</v>
      </c>
      <c r="Y164" s="330">
        <v>0.44524665751828291</v>
      </c>
      <c r="Z164" s="330">
        <v>0.44061715082506375</v>
      </c>
      <c r="AA164" s="330">
        <v>0.44745410998208301</v>
      </c>
      <c r="AB164" s="330">
        <v>0.44313835605104801</v>
      </c>
      <c r="AC164" s="330">
        <v>0.4358896076051535</v>
      </c>
      <c r="AD164" s="330">
        <v>0.42638488478866743</v>
      </c>
      <c r="AE164" s="330">
        <v>0.45244742162916041</v>
      </c>
      <c r="AF164" s="330">
        <v>0.45271762057555354</v>
      </c>
      <c r="AG164" s="330">
        <v>0.44521613602173082</v>
      </c>
      <c r="AH164" s="330">
        <v>0.44682826788847246</v>
      </c>
      <c r="AI164" s="330">
        <v>0.45201542149564689</v>
      </c>
      <c r="AJ164" s="330">
        <v>0.4464027375197227</v>
      </c>
      <c r="AK164" s="330">
        <v>0.43862936786240148</v>
      </c>
      <c r="AL164" s="332">
        <v>0.43902133767751522</v>
      </c>
      <c r="AM164" s="332">
        <v>0.4744381767411836</v>
      </c>
      <c r="AN164" s="332">
        <v>0.43647701585188614</v>
      </c>
      <c r="AO164" s="332">
        <v>0.43962692290821337</v>
      </c>
      <c r="AP164" s="332">
        <v>0.45389437066785804</v>
      </c>
      <c r="AQ164" s="332">
        <v>0.44425993474703762</v>
      </c>
      <c r="AR164" s="332">
        <v>0.40372588554868494</v>
      </c>
      <c r="AS164" s="332">
        <v>0.44481289096321819</v>
      </c>
      <c r="AT164" s="332">
        <v>0.44245966585891083</v>
      </c>
      <c r="AU164" s="332">
        <v>0.44821775695201793</v>
      </c>
      <c r="AV164" s="332">
        <v>0.44290459816855243</v>
      </c>
      <c r="AW164" s="332">
        <v>0.48009712300465496</v>
      </c>
      <c r="AX164" s="332">
        <v>0.448688905956176</v>
      </c>
      <c r="AY164" s="332">
        <v>0.43982965445396532</v>
      </c>
      <c r="AZ164" s="332">
        <v>0.4500217885029455</v>
      </c>
      <c r="BA164" s="332"/>
      <c r="BB164" s="332">
        <v>0.45820846274877775</v>
      </c>
      <c r="BC164" s="332">
        <v>0.44786381497226846</v>
      </c>
      <c r="BD164" s="332">
        <v>0.49067198763245296</v>
      </c>
      <c r="BE164" s="332">
        <v>0.44850949404180862</v>
      </c>
      <c r="BF164" s="332">
        <v>0.44530287863498574</v>
      </c>
      <c r="BG164" s="332">
        <v>0.42476869962767549</v>
      </c>
      <c r="BH164" s="332">
        <v>0.45612132967833618</v>
      </c>
      <c r="BI164" s="332">
        <v>0.44337554057814377</v>
      </c>
      <c r="BJ164" s="332">
        <v>0.44709862395546524</v>
      </c>
      <c r="BK164" s="332">
        <v>0.45682379493569403</v>
      </c>
      <c r="BL164" s="332">
        <v>0.44494767057280865</v>
      </c>
      <c r="BM164" s="332">
        <v>0.37201213786515019</v>
      </c>
      <c r="BN164" s="332">
        <v>0.44131893231242408</v>
      </c>
      <c r="BO164" s="332">
        <v>0.43709079094380021</v>
      </c>
      <c r="BP164" s="332">
        <v>0.45048620372916154</v>
      </c>
      <c r="BQ164" s="332">
        <v>0.44556299156779983</v>
      </c>
      <c r="BR164" s="332"/>
      <c r="BS164" s="332">
        <v>0.42625427330755833</v>
      </c>
      <c r="BT164" s="332">
        <v>0.44494104793733213</v>
      </c>
      <c r="BU164" s="332">
        <v>0.46436063113248105</v>
      </c>
      <c r="BV164" s="332">
        <v>0.44037823971385298</v>
      </c>
      <c r="BW164" s="332">
        <v>0.44449362529585673</v>
      </c>
      <c r="BX164" s="329">
        <v>0.44953008725980731</v>
      </c>
      <c r="BY164" s="332">
        <v>0.44342744550240265</v>
      </c>
      <c r="BZ164" s="332">
        <v>0.44683231305323856</v>
      </c>
      <c r="CA164" s="332">
        <v>0.45067578913947226</v>
      </c>
      <c r="CB164" s="332">
        <v>0.44532584848564594</v>
      </c>
      <c r="CC164" s="332">
        <v>0.44551658211236922</v>
      </c>
      <c r="CD164" s="290"/>
      <c r="CE164" s="290"/>
      <c r="CG164">
        <v>0.42381762023795266</v>
      </c>
      <c r="CH164">
        <v>0.45713993689039062</v>
      </c>
      <c r="CI164">
        <v>0.4439023607460244</v>
      </c>
      <c r="CJ164">
        <v>0.44057142147939932</v>
      </c>
      <c r="CK164">
        <v>0.44477792881448552</v>
      </c>
      <c r="CL164">
        <v>0.43873386187248575</v>
      </c>
      <c r="CM164">
        <v>0.44479564805494209</v>
      </c>
      <c r="CN164">
        <v>0.44755158910340032</v>
      </c>
      <c r="CO164">
        <v>0.44524665751828291</v>
      </c>
      <c r="CP164">
        <v>0.44061715082506375</v>
      </c>
      <c r="CQ164">
        <v>0.44745410998208301</v>
      </c>
      <c r="CR164">
        <v>0.44313835605104801</v>
      </c>
      <c r="CS164">
        <v>0.4358896076051535</v>
      </c>
      <c r="CT164">
        <v>0.42638488478866743</v>
      </c>
      <c r="CU164">
        <v>0.45244742162916041</v>
      </c>
      <c r="CV164">
        <v>0.45271762057555354</v>
      </c>
      <c r="CW164">
        <v>0.44521613602173082</v>
      </c>
      <c r="CX164">
        <v>0.44682826788847246</v>
      </c>
      <c r="CY164">
        <v>0.45201542149564689</v>
      </c>
      <c r="CZ164">
        <v>0.4464027375197227</v>
      </c>
      <c r="DA164">
        <v>0.43862936786240148</v>
      </c>
      <c r="DB164">
        <v>0.43902133767751522</v>
      </c>
      <c r="DC164">
        <v>0.4744381767411836</v>
      </c>
      <c r="DD164">
        <v>0.43647701585188614</v>
      </c>
      <c r="DE164">
        <v>0.43962692290821337</v>
      </c>
      <c r="DF164">
        <v>0.45389437066785804</v>
      </c>
      <c r="DG164">
        <v>0.44425993474703762</v>
      </c>
      <c r="DH164">
        <v>0.40372588554868494</v>
      </c>
      <c r="DI164">
        <v>0.44481289096321819</v>
      </c>
      <c r="DJ164">
        <v>0.44245966585891083</v>
      </c>
      <c r="DK164">
        <v>0.44821775695201793</v>
      </c>
      <c r="DL164">
        <v>0.44290459816855243</v>
      </c>
      <c r="DM164">
        <v>0.48009712300465496</v>
      </c>
      <c r="DN164">
        <v>0.448688905956176</v>
      </c>
      <c r="DO164">
        <v>0.43982965445396532</v>
      </c>
      <c r="DP164">
        <v>0.4500217885029455</v>
      </c>
      <c r="DQ164">
        <v>0.4457443182280692</v>
      </c>
      <c r="DR164">
        <v>0.45820846274877775</v>
      </c>
      <c r="DS164">
        <v>0.44786381497226846</v>
      </c>
      <c r="DT164">
        <v>0.49067198763245296</v>
      </c>
      <c r="DU164">
        <v>0.44850949404180862</v>
      </c>
      <c r="DV164">
        <v>0.44530287863498574</v>
      </c>
      <c r="DW164">
        <v>0.42476869962767549</v>
      </c>
      <c r="DX164">
        <v>0.45612132967833618</v>
      </c>
      <c r="DY164">
        <v>0.44337554057814377</v>
      </c>
      <c r="DZ164">
        <v>0.44709862395546524</v>
      </c>
      <c r="EA164">
        <v>0.45682379493569403</v>
      </c>
      <c r="EB164">
        <v>0.44494767057280865</v>
      </c>
      <c r="EC164">
        <v>0.37201213786515019</v>
      </c>
      <c r="ED164">
        <v>0.44131893231242408</v>
      </c>
      <c r="EE164">
        <v>0.43709079094380021</v>
      </c>
      <c r="EF164">
        <v>0.45048620372916154</v>
      </c>
      <c r="EG164">
        <v>0.44556299156779983</v>
      </c>
      <c r="EH164">
        <v>0.444646753415468</v>
      </c>
      <c r="EI164">
        <v>0.42625427330755833</v>
      </c>
      <c r="EJ164">
        <v>0.44494104793733213</v>
      </c>
      <c r="EK164">
        <v>0.46436063113248105</v>
      </c>
      <c r="EL164">
        <v>0.44037823971385298</v>
      </c>
      <c r="EM164">
        <v>0.44449362529585673</v>
      </c>
      <c r="EN164">
        <v>0.44953008725980731</v>
      </c>
      <c r="EO164">
        <v>0.44342744550240265</v>
      </c>
      <c r="EP164">
        <v>0.44683231305323856</v>
      </c>
      <c r="EQ164">
        <v>0.45067578913947226</v>
      </c>
      <c r="ER164">
        <v>0.44532584848564594</v>
      </c>
      <c r="ES164">
        <v>0.44551658211236922</v>
      </c>
    </row>
    <row r="165" spans="1:149" ht="19.5" outlineLevel="1" x14ac:dyDescent="0.35">
      <c r="A165" s="288"/>
      <c r="B165" s="289">
        <v>151</v>
      </c>
      <c r="C165" s="288"/>
      <c r="D165" s="288">
        <v>94</v>
      </c>
      <c r="E165" s="375" t="s">
        <v>128</v>
      </c>
      <c r="F165" s="399"/>
      <c r="G165" s="399">
        <f t="shared" si="46"/>
        <v>0.15097438860357479</v>
      </c>
      <c r="H165" s="400">
        <f t="shared" si="47"/>
        <v>0.15097438860357479</v>
      </c>
      <c r="I165" s="400">
        <f t="shared" si="47"/>
        <v>0.15097438860357479</v>
      </c>
      <c r="J165" s="400">
        <f t="shared" si="47"/>
        <v>0.15097438860357479</v>
      </c>
      <c r="K165" s="400">
        <f t="shared" si="47"/>
        <v>0.15097438860357479</v>
      </c>
      <c r="L165" s="400">
        <f t="shared" si="47"/>
        <v>0.15097438860357479</v>
      </c>
      <c r="M165" s="400">
        <f t="shared" si="47"/>
        <v>0.15097438860357479</v>
      </c>
      <c r="N165" s="401"/>
      <c r="O165" s="290">
        <v>163</v>
      </c>
      <c r="P165" s="290">
        <v>0</v>
      </c>
      <c r="Q165" s="330">
        <v>0.19096276480396263</v>
      </c>
      <c r="R165" s="330">
        <v>0.15665784699970534</v>
      </c>
      <c r="S165" s="330">
        <v>0.1617444919555816</v>
      </c>
      <c r="T165" s="330">
        <v>0.16082604962565611</v>
      </c>
      <c r="U165" s="330">
        <v>0.15980624732477092</v>
      </c>
      <c r="V165" s="330">
        <v>0.16310337583390586</v>
      </c>
      <c r="W165" s="330">
        <v>0.16252049393951762</v>
      </c>
      <c r="X165" s="331">
        <v>0.15481466094418173</v>
      </c>
      <c r="Y165" s="330">
        <v>0.15517605381023231</v>
      </c>
      <c r="Z165" s="330">
        <v>0.16553001458055727</v>
      </c>
      <c r="AA165" s="330">
        <v>0.16256292839174574</v>
      </c>
      <c r="AB165" s="330">
        <v>0.16819202909035297</v>
      </c>
      <c r="AC165" s="330">
        <v>0.16831921619179602</v>
      </c>
      <c r="AD165" s="330">
        <v>0.16915297456674111</v>
      </c>
      <c r="AE165" s="330">
        <v>0.16696938333937167</v>
      </c>
      <c r="AF165" s="330">
        <v>0.15509730054549328</v>
      </c>
      <c r="AG165" s="330">
        <v>0.15784576240515069</v>
      </c>
      <c r="AH165" s="330">
        <v>0.16157425539342624</v>
      </c>
      <c r="AI165" s="330">
        <v>0.15455513331555285</v>
      </c>
      <c r="AJ165" s="330">
        <v>0.16160336889525384</v>
      </c>
      <c r="AK165" s="330">
        <v>0.16456895098040686</v>
      </c>
      <c r="AL165" s="332">
        <v>0.15671309770681655</v>
      </c>
      <c r="AM165" s="332">
        <v>0.1441581876797372</v>
      </c>
      <c r="AN165" s="332">
        <v>0.17461819600232706</v>
      </c>
      <c r="AO165" s="332">
        <v>0.15973801818190592</v>
      </c>
      <c r="AP165" s="332">
        <v>0.15558244874183169</v>
      </c>
      <c r="AQ165" s="332">
        <v>0.16039174713949583</v>
      </c>
      <c r="AR165" s="332">
        <v>0.19340777889018368</v>
      </c>
      <c r="AS165" s="332">
        <v>0.16028930385074378</v>
      </c>
      <c r="AT165" s="332">
        <v>0.16088555495078627</v>
      </c>
      <c r="AU165" s="332">
        <v>0.16089871597868671</v>
      </c>
      <c r="AV165" s="332">
        <v>0.16303950431475447</v>
      </c>
      <c r="AW165" s="332">
        <v>0.13324360811210118</v>
      </c>
      <c r="AX165" s="332">
        <v>0.16588739365653263</v>
      </c>
      <c r="AY165" s="332">
        <v>0.15708779987464641</v>
      </c>
      <c r="AZ165" s="332">
        <v>0.15932646742524642</v>
      </c>
      <c r="BA165" s="332"/>
      <c r="BB165" s="332">
        <v>0.16040733392949291</v>
      </c>
      <c r="BC165" s="332">
        <v>0.15920812956331759</v>
      </c>
      <c r="BD165" s="332">
        <v>0.13794101340892354</v>
      </c>
      <c r="BE165" s="332">
        <v>0.16228813491112656</v>
      </c>
      <c r="BF165" s="332">
        <v>0.15851879459963403</v>
      </c>
      <c r="BG165" s="332">
        <v>0.14776809242987449</v>
      </c>
      <c r="BH165" s="332">
        <v>0.15299708425545441</v>
      </c>
      <c r="BI165" s="332">
        <v>0.16051635196057754</v>
      </c>
      <c r="BJ165" s="332">
        <v>0.15840720771787323</v>
      </c>
      <c r="BK165" s="332">
        <v>0.15097438860357479</v>
      </c>
      <c r="BL165" s="332">
        <v>0.16021524631856379</v>
      </c>
      <c r="BM165" s="332">
        <v>0.22133468679295701</v>
      </c>
      <c r="BN165" s="332">
        <v>0.16787525933291775</v>
      </c>
      <c r="BO165" s="332">
        <v>0.1556297157235631</v>
      </c>
      <c r="BP165" s="332">
        <v>0.15673422967828587</v>
      </c>
      <c r="BQ165" s="332">
        <v>0.15984140060233723</v>
      </c>
      <c r="BR165" s="332"/>
      <c r="BS165" s="332">
        <v>0.1755219698118943</v>
      </c>
      <c r="BT165" s="332">
        <v>0.15947803333162081</v>
      </c>
      <c r="BU165" s="332">
        <v>0.13103812705228901</v>
      </c>
      <c r="BV165" s="332">
        <v>0.16531318919302812</v>
      </c>
      <c r="BW165" s="332">
        <v>0.16304420261765296</v>
      </c>
      <c r="BX165" s="329">
        <v>0.15805738529391053</v>
      </c>
      <c r="BY165" s="332">
        <v>0.1623917780574746</v>
      </c>
      <c r="BZ165" s="332">
        <v>0.15925517629622021</v>
      </c>
      <c r="CA165" s="332">
        <v>0.1613932911786638</v>
      </c>
      <c r="CB165" s="332">
        <v>0.16259340762324623</v>
      </c>
      <c r="CC165" s="332">
        <v>0.1624092653520125</v>
      </c>
      <c r="CD165" s="290"/>
      <c r="CE165" s="290"/>
      <c r="CG165">
        <v>0.19096276480396263</v>
      </c>
      <c r="CH165">
        <v>0.15665784699970534</v>
      </c>
      <c r="CI165">
        <v>0.1617444919555816</v>
      </c>
      <c r="CJ165">
        <v>0.16082604962565611</v>
      </c>
      <c r="CK165">
        <v>0.15980624732477092</v>
      </c>
      <c r="CL165">
        <v>0.16310337583390586</v>
      </c>
      <c r="CM165">
        <v>0.16252049393951762</v>
      </c>
      <c r="CN165">
        <v>0.15481466094418173</v>
      </c>
      <c r="CO165">
        <v>0.15517605381023231</v>
      </c>
      <c r="CP165">
        <v>0.16553001458055727</v>
      </c>
      <c r="CQ165">
        <v>0.16256292839174574</v>
      </c>
      <c r="CR165">
        <v>0.16819202909035297</v>
      </c>
      <c r="CS165">
        <v>0.16831921619179602</v>
      </c>
      <c r="CT165">
        <v>0.16915297456674111</v>
      </c>
      <c r="CU165">
        <v>0.16696938333937167</v>
      </c>
      <c r="CV165">
        <v>0.15509730054549328</v>
      </c>
      <c r="CW165">
        <v>0.15784576240515069</v>
      </c>
      <c r="CX165">
        <v>0.16157425539342624</v>
      </c>
      <c r="CY165">
        <v>0.15455513331555285</v>
      </c>
      <c r="CZ165">
        <v>0.16160336889525384</v>
      </c>
      <c r="DA165">
        <v>0.16456895098040686</v>
      </c>
      <c r="DB165">
        <v>0.15671309770681655</v>
      </c>
      <c r="DC165">
        <v>0.1441581876797372</v>
      </c>
      <c r="DD165">
        <v>0.17461819600232706</v>
      </c>
      <c r="DE165">
        <v>0.15973801818190592</v>
      </c>
      <c r="DF165">
        <v>0.15558244874183169</v>
      </c>
      <c r="DG165">
        <v>0.16039174713949583</v>
      </c>
      <c r="DH165">
        <v>0.19340777889018368</v>
      </c>
      <c r="DI165">
        <v>0.16028930385074378</v>
      </c>
      <c r="DJ165">
        <v>0.16088555495078627</v>
      </c>
      <c r="DK165">
        <v>0.16089871597868671</v>
      </c>
      <c r="DL165">
        <v>0.16303950431475447</v>
      </c>
      <c r="DM165">
        <v>0.13324360811210118</v>
      </c>
      <c r="DN165">
        <v>0.16588739365653263</v>
      </c>
      <c r="DO165">
        <v>0.15708779987464641</v>
      </c>
      <c r="DP165">
        <v>0.15932646742524642</v>
      </c>
      <c r="DQ165">
        <v>0.15813459527300394</v>
      </c>
      <c r="DR165">
        <v>0.16040733392949291</v>
      </c>
      <c r="DS165">
        <v>0.15920812956331759</v>
      </c>
      <c r="DT165">
        <v>0.13794101340892354</v>
      </c>
      <c r="DU165">
        <v>0.16228813491112656</v>
      </c>
      <c r="DV165">
        <v>0.15851879459963403</v>
      </c>
      <c r="DW165">
        <v>0.14776809242987449</v>
      </c>
      <c r="DX165">
        <v>0.15299708425545441</v>
      </c>
      <c r="DY165">
        <v>0.16051635196057754</v>
      </c>
      <c r="DZ165">
        <v>0.15840720771787323</v>
      </c>
      <c r="EA165">
        <v>0.15097438860357479</v>
      </c>
      <c r="EB165">
        <v>0.16021524631856379</v>
      </c>
      <c r="EC165">
        <v>0.22133468679295701</v>
      </c>
      <c r="ED165">
        <v>0.16787525933291775</v>
      </c>
      <c r="EE165">
        <v>0.1556297157235631</v>
      </c>
      <c r="EF165">
        <v>0.15673422967828587</v>
      </c>
      <c r="EG165">
        <v>0.15984140060233723</v>
      </c>
      <c r="EH165">
        <v>0.16111502938499189</v>
      </c>
      <c r="EI165">
        <v>0.1755219698118943</v>
      </c>
      <c r="EJ165">
        <v>0.15947803333162081</v>
      </c>
      <c r="EK165">
        <v>0.13103812705228901</v>
      </c>
      <c r="EL165">
        <v>0.16531318919302812</v>
      </c>
      <c r="EM165">
        <v>0.16304420261765296</v>
      </c>
      <c r="EN165">
        <v>0.15805738529391053</v>
      </c>
      <c r="EO165">
        <v>0.1623917780574746</v>
      </c>
      <c r="EP165">
        <v>0.15925517629622021</v>
      </c>
      <c r="EQ165">
        <v>0.1613932911786638</v>
      </c>
      <c r="ER165">
        <v>0.16259340762324623</v>
      </c>
      <c r="ES165">
        <v>0.1624092653520125</v>
      </c>
    </row>
    <row r="166" spans="1:149" ht="19.5" outlineLevel="1" x14ac:dyDescent="0.35">
      <c r="A166" s="288"/>
      <c r="B166" s="289">
        <v>152</v>
      </c>
      <c r="C166" s="288"/>
      <c r="D166" s="288">
        <v>95</v>
      </c>
      <c r="E166" s="375" t="s">
        <v>129</v>
      </c>
      <c r="F166" s="399"/>
      <c r="G166" s="399">
        <f t="shared" si="46"/>
        <v>0.10513039650977005</v>
      </c>
      <c r="H166" s="400">
        <f t="shared" si="47"/>
        <v>0.10513039650977005</v>
      </c>
      <c r="I166" s="400">
        <f t="shared" si="47"/>
        <v>0.10513039650977005</v>
      </c>
      <c r="J166" s="400">
        <f t="shared" si="47"/>
        <v>0.10513039650977005</v>
      </c>
      <c r="K166" s="400">
        <f t="shared" si="47"/>
        <v>0.10513039650977005</v>
      </c>
      <c r="L166" s="400">
        <f t="shared" si="47"/>
        <v>0.10513039650977005</v>
      </c>
      <c r="M166" s="400">
        <f t="shared" si="47"/>
        <v>0.10513039650977005</v>
      </c>
      <c r="N166" s="401"/>
      <c r="O166" s="290">
        <v>164</v>
      </c>
      <c r="P166" s="290">
        <v>0</v>
      </c>
      <c r="Q166" s="330">
        <v>9.4677511393098171E-2</v>
      </c>
      <c r="R166" s="330">
        <v>0.11095634019827018</v>
      </c>
      <c r="S166" s="330">
        <v>9.9479524361308885E-2</v>
      </c>
      <c r="T166" s="330">
        <v>0.11006314761137045</v>
      </c>
      <c r="U166" s="330">
        <v>0.10505984096412749</v>
      </c>
      <c r="V166" s="330">
        <v>0.10907159670629264</v>
      </c>
      <c r="W166" s="330">
        <v>0.10179342606131343</v>
      </c>
      <c r="X166" s="331">
        <v>0.10977007445625103</v>
      </c>
      <c r="Y166" s="330">
        <v>0.10876831095024361</v>
      </c>
      <c r="Z166" s="330">
        <v>0.10466523755598584</v>
      </c>
      <c r="AA166" s="330">
        <v>0.10661130436832145</v>
      </c>
      <c r="AB166" s="330">
        <v>0.1018364785179439</v>
      </c>
      <c r="AC166" s="330">
        <v>0.10745367871077752</v>
      </c>
      <c r="AD166" s="330">
        <v>0.11285150840872868</v>
      </c>
      <c r="AE166" s="330">
        <v>8.6397660773184212E-2</v>
      </c>
      <c r="AF166" s="330">
        <v>0.1057203064698805</v>
      </c>
      <c r="AG166" s="330">
        <v>0.10302773180002736</v>
      </c>
      <c r="AH166" s="330">
        <v>0.10431420693070237</v>
      </c>
      <c r="AI166" s="330">
        <v>9.2676138236125125E-2</v>
      </c>
      <c r="AJ166" s="330">
        <v>0.10612395466848289</v>
      </c>
      <c r="AK166" s="330">
        <v>0.10433170770676883</v>
      </c>
      <c r="AL166" s="332">
        <v>0.11427851674253658</v>
      </c>
      <c r="AM166" s="332">
        <v>9.5699160131832592E-2</v>
      </c>
      <c r="AN166" s="332">
        <v>0.10573805416740537</v>
      </c>
      <c r="AO166" s="332">
        <v>0.10851015848503008</v>
      </c>
      <c r="AP166" s="332">
        <v>9.9503014400384018E-2</v>
      </c>
      <c r="AQ166" s="332">
        <v>0.11689601504617993</v>
      </c>
      <c r="AR166" s="332">
        <v>0.10604040724435995</v>
      </c>
      <c r="AS166" s="332">
        <v>0.10539415660645776</v>
      </c>
      <c r="AT166" s="332">
        <v>0.10313938778589071</v>
      </c>
      <c r="AU166" s="332">
        <v>0.10307493055803828</v>
      </c>
      <c r="AV166" s="332">
        <v>0.10524242364690309</v>
      </c>
      <c r="AW166" s="332">
        <v>0.10888926911656939</v>
      </c>
      <c r="AX166" s="332">
        <v>0.10020252734990942</v>
      </c>
      <c r="AY166" s="332">
        <v>0.10423208482699614</v>
      </c>
      <c r="AZ166" s="332">
        <v>0.10628989100841502</v>
      </c>
      <c r="BA166" s="332"/>
      <c r="BB166" s="332">
        <v>0.10062789653882867</v>
      </c>
      <c r="BC166" s="332">
        <v>0.10380892089426159</v>
      </c>
      <c r="BD166" s="332">
        <v>0.10317535760217442</v>
      </c>
      <c r="BE166" s="332">
        <v>0.1083221198069267</v>
      </c>
      <c r="BF166" s="332">
        <v>0.10727913758209669</v>
      </c>
      <c r="BG166" s="332">
        <v>0.11598211536671865</v>
      </c>
      <c r="BH166" s="332">
        <v>0.10317943236699752</v>
      </c>
      <c r="BI166" s="332">
        <v>0.10657520088673479</v>
      </c>
      <c r="BJ166" s="332">
        <v>0.10527782657464585</v>
      </c>
      <c r="BK166" s="332">
        <v>0.10513039650977005</v>
      </c>
      <c r="BL166" s="332">
        <v>0.10578038524992366</v>
      </c>
      <c r="BM166" s="332">
        <v>9.0321762302703806E-2</v>
      </c>
      <c r="BN166" s="332">
        <v>0.10111247781969618</v>
      </c>
      <c r="BO166" s="332">
        <v>0.10923611475842263</v>
      </c>
      <c r="BP166" s="332">
        <v>0.10739102691223297</v>
      </c>
      <c r="BQ166" s="332">
        <v>0.10708229676935903</v>
      </c>
      <c r="BR166" s="332"/>
      <c r="BS166" s="332">
        <v>0.10676639878525551</v>
      </c>
      <c r="BT166" s="332">
        <v>0.10513060531848911</v>
      </c>
      <c r="BU166" s="332">
        <v>8.9453099906663405E-2</v>
      </c>
      <c r="BV166" s="332">
        <v>0.10395212049695503</v>
      </c>
      <c r="BW166" s="332">
        <v>0.10219327879520154</v>
      </c>
      <c r="BX166" s="329">
        <v>0.10392772758871294</v>
      </c>
      <c r="BY166" s="332">
        <v>0.10415743115331262</v>
      </c>
      <c r="BZ166" s="332">
        <v>0.1042627293398468</v>
      </c>
      <c r="CA166" s="332">
        <v>0.10057762104709515</v>
      </c>
      <c r="CB166" s="332">
        <v>0.10388159705056238</v>
      </c>
      <c r="CC166" s="332">
        <v>0.1083093955727209</v>
      </c>
      <c r="CD166" s="290"/>
      <c r="CE166" s="290"/>
      <c r="CG166">
        <v>9.4677511393098171E-2</v>
      </c>
      <c r="CH166">
        <v>0.11095634019827018</v>
      </c>
      <c r="CI166">
        <v>9.9479524361308885E-2</v>
      </c>
      <c r="CJ166">
        <v>0.11006314761137045</v>
      </c>
      <c r="CK166">
        <v>0.10505984096412749</v>
      </c>
      <c r="CL166">
        <v>0.10907159670629264</v>
      </c>
      <c r="CM166">
        <v>0.10179342606131343</v>
      </c>
      <c r="CN166">
        <v>0.10977007445625103</v>
      </c>
      <c r="CO166">
        <v>0.10876831095024361</v>
      </c>
      <c r="CP166">
        <v>0.10466523755598584</v>
      </c>
      <c r="CQ166">
        <v>0.10661130436832145</v>
      </c>
      <c r="CR166">
        <v>0.1018364785179439</v>
      </c>
      <c r="CS166">
        <v>0.10745367871077752</v>
      </c>
      <c r="CT166">
        <v>0.11285150840872868</v>
      </c>
      <c r="CU166">
        <v>8.6397660773184212E-2</v>
      </c>
      <c r="CV166">
        <v>0.1057203064698805</v>
      </c>
      <c r="CW166">
        <v>0.10302773180002736</v>
      </c>
      <c r="CX166">
        <v>0.10431420693070237</v>
      </c>
      <c r="CY166">
        <v>9.2676138236125125E-2</v>
      </c>
      <c r="CZ166">
        <v>0.10612395466848289</v>
      </c>
      <c r="DA166">
        <v>0.10433170770676883</v>
      </c>
      <c r="DB166">
        <v>0.11427851674253658</v>
      </c>
      <c r="DC166">
        <v>9.5699160131832592E-2</v>
      </c>
      <c r="DD166">
        <v>0.10573805416740537</v>
      </c>
      <c r="DE166">
        <v>0.10851015848503008</v>
      </c>
      <c r="DF166">
        <v>9.9503014400384018E-2</v>
      </c>
      <c r="DG166">
        <v>0.11689601504617993</v>
      </c>
      <c r="DH166">
        <v>0.10604040724435995</v>
      </c>
      <c r="DI166">
        <v>0.10539415660645776</v>
      </c>
      <c r="DJ166">
        <v>0.10313938778589071</v>
      </c>
      <c r="DK166">
        <v>0.10307493055803828</v>
      </c>
      <c r="DL166">
        <v>0.10524242364690309</v>
      </c>
      <c r="DM166">
        <v>0.10888926911656939</v>
      </c>
      <c r="DN166">
        <v>0.10020252734990942</v>
      </c>
      <c r="DO166">
        <v>0.10423208482699614</v>
      </c>
      <c r="DP166">
        <v>0.10628989100841502</v>
      </c>
      <c r="DQ166">
        <v>0.10737515684912674</v>
      </c>
      <c r="DR166">
        <v>0.10062789653882867</v>
      </c>
      <c r="DS166">
        <v>0.10380892089426159</v>
      </c>
      <c r="DT166">
        <v>0.10317535760217442</v>
      </c>
      <c r="DU166">
        <v>0.1083221198069267</v>
      </c>
      <c r="DV166">
        <v>0.10727913758209669</v>
      </c>
      <c r="DW166">
        <v>0.11598211536671865</v>
      </c>
      <c r="DX166">
        <v>0.10317943236699752</v>
      </c>
      <c r="DY166">
        <v>0.10657520088673479</v>
      </c>
      <c r="DZ166">
        <v>0.10527782657464585</v>
      </c>
      <c r="EA166">
        <v>0.10513039650977005</v>
      </c>
      <c r="EB166">
        <v>0.10578038524992366</v>
      </c>
      <c r="EC166">
        <v>9.0321762302703806E-2</v>
      </c>
      <c r="ED166">
        <v>0.10111247781969618</v>
      </c>
      <c r="EE166">
        <v>0.10923611475842263</v>
      </c>
      <c r="EF166">
        <v>0.10739102691223297</v>
      </c>
      <c r="EG166">
        <v>0.10708229676935903</v>
      </c>
      <c r="EH166">
        <v>0.10420612745703645</v>
      </c>
      <c r="EI166">
        <v>0.10676639878525551</v>
      </c>
      <c r="EJ166">
        <v>0.10513060531848911</v>
      </c>
      <c r="EK166">
        <v>8.9453099906663405E-2</v>
      </c>
      <c r="EL166">
        <v>0.10395212049695503</v>
      </c>
      <c r="EM166">
        <v>0.10219327879520154</v>
      </c>
      <c r="EN166">
        <v>0.10392772758871294</v>
      </c>
      <c r="EO166">
        <v>0.10415743115331262</v>
      </c>
      <c r="EP166">
        <v>0.1042627293398468</v>
      </c>
      <c r="EQ166">
        <v>0.10057762104709515</v>
      </c>
      <c r="ER166">
        <v>0.10388159705056238</v>
      </c>
      <c r="ES166">
        <v>0.1083093955727209</v>
      </c>
    </row>
    <row r="167" spans="1:149" ht="19.5" outlineLevel="1" x14ac:dyDescent="0.35">
      <c r="A167" s="288"/>
      <c r="B167" s="289">
        <v>153</v>
      </c>
      <c r="C167" s="288"/>
      <c r="D167" s="288">
        <v>96</v>
      </c>
      <c r="E167" s="375" t="s">
        <v>130</v>
      </c>
      <c r="F167" s="399"/>
      <c r="G167" s="399">
        <f t="shared" si="46"/>
        <v>0.12510208424137748</v>
      </c>
      <c r="H167" s="400">
        <f t="shared" si="47"/>
        <v>0.12510208424137748</v>
      </c>
      <c r="I167" s="400">
        <f t="shared" si="47"/>
        <v>0.12510208424137748</v>
      </c>
      <c r="J167" s="400">
        <f t="shared" si="47"/>
        <v>0.12510208424137748</v>
      </c>
      <c r="K167" s="400">
        <f t="shared" si="47"/>
        <v>0.12510208424137748</v>
      </c>
      <c r="L167" s="400">
        <f t="shared" si="47"/>
        <v>0.12510208424137748</v>
      </c>
      <c r="M167" s="400">
        <f t="shared" si="47"/>
        <v>0.12510208424137748</v>
      </c>
      <c r="N167" s="401"/>
      <c r="O167" s="290">
        <v>165</v>
      </c>
      <c r="P167" s="290">
        <v>0</v>
      </c>
      <c r="Q167" s="330">
        <v>0.12150468166324147</v>
      </c>
      <c r="R167" s="330">
        <v>0.12359159685608501</v>
      </c>
      <c r="S167" s="330">
        <v>0.12324787238901624</v>
      </c>
      <c r="T167" s="330">
        <v>0.13217376575351314</v>
      </c>
      <c r="U167" s="330">
        <v>0.12013030694372406</v>
      </c>
      <c r="V167" s="330">
        <v>0.12288769765677032</v>
      </c>
      <c r="W167" s="330">
        <v>0.12919440994006814</v>
      </c>
      <c r="X167" s="331">
        <v>0.12487470386764654</v>
      </c>
      <c r="Y167" s="330">
        <v>0.12097350377727345</v>
      </c>
      <c r="Z167" s="330">
        <v>0.12794174119086588</v>
      </c>
      <c r="AA167" s="330">
        <v>0.13706018401500897</v>
      </c>
      <c r="AB167" s="330">
        <v>0.12870964222518633</v>
      </c>
      <c r="AC167" s="330">
        <v>0.12189278087833144</v>
      </c>
      <c r="AD167" s="330">
        <v>0.13726772631351714</v>
      </c>
      <c r="AE167" s="330">
        <v>0.12198175940059586</v>
      </c>
      <c r="AF167" s="330">
        <v>0.12676771898688943</v>
      </c>
      <c r="AG167" s="330">
        <v>0.12173752796686821</v>
      </c>
      <c r="AH167" s="330">
        <v>0.12171966210426044</v>
      </c>
      <c r="AI167" s="330">
        <v>0.11428480170755995</v>
      </c>
      <c r="AJ167" s="330">
        <v>0.12321666434535516</v>
      </c>
      <c r="AK167" s="330">
        <v>0.13002499084082975</v>
      </c>
      <c r="AL167" s="332">
        <v>0.12618436838216662</v>
      </c>
      <c r="AM167" s="332">
        <v>0.12000471124962564</v>
      </c>
      <c r="AN167" s="332">
        <v>0.13146065398894646</v>
      </c>
      <c r="AO167" s="332">
        <v>0.1218073782663498</v>
      </c>
      <c r="AP167" s="332">
        <v>0.12595743134646198</v>
      </c>
      <c r="AQ167" s="332">
        <v>0.13567249409377924</v>
      </c>
      <c r="AR167" s="332">
        <v>0.12455488549148441</v>
      </c>
      <c r="AS167" s="332">
        <v>0.12368805787968395</v>
      </c>
      <c r="AT167" s="332">
        <v>0.12460459341251928</v>
      </c>
      <c r="AU167" s="332">
        <v>0.11836281035814622</v>
      </c>
      <c r="AV167" s="332">
        <v>0.13311598005915859</v>
      </c>
      <c r="AW167" s="332">
        <v>0.12362413787767235</v>
      </c>
      <c r="AX167" s="332">
        <v>0.12499651430944181</v>
      </c>
      <c r="AY167" s="332">
        <v>0.12617818185698848</v>
      </c>
      <c r="AZ167" s="332">
        <v>0.13060779866809447</v>
      </c>
      <c r="BA167" s="332"/>
      <c r="BB167" s="332">
        <v>0.1313154023425287</v>
      </c>
      <c r="BC167" s="332">
        <v>0.12893595599785801</v>
      </c>
      <c r="BD167" s="332">
        <v>0.12284409942711516</v>
      </c>
      <c r="BE167" s="332">
        <v>0.11202169308850274</v>
      </c>
      <c r="BF167" s="332">
        <v>0.12071467044070472</v>
      </c>
      <c r="BG167" s="332">
        <v>0.111167860155029</v>
      </c>
      <c r="BH167" s="332">
        <v>0.12795101592373048</v>
      </c>
      <c r="BI167" s="332">
        <v>0.12693574858162182</v>
      </c>
      <c r="BJ167" s="332">
        <v>0.12261170231418994</v>
      </c>
      <c r="BK167" s="332">
        <v>0.12510208424137748</v>
      </c>
      <c r="BL167" s="332">
        <v>0.12357587300745609</v>
      </c>
      <c r="BM167" s="332">
        <v>0.11810437475003943</v>
      </c>
      <c r="BN167" s="332">
        <v>0.14193855805786137</v>
      </c>
      <c r="BO167" s="332">
        <v>0.11139862192050343</v>
      </c>
      <c r="BP167" s="332">
        <v>0.12416910854387986</v>
      </c>
      <c r="BQ167" s="332">
        <v>0.12342821347674704</v>
      </c>
      <c r="BR167" s="332"/>
      <c r="BS167" s="332">
        <v>0.14249648757510736</v>
      </c>
      <c r="BT167" s="332">
        <v>0.12527638712442601</v>
      </c>
      <c r="BU167" s="332">
        <v>0.12445997451312252</v>
      </c>
      <c r="BV167" s="332">
        <v>0.12307953610340672</v>
      </c>
      <c r="BW167" s="332">
        <v>0.12100049828728121</v>
      </c>
      <c r="BX167" s="329">
        <v>0.1306730089827155</v>
      </c>
      <c r="BY167" s="332">
        <v>0.1233185145088953</v>
      </c>
      <c r="BZ167" s="332">
        <v>0.12567133584468748</v>
      </c>
      <c r="CA167" s="332">
        <v>0.12078347002043022</v>
      </c>
      <c r="CB167" s="332">
        <v>0.12657540754975516</v>
      </c>
      <c r="CC167" s="332">
        <v>0.13015388559119367</v>
      </c>
      <c r="CD167" s="290"/>
      <c r="CE167" s="290"/>
      <c r="CG167">
        <v>0.12150468166324147</v>
      </c>
      <c r="CH167">
        <v>0.12359159685608501</v>
      </c>
      <c r="CI167">
        <v>0.12324787238901624</v>
      </c>
      <c r="CJ167">
        <v>0.13217376575351314</v>
      </c>
      <c r="CK167">
        <v>0.12013030694372406</v>
      </c>
      <c r="CL167">
        <v>0.12288769765677032</v>
      </c>
      <c r="CM167">
        <v>0.12919440994006814</v>
      </c>
      <c r="CN167">
        <v>0.12487470386764654</v>
      </c>
      <c r="CO167">
        <v>0.12097350377727345</v>
      </c>
      <c r="CP167">
        <v>0.12794174119086588</v>
      </c>
      <c r="CQ167">
        <v>0.13706018401500897</v>
      </c>
      <c r="CR167">
        <v>0.12870964222518633</v>
      </c>
      <c r="CS167">
        <v>0.12189278087833144</v>
      </c>
      <c r="CT167">
        <v>0.13726772631351714</v>
      </c>
      <c r="CU167">
        <v>0.12198175940059586</v>
      </c>
      <c r="CV167">
        <v>0.12676771898688943</v>
      </c>
      <c r="CW167">
        <v>0.12173752796686821</v>
      </c>
      <c r="CX167">
        <v>0.12171966210426044</v>
      </c>
      <c r="CY167">
        <v>0.11428480170755995</v>
      </c>
      <c r="CZ167">
        <v>0.12321666434535516</v>
      </c>
      <c r="DA167">
        <v>0.13002499084082975</v>
      </c>
      <c r="DB167">
        <v>0.12618436838216662</v>
      </c>
      <c r="DC167">
        <v>0.12000471124962564</v>
      </c>
      <c r="DD167">
        <v>0.13146065398894646</v>
      </c>
      <c r="DE167">
        <v>0.1218073782663498</v>
      </c>
      <c r="DF167">
        <v>0.12595743134646198</v>
      </c>
      <c r="DG167">
        <v>0.13567249409377924</v>
      </c>
      <c r="DH167">
        <v>0.12455488549148441</v>
      </c>
      <c r="DI167">
        <v>0.12368805787968395</v>
      </c>
      <c r="DJ167">
        <v>0.12460459341251928</v>
      </c>
      <c r="DK167">
        <v>0.11836281035814622</v>
      </c>
      <c r="DL167">
        <v>0.13311598005915859</v>
      </c>
      <c r="DM167">
        <v>0.12362413787767235</v>
      </c>
      <c r="DN167">
        <v>0.12499651430944181</v>
      </c>
      <c r="DO167">
        <v>0.12617818185698848</v>
      </c>
      <c r="DP167">
        <v>0.13060779866809447</v>
      </c>
      <c r="DQ167">
        <v>0.12542391091997662</v>
      </c>
      <c r="DR167">
        <v>0.1313154023425287</v>
      </c>
      <c r="DS167">
        <v>0.12893595599785801</v>
      </c>
      <c r="DT167">
        <v>0.12284409942711516</v>
      </c>
      <c r="DU167">
        <v>0.11202169308850274</v>
      </c>
      <c r="DV167">
        <v>0.12071467044070472</v>
      </c>
      <c r="DW167">
        <v>0.111167860155029</v>
      </c>
      <c r="DX167">
        <v>0.12795101592373048</v>
      </c>
      <c r="DY167">
        <v>0.12693574858162182</v>
      </c>
      <c r="DZ167">
        <v>0.12261170231418994</v>
      </c>
      <c r="EA167">
        <v>0.12510208424137748</v>
      </c>
      <c r="EB167">
        <v>0.12357587300745609</v>
      </c>
      <c r="EC167">
        <v>0.11810437475003943</v>
      </c>
      <c r="ED167">
        <v>0.14193855805786137</v>
      </c>
      <c r="EE167">
        <v>0.11139862192050343</v>
      </c>
      <c r="EF167">
        <v>0.12416910854387986</v>
      </c>
      <c r="EG167">
        <v>0.12342821347674704</v>
      </c>
      <c r="EH167">
        <v>0.12113916284441517</v>
      </c>
      <c r="EI167">
        <v>0.14249648757510736</v>
      </c>
      <c r="EJ167">
        <v>0.12527638712442601</v>
      </c>
      <c r="EK167">
        <v>0.12445997451312252</v>
      </c>
      <c r="EL167">
        <v>0.12307953610340672</v>
      </c>
      <c r="EM167">
        <v>0.12100049828728121</v>
      </c>
      <c r="EN167">
        <v>0.1306730089827155</v>
      </c>
      <c r="EO167">
        <v>0.1233185145088953</v>
      </c>
      <c r="EP167">
        <v>0.12567133584468748</v>
      </c>
      <c r="EQ167">
        <v>0.12078347002043022</v>
      </c>
      <c r="ER167">
        <v>0.12657540754975516</v>
      </c>
      <c r="ES167">
        <v>0.13015388559119367</v>
      </c>
    </row>
    <row r="168" spans="1:149" ht="19.5" outlineLevel="1" x14ac:dyDescent="0.35">
      <c r="A168" s="288"/>
      <c r="B168" s="289">
        <v>154</v>
      </c>
      <c r="C168" s="288"/>
      <c r="D168" s="288">
        <v>97</v>
      </c>
      <c r="E168" s="375" t="s">
        <v>131</v>
      </c>
      <c r="F168" s="399"/>
      <c r="G168" s="399">
        <f t="shared" si="46"/>
        <v>-0.405987541344832</v>
      </c>
      <c r="H168" s="400">
        <f t="shared" si="47"/>
        <v>-0.405987541344832</v>
      </c>
      <c r="I168" s="400">
        <f t="shared" si="47"/>
        <v>-0.405987541344832</v>
      </c>
      <c r="J168" s="400">
        <f t="shared" si="47"/>
        <v>-0.405987541344832</v>
      </c>
      <c r="K168" s="400">
        <f t="shared" si="47"/>
        <v>-0.405987541344832</v>
      </c>
      <c r="L168" s="400">
        <f t="shared" si="47"/>
        <v>-0.405987541344832</v>
      </c>
      <c r="M168" s="400">
        <f t="shared" si="47"/>
        <v>-0.405987541344832</v>
      </c>
      <c r="N168" s="401"/>
      <c r="O168" s="290">
        <v>166</v>
      </c>
      <c r="P168" s="290">
        <v>0</v>
      </c>
      <c r="Q168" s="330">
        <v>-0.37229165620323451</v>
      </c>
      <c r="R168" s="330">
        <v>-0.40029655329034286</v>
      </c>
      <c r="S168" s="330">
        <v>-0.35409746395880048</v>
      </c>
      <c r="T168" s="330">
        <v>-0.38079269995727272</v>
      </c>
      <c r="U168" s="330">
        <v>-0.36934413846152148</v>
      </c>
      <c r="V168" s="330">
        <v>-0.37238802143178218</v>
      </c>
      <c r="W168" s="330">
        <v>-0.3479372427761262</v>
      </c>
      <c r="X168" s="331">
        <v>-0.39556858220062985</v>
      </c>
      <c r="Y168" s="330">
        <v>-0.41443878646004056</v>
      </c>
      <c r="Z168" s="330">
        <v>-0.42901924253101764</v>
      </c>
      <c r="AA168" s="330">
        <v>-0.33467907529638907</v>
      </c>
      <c r="AB168" s="330">
        <v>-0.39218484854447522</v>
      </c>
      <c r="AC168" s="330">
        <v>-0.34925812609869589</v>
      </c>
      <c r="AD168" s="330">
        <v>-0.36636745662078835</v>
      </c>
      <c r="AE168" s="330">
        <v>-0.45925238847230287</v>
      </c>
      <c r="AF168" s="330">
        <v>-0.37266565684339747</v>
      </c>
      <c r="AG168" s="330">
        <v>-0.43179131955659478</v>
      </c>
      <c r="AH168" s="330">
        <v>-0.37734922005510918</v>
      </c>
      <c r="AI168" s="330">
        <v>-0.35842476957809133</v>
      </c>
      <c r="AJ168" s="330">
        <v>-0.35454392671765556</v>
      </c>
      <c r="AK168" s="330">
        <v>-0.39269300695857801</v>
      </c>
      <c r="AL168" s="332">
        <v>-0.389404678686189</v>
      </c>
      <c r="AM168" s="332">
        <v>-0.37945720060836563</v>
      </c>
      <c r="AN168" s="332">
        <v>-0.31747603649379857</v>
      </c>
      <c r="AO168" s="332">
        <v>-0.22895369706124347</v>
      </c>
      <c r="AP168" s="332">
        <v>-0.43886947995862802</v>
      </c>
      <c r="AQ168" s="332">
        <v>-0.37337600290101314</v>
      </c>
      <c r="AR168" s="332">
        <v>-0.40141903726022066</v>
      </c>
      <c r="AS168" s="332">
        <v>-0.37924679976802611</v>
      </c>
      <c r="AT168" s="332">
        <v>-0.37932477859397951</v>
      </c>
      <c r="AU168" s="332">
        <v>-0.32350172182936532</v>
      </c>
      <c r="AV168" s="332">
        <v>-0.37138961260064557</v>
      </c>
      <c r="AW168" s="332">
        <v>-0.34806187446929693</v>
      </c>
      <c r="AX168" s="332">
        <v>-0.3742197508901331</v>
      </c>
      <c r="AY168" s="332">
        <v>-0.37768395522454962</v>
      </c>
      <c r="AZ168" s="332">
        <v>-0.38956149181062166</v>
      </c>
      <c r="BA168" s="332"/>
      <c r="BB168" s="332">
        <v>-0.46205209541916481</v>
      </c>
      <c r="BC168" s="332">
        <v>-0.37218652822928527</v>
      </c>
      <c r="BD168" s="332">
        <v>-0.30443575165854886</v>
      </c>
      <c r="BE168" s="332">
        <v>-0.37415836912025918</v>
      </c>
      <c r="BF168" s="332">
        <v>-0.35102507535006755</v>
      </c>
      <c r="BG168" s="332">
        <v>-0.51829590350545818</v>
      </c>
      <c r="BH168" s="332">
        <v>-0.40931439487207433</v>
      </c>
      <c r="BI168" s="332">
        <v>-0.37469032273540276</v>
      </c>
      <c r="BJ168" s="332">
        <v>-0.39600165294843515</v>
      </c>
      <c r="BK168" s="332">
        <v>-0.405987541344832</v>
      </c>
      <c r="BL168" s="332">
        <v>-0.37280827648908577</v>
      </c>
      <c r="BM168" s="332">
        <v>-0.51307049283325834</v>
      </c>
      <c r="BN168" s="332">
        <v>-0.40964494938947582</v>
      </c>
      <c r="BO168" s="332">
        <v>-0.25488962993383857</v>
      </c>
      <c r="BP168" s="332">
        <v>-0.40561202090393783</v>
      </c>
      <c r="BQ168" s="332">
        <v>-0.33851096182861345</v>
      </c>
      <c r="BR168" s="332"/>
      <c r="BS168" s="332">
        <v>-0.44696440822760047</v>
      </c>
      <c r="BT168" s="332">
        <v>-0.39134946530999126</v>
      </c>
      <c r="BU168" s="332">
        <v>-0.35637045987491234</v>
      </c>
      <c r="BV168" s="332">
        <v>-0.37352077511780502</v>
      </c>
      <c r="BW168" s="332">
        <v>-0.24160753933709078</v>
      </c>
      <c r="BX168" s="329">
        <v>-0.3760363967227357</v>
      </c>
      <c r="BY168" s="332">
        <v>-0.3760580341659242</v>
      </c>
      <c r="BZ168" s="332">
        <v>-0.39025396151577973</v>
      </c>
      <c r="CA168" s="332">
        <v>-0.41490662478154905</v>
      </c>
      <c r="CB168" s="332">
        <v>-0.38195668509070285</v>
      </c>
      <c r="CC168" s="332">
        <v>-0.3902227978483408</v>
      </c>
      <c r="CD168" s="290"/>
      <c r="CE168" s="290"/>
      <c r="CG168">
        <v>-0.37229165620323451</v>
      </c>
      <c r="CH168">
        <v>-0.40029655329034286</v>
      </c>
      <c r="CI168">
        <v>-0.35409746395880048</v>
      </c>
      <c r="CJ168">
        <v>-0.38079269995727272</v>
      </c>
      <c r="CK168">
        <v>-0.36934413846152148</v>
      </c>
      <c r="CL168">
        <v>-0.37238802143178218</v>
      </c>
      <c r="CM168">
        <v>-0.3479372427761262</v>
      </c>
      <c r="CN168">
        <v>-0.39556858220062985</v>
      </c>
      <c r="CO168">
        <v>-0.41443878646004056</v>
      </c>
      <c r="CP168">
        <v>-0.42901924253101764</v>
      </c>
      <c r="CQ168">
        <v>-0.33467907529638907</v>
      </c>
      <c r="CR168">
        <v>-0.39218484854447522</v>
      </c>
      <c r="CS168">
        <v>-0.34925812609869589</v>
      </c>
      <c r="CT168">
        <v>-0.36636745662078835</v>
      </c>
      <c r="CU168">
        <v>-0.45925238847230287</v>
      </c>
      <c r="CV168">
        <v>-0.37266565684339747</v>
      </c>
      <c r="CW168">
        <v>-0.43179131955659478</v>
      </c>
      <c r="CX168">
        <v>-0.37734922005510918</v>
      </c>
      <c r="CY168">
        <v>-0.35842476957809133</v>
      </c>
      <c r="CZ168">
        <v>-0.35454392671765556</v>
      </c>
      <c r="DA168">
        <v>-0.39269300695857801</v>
      </c>
      <c r="DB168">
        <v>-0.389404678686189</v>
      </c>
      <c r="DC168">
        <v>-0.37945720060836563</v>
      </c>
      <c r="DD168">
        <v>-0.31747603649379857</v>
      </c>
      <c r="DE168">
        <v>-0.22895369706124347</v>
      </c>
      <c r="DF168">
        <v>-0.43886947995862802</v>
      </c>
      <c r="DG168">
        <v>-0.37337600290101314</v>
      </c>
      <c r="DH168">
        <v>-0.40141903726022066</v>
      </c>
      <c r="DI168">
        <v>-0.37924679976802611</v>
      </c>
      <c r="DJ168">
        <v>-0.37932477859397951</v>
      </c>
      <c r="DK168">
        <v>-0.32350172182936532</v>
      </c>
      <c r="DL168">
        <v>-0.37138961260064557</v>
      </c>
      <c r="DM168">
        <v>-0.34806187446929693</v>
      </c>
      <c r="DN168">
        <v>-0.3742197508901331</v>
      </c>
      <c r="DO168">
        <v>-0.37768395522454962</v>
      </c>
      <c r="DP168">
        <v>-0.38956149181062166</v>
      </c>
      <c r="DQ168">
        <v>-0.31507885698961069</v>
      </c>
      <c r="DR168">
        <v>-0.46205209541916481</v>
      </c>
      <c r="DS168">
        <v>-0.37218652822928527</v>
      </c>
      <c r="DT168">
        <v>-0.30443575165854886</v>
      </c>
      <c r="DU168">
        <v>-0.37415836912025918</v>
      </c>
      <c r="DV168">
        <v>-0.35102507535006755</v>
      </c>
      <c r="DW168">
        <v>-0.51829590350545818</v>
      </c>
      <c r="DX168">
        <v>-0.40931439487207433</v>
      </c>
      <c r="DY168">
        <v>-0.37469032273540276</v>
      </c>
      <c r="DZ168">
        <v>-0.39600165294843515</v>
      </c>
      <c r="EA168">
        <v>-0.405987541344832</v>
      </c>
      <c r="EB168">
        <v>-0.37280827648908577</v>
      </c>
      <c r="EC168">
        <v>-0.51307049283325834</v>
      </c>
      <c r="ED168">
        <v>-0.40964494938947582</v>
      </c>
      <c r="EE168">
        <v>-0.25488962993383857</v>
      </c>
      <c r="EF168">
        <v>-0.40561202090393783</v>
      </c>
      <c r="EG168">
        <v>-0.33851096182861345</v>
      </c>
      <c r="EH168">
        <v>-0.38744065213890316</v>
      </c>
      <c r="EI168">
        <v>-0.44696440822760047</v>
      </c>
      <c r="EJ168">
        <v>-0.39134946530999126</v>
      </c>
      <c r="EK168">
        <v>-0.35637045987491234</v>
      </c>
      <c r="EL168">
        <v>-0.37352077511780502</v>
      </c>
      <c r="EM168">
        <v>-0.24160753933709078</v>
      </c>
      <c r="EN168">
        <v>-0.3760363967227357</v>
      </c>
      <c r="EO168">
        <v>-0.3760580341659242</v>
      </c>
      <c r="EP168">
        <v>-0.39025396151577973</v>
      </c>
      <c r="EQ168">
        <v>-0.41490662478154905</v>
      </c>
      <c r="ER168">
        <v>-0.38195668509070285</v>
      </c>
      <c r="ES168">
        <v>-0.3902227978483408</v>
      </c>
    </row>
    <row r="169" spans="1:149" ht="19.5" outlineLevel="1" x14ac:dyDescent="0.35">
      <c r="A169" s="288"/>
      <c r="B169" s="289">
        <v>155</v>
      </c>
      <c r="C169" s="288"/>
      <c r="D169" s="288">
        <v>98</v>
      </c>
      <c r="E169" s="375" t="s">
        <v>132</v>
      </c>
      <c r="F169" s="399"/>
      <c r="G169" s="399">
        <f t="shared" si="46"/>
        <v>0.1859902829732617</v>
      </c>
      <c r="H169" s="400">
        <f t="shared" si="47"/>
        <v>0.1859902829732617</v>
      </c>
      <c r="I169" s="400">
        <f t="shared" si="47"/>
        <v>0.1859902829732617</v>
      </c>
      <c r="J169" s="400">
        <f t="shared" si="47"/>
        <v>0.1859902829732617</v>
      </c>
      <c r="K169" s="400">
        <f t="shared" si="47"/>
        <v>0.1859902829732617</v>
      </c>
      <c r="L169" s="400">
        <f t="shared" si="47"/>
        <v>0.1859902829732617</v>
      </c>
      <c r="M169" s="400">
        <f t="shared" si="47"/>
        <v>0.1859902829732617</v>
      </c>
      <c r="N169" s="401"/>
      <c r="O169" s="290">
        <v>167</v>
      </c>
      <c r="P169" s="290">
        <v>0</v>
      </c>
      <c r="Q169" s="330">
        <v>0.25107352360474089</v>
      </c>
      <c r="R169" s="330">
        <v>0.22272730217267106</v>
      </c>
      <c r="S169" s="330">
        <v>0.21300959127088095</v>
      </c>
      <c r="T169" s="330">
        <v>0.17335542337902538</v>
      </c>
      <c r="U169" s="330">
        <v>0.19756385978967794</v>
      </c>
      <c r="V169" s="330">
        <v>0.18996236641101552</v>
      </c>
      <c r="W169" s="330">
        <v>0.20381579665316127</v>
      </c>
      <c r="X169" s="331">
        <v>0.25152891820417489</v>
      </c>
      <c r="Y169" s="330">
        <v>0.17811555362105094</v>
      </c>
      <c r="Z169" s="330">
        <v>0.16844599337173957</v>
      </c>
      <c r="AA169" s="330">
        <v>0.20463766697671296</v>
      </c>
      <c r="AB169" s="330">
        <v>0.16958826570242688</v>
      </c>
      <c r="AC169" s="330">
        <v>0.20491353114258057</v>
      </c>
      <c r="AD169" s="330">
        <v>0.18249730011161983</v>
      </c>
      <c r="AE169" s="330">
        <v>0.15794361855622402</v>
      </c>
      <c r="AF169" s="330">
        <v>0.11632977868088479</v>
      </c>
      <c r="AG169" s="330">
        <v>0.1251282609437471</v>
      </c>
      <c r="AH169" s="330">
        <v>0.18855649782772993</v>
      </c>
      <c r="AI169" s="330">
        <v>0.21778015067159809</v>
      </c>
      <c r="AJ169" s="330">
        <v>0.1956193740023032</v>
      </c>
      <c r="AK169" s="330">
        <v>0.18107885978200972</v>
      </c>
      <c r="AL169" s="332">
        <v>0.17302448085604266</v>
      </c>
      <c r="AM169" s="332">
        <v>0.2037462989516087</v>
      </c>
      <c r="AN169" s="332">
        <v>0.27740749094919742</v>
      </c>
      <c r="AO169" s="332">
        <v>0.23571949757047889</v>
      </c>
      <c r="AP169" s="332">
        <v>0.17421493243426237</v>
      </c>
      <c r="AQ169" s="332">
        <v>0.10588288610709412</v>
      </c>
      <c r="AR169" s="332">
        <v>0.18618116751437797</v>
      </c>
      <c r="AS169" s="332">
        <v>0.19081218843470027</v>
      </c>
      <c r="AT169" s="332">
        <v>0.1805822018903388</v>
      </c>
      <c r="AU169" s="332">
        <v>0.25101480115264524</v>
      </c>
      <c r="AV169" s="332">
        <v>0.18884973319552725</v>
      </c>
      <c r="AW169" s="332">
        <v>0.20334885650391998</v>
      </c>
      <c r="AX169" s="332">
        <v>0.18686585189078467</v>
      </c>
      <c r="AY169" s="332">
        <v>0.17512836761040085</v>
      </c>
      <c r="AZ169" s="332">
        <v>0.1674170193964844</v>
      </c>
      <c r="BA169" s="332"/>
      <c r="BB169" s="332">
        <v>0.17121564819836485</v>
      </c>
      <c r="BC169" s="332">
        <v>0.18869188478016991</v>
      </c>
      <c r="BD169" s="332">
        <v>0.2328630013255388</v>
      </c>
      <c r="BE169" s="332">
        <v>0.19218571466043591</v>
      </c>
      <c r="BF169" s="332">
        <v>0.20632116545564333</v>
      </c>
      <c r="BG169" s="332">
        <v>0.16659946607288456</v>
      </c>
      <c r="BH169" s="332">
        <v>0.17928178064532294</v>
      </c>
      <c r="BI169" s="332">
        <v>0.19330688239669644</v>
      </c>
      <c r="BJ169" s="332">
        <v>0.18084866382798676</v>
      </c>
      <c r="BK169" s="332">
        <v>0.1859902829732617</v>
      </c>
      <c r="BL169" s="332">
        <v>0.2290697476813679</v>
      </c>
      <c r="BM169" s="332">
        <v>6.6008262535650897E-3</v>
      </c>
      <c r="BN169" s="332">
        <v>0.16813952291116996</v>
      </c>
      <c r="BO169" s="332">
        <v>0.23846949280649632</v>
      </c>
      <c r="BP169" s="332">
        <v>0.17994301787009193</v>
      </c>
      <c r="BQ169" s="332">
        <v>0.17481390584244072</v>
      </c>
      <c r="BR169" s="332"/>
      <c r="BS169" s="332">
        <v>0.15426972026093408</v>
      </c>
      <c r="BT169" s="332">
        <v>0.17867650841945085</v>
      </c>
      <c r="BU169" s="332">
        <v>0.20320354247111899</v>
      </c>
      <c r="BV169" s="332">
        <v>0.18635031529150531</v>
      </c>
      <c r="BW169" s="332">
        <v>0.30866308158943717</v>
      </c>
      <c r="BX169" s="329">
        <v>0.189825746196991</v>
      </c>
      <c r="BY169" s="332">
        <v>0.18276575431779585</v>
      </c>
      <c r="BZ169" s="332">
        <v>0.19466101229742394</v>
      </c>
      <c r="CA169" s="332">
        <v>0.18263289182349302</v>
      </c>
      <c r="CB169" s="332">
        <v>0.19408398963548201</v>
      </c>
      <c r="CC169" s="332">
        <v>0.21380425825097774</v>
      </c>
      <c r="CD169" s="290"/>
      <c r="CE169" s="290"/>
      <c r="CG169">
        <v>0.25107352360474089</v>
      </c>
      <c r="CH169">
        <v>0.22272730217267106</v>
      </c>
      <c r="CI169">
        <v>0.21300959127088095</v>
      </c>
      <c r="CJ169">
        <v>0.17335542337902538</v>
      </c>
      <c r="CK169">
        <v>0.19756385978967794</v>
      </c>
      <c r="CL169">
        <v>0.18996236641101552</v>
      </c>
      <c r="CM169">
        <v>0.20381579665316127</v>
      </c>
      <c r="CN169">
        <v>0.25152891820417489</v>
      </c>
      <c r="CO169">
        <v>0.17811555362105094</v>
      </c>
      <c r="CP169">
        <v>0.16844599337173957</v>
      </c>
      <c r="CQ169">
        <v>0.20463766697671296</v>
      </c>
      <c r="CR169">
        <v>0.16958826570242688</v>
      </c>
      <c r="CS169">
        <v>0.20491353114258057</v>
      </c>
      <c r="CT169">
        <v>0.18249730011161983</v>
      </c>
      <c r="CU169">
        <v>0.15794361855622402</v>
      </c>
      <c r="CV169">
        <v>0.11632977868088479</v>
      </c>
      <c r="CW169">
        <v>0.1251282609437471</v>
      </c>
      <c r="CX169">
        <v>0.18855649782772993</v>
      </c>
      <c r="CY169">
        <v>0.21778015067159809</v>
      </c>
      <c r="CZ169">
        <v>0.1956193740023032</v>
      </c>
      <c r="DA169">
        <v>0.18107885978200972</v>
      </c>
      <c r="DB169">
        <v>0.17302448085604266</v>
      </c>
      <c r="DC169">
        <v>0.2037462989516087</v>
      </c>
      <c r="DD169">
        <v>0.27740749094919742</v>
      </c>
      <c r="DE169">
        <v>0.23571949757047889</v>
      </c>
      <c r="DF169">
        <v>0.17421493243426237</v>
      </c>
      <c r="DG169">
        <v>0.10588288610709412</v>
      </c>
      <c r="DH169">
        <v>0.18618116751437797</v>
      </c>
      <c r="DI169">
        <v>0.19081218843470027</v>
      </c>
      <c r="DJ169">
        <v>0.1805822018903388</v>
      </c>
      <c r="DK169">
        <v>0.25101480115264524</v>
      </c>
      <c r="DL169">
        <v>0.18884973319552725</v>
      </c>
      <c r="DM169">
        <v>0.20334885650391998</v>
      </c>
      <c r="DN169">
        <v>0.18686585189078467</v>
      </c>
      <c r="DO169">
        <v>0.17512836761040085</v>
      </c>
      <c r="DP169">
        <v>0.1674170193964844</v>
      </c>
      <c r="DQ169">
        <v>0.21824049077183857</v>
      </c>
      <c r="DR169">
        <v>0.17121564819836485</v>
      </c>
      <c r="DS169">
        <v>0.18869188478016991</v>
      </c>
      <c r="DT169">
        <v>0.2328630013255388</v>
      </c>
      <c r="DU169">
        <v>0.19218571466043591</v>
      </c>
      <c r="DV169">
        <v>0.20632116545564333</v>
      </c>
      <c r="DW169">
        <v>0.16659946607288456</v>
      </c>
      <c r="DX169">
        <v>0.17928178064532294</v>
      </c>
      <c r="DY169">
        <v>0.19330688239669644</v>
      </c>
      <c r="DZ169">
        <v>0.18084866382798676</v>
      </c>
      <c r="EA169">
        <v>0.1859902829732617</v>
      </c>
      <c r="EB169">
        <v>0.2290697476813679</v>
      </c>
      <c r="EC169">
        <v>6.6008262535650897E-3</v>
      </c>
      <c r="ED169">
        <v>0.16813952291116996</v>
      </c>
      <c r="EE169">
        <v>0.23846949280649632</v>
      </c>
      <c r="EF169">
        <v>0.17994301787009193</v>
      </c>
      <c r="EG169">
        <v>0.17481390584244072</v>
      </c>
      <c r="EH169">
        <v>0.19022532846439644</v>
      </c>
      <c r="EI169">
        <v>0.15426972026093408</v>
      </c>
      <c r="EJ169">
        <v>0.17867650841945085</v>
      </c>
      <c r="EK169">
        <v>0.20320354247111899</v>
      </c>
      <c r="EL169">
        <v>0.18635031529150531</v>
      </c>
      <c r="EM169">
        <v>0.30866308158943717</v>
      </c>
      <c r="EN169">
        <v>0.189825746196991</v>
      </c>
      <c r="EO169">
        <v>0.18276575431779585</v>
      </c>
      <c r="EP169">
        <v>0.19466101229742394</v>
      </c>
      <c r="EQ169">
        <v>0.18263289182349302</v>
      </c>
      <c r="ER169">
        <v>0.19408398963548201</v>
      </c>
      <c r="ES169">
        <v>0.21380425825097774</v>
      </c>
    </row>
    <row r="170" spans="1:149" ht="19.5" outlineLevel="1" x14ac:dyDescent="0.35">
      <c r="A170" s="288"/>
      <c r="B170" s="289">
        <v>156</v>
      </c>
      <c r="C170" s="288"/>
      <c r="D170" s="288">
        <v>99</v>
      </c>
      <c r="E170" s="375" t="s">
        <v>133</v>
      </c>
      <c r="F170" s="399"/>
      <c r="G170" s="399">
        <f t="shared" si="46"/>
        <v>0.15716899407163007</v>
      </c>
      <c r="H170" s="400">
        <f t="shared" si="47"/>
        <v>0.15716899407163007</v>
      </c>
      <c r="I170" s="400">
        <f t="shared" si="47"/>
        <v>0.15716899407163007</v>
      </c>
      <c r="J170" s="400">
        <f t="shared" si="47"/>
        <v>0.15716899407163007</v>
      </c>
      <c r="K170" s="400">
        <f t="shared" si="47"/>
        <v>0.15716899407163007</v>
      </c>
      <c r="L170" s="400">
        <f t="shared" si="47"/>
        <v>0.15716899407163007</v>
      </c>
      <c r="M170" s="400">
        <f t="shared" si="47"/>
        <v>0.15716899407163007</v>
      </c>
      <c r="N170" s="401"/>
      <c r="O170" s="290">
        <v>168</v>
      </c>
      <c r="P170" s="290">
        <v>0</v>
      </c>
      <c r="Q170" s="330">
        <v>0.14596830485981666</v>
      </c>
      <c r="R170" s="330">
        <v>0.17177849581388829</v>
      </c>
      <c r="S170" s="330">
        <v>0.15483886501318267</v>
      </c>
      <c r="T170" s="330">
        <v>0.17794974498286584</v>
      </c>
      <c r="U170" s="330">
        <v>0.16646675427234686</v>
      </c>
      <c r="V170" s="330">
        <v>0.17188676846649997</v>
      </c>
      <c r="W170" s="330">
        <v>0.16001913836834675</v>
      </c>
      <c r="X170" s="331">
        <v>0.17826995710647331</v>
      </c>
      <c r="Y170" s="330">
        <v>0.17432798980667397</v>
      </c>
      <c r="Z170" s="330">
        <v>0.16437855724120906</v>
      </c>
      <c r="AA170" s="330">
        <v>0.16941256687878514</v>
      </c>
      <c r="AB170" s="330">
        <v>0.15529711493754556</v>
      </c>
      <c r="AC170" s="330">
        <v>0.16731089891616763</v>
      </c>
      <c r="AD170" s="330">
        <v>0.18664684042524549</v>
      </c>
      <c r="AE170" s="330">
        <v>0.1547561951000799</v>
      </c>
      <c r="AF170" s="330">
        <v>0.14311942948519987</v>
      </c>
      <c r="AG170" s="330">
        <v>0.15578145602833682</v>
      </c>
      <c r="AH170" s="330">
        <v>0.16396621973346462</v>
      </c>
      <c r="AI170" s="330">
        <v>0.13416837582546362</v>
      </c>
      <c r="AJ170" s="330">
        <v>0.16890950559847798</v>
      </c>
      <c r="AK170" s="330">
        <v>0.1640777783447091</v>
      </c>
      <c r="AL170" s="332">
        <v>0.21577666473416468</v>
      </c>
      <c r="AM170" s="332">
        <v>0.14260908353524326</v>
      </c>
      <c r="AN170" s="332">
        <v>0.15393852902841731</v>
      </c>
      <c r="AO170" s="332">
        <v>0.18140575466897618</v>
      </c>
      <c r="AP170" s="332">
        <v>0.14620866802689342</v>
      </c>
      <c r="AQ170" s="332">
        <v>0.20678713176491742</v>
      </c>
      <c r="AR170" s="332">
        <v>0.15656134120190557</v>
      </c>
      <c r="AS170" s="332">
        <v>0.16404114759948579</v>
      </c>
      <c r="AT170" s="332">
        <v>0.16782890461962829</v>
      </c>
      <c r="AU170" s="332">
        <v>0.15957942932999436</v>
      </c>
      <c r="AV170" s="332">
        <v>0.16660033235186913</v>
      </c>
      <c r="AW170" s="332">
        <v>0.16900299808417318</v>
      </c>
      <c r="AX170" s="332">
        <v>0.15194285464472035</v>
      </c>
      <c r="AY170" s="332">
        <v>0.16973497702744425</v>
      </c>
      <c r="AZ170" s="332">
        <v>0.16720910089759156</v>
      </c>
      <c r="BA170" s="332"/>
      <c r="BB170" s="332">
        <v>0.14751708740856675</v>
      </c>
      <c r="BC170" s="332">
        <v>0.16766663884915775</v>
      </c>
      <c r="BD170" s="332">
        <v>0.16213456734626613</v>
      </c>
      <c r="BE170" s="332">
        <v>0.17567013467705989</v>
      </c>
      <c r="BF170" s="332">
        <v>0.17125280694478112</v>
      </c>
      <c r="BG170" s="332">
        <v>0.17821555056517674</v>
      </c>
      <c r="BH170" s="332">
        <v>0.16291602092212651</v>
      </c>
      <c r="BI170" s="332">
        <v>0.17114358176948108</v>
      </c>
      <c r="BJ170" s="332">
        <v>0.16716122087415469</v>
      </c>
      <c r="BK170" s="332">
        <v>0.15716899407163007</v>
      </c>
      <c r="BL170" s="332">
        <v>0.16151670357314785</v>
      </c>
      <c r="BM170" s="332">
        <v>0.1422161409682251</v>
      </c>
      <c r="BN170" s="332">
        <v>0.15569732564767053</v>
      </c>
      <c r="BO170" s="332">
        <v>0.17968558232475068</v>
      </c>
      <c r="BP170" s="332">
        <v>0.16936180917785057</v>
      </c>
      <c r="BQ170" s="332">
        <v>0.17654307212838749</v>
      </c>
      <c r="BR170" s="332"/>
      <c r="BS170" s="332">
        <v>0.16679861288402542</v>
      </c>
      <c r="BT170" s="332">
        <v>0.16929474667119218</v>
      </c>
      <c r="BU170" s="332">
        <v>0.14636389987504791</v>
      </c>
      <c r="BV170" s="332">
        <v>0.16484460359808092</v>
      </c>
      <c r="BW170" s="332">
        <v>0.15542489375565871</v>
      </c>
      <c r="BX170" s="329">
        <v>0.16232933514104553</v>
      </c>
      <c r="BY170" s="332">
        <v>0.16373590283611791</v>
      </c>
      <c r="BZ170" s="332">
        <v>0.16202335231267001</v>
      </c>
      <c r="CA170" s="332">
        <v>0.14954689120769832</v>
      </c>
      <c r="CB170" s="332">
        <v>0.1597645481501179</v>
      </c>
      <c r="CC170" s="332">
        <v>0.14705809784239759</v>
      </c>
      <c r="CD170" s="290"/>
      <c r="CE170" s="290"/>
      <c r="CG170">
        <v>0.14596830485981666</v>
      </c>
      <c r="CH170">
        <v>0.17177849581388829</v>
      </c>
      <c r="CI170">
        <v>0.15483886501318267</v>
      </c>
      <c r="CJ170">
        <v>0.17794974498286584</v>
      </c>
      <c r="CK170">
        <v>0.16646675427234686</v>
      </c>
      <c r="CL170">
        <v>0.17188676846649997</v>
      </c>
      <c r="CM170">
        <v>0.16001913836834675</v>
      </c>
      <c r="CN170">
        <v>0.17826995710647331</v>
      </c>
      <c r="CO170">
        <v>0.17432798980667397</v>
      </c>
      <c r="CP170">
        <v>0.16437855724120906</v>
      </c>
      <c r="CQ170">
        <v>0.16941256687878514</v>
      </c>
      <c r="CR170">
        <v>0.15529711493754556</v>
      </c>
      <c r="CS170">
        <v>0.16731089891616763</v>
      </c>
      <c r="CT170">
        <v>0.18664684042524549</v>
      </c>
      <c r="CU170">
        <v>0.1547561951000799</v>
      </c>
      <c r="CV170">
        <v>0.14311942948519987</v>
      </c>
      <c r="CW170">
        <v>0.15578145602833682</v>
      </c>
      <c r="CX170">
        <v>0.16396621973346462</v>
      </c>
      <c r="CY170">
        <v>0.13416837582546362</v>
      </c>
      <c r="CZ170">
        <v>0.16890950559847798</v>
      </c>
      <c r="DA170">
        <v>0.1640777783447091</v>
      </c>
      <c r="DB170">
        <v>0.21577666473416468</v>
      </c>
      <c r="DC170">
        <v>0.14260908353524326</v>
      </c>
      <c r="DD170">
        <v>0.15393852902841731</v>
      </c>
      <c r="DE170">
        <v>0.18140575466897618</v>
      </c>
      <c r="DF170">
        <v>0.14620866802689342</v>
      </c>
      <c r="DG170">
        <v>0.20678713176491742</v>
      </c>
      <c r="DH170">
        <v>0.15656134120190557</v>
      </c>
      <c r="DI170">
        <v>0.16404114759948579</v>
      </c>
      <c r="DJ170">
        <v>0.16782890461962829</v>
      </c>
      <c r="DK170">
        <v>0.15957942932999436</v>
      </c>
      <c r="DL170">
        <v>0.16660033235186913</v>
      </c>
      <c r="DM170">
        <v>0.16900299808417318</v>
      </c>
      <c r="DN170">
        <v>0.15194285464472035</v>
      </c>
      <c r="DO170">
        <v>0.16973497702744425</v>
      </c>
      <c r="DP170">
        <v>0.16720910089759156</v>
      </c>
      <c r="DQ170">
        <v>0.17101722675154812</v>
      </c>
      <c r="DR170">
        <v>0.14751708740856675</v>
      </c>
      <c r="DS170">
        <v>0.16766663884915775</v>
      </c>
      <c r="DT170">
        <v>0.16213456734626613</v>
      </c>
      <c r="DU170">
        <v>0.17567013467705989</v>
      </c>
      <c r="DV170">
        <v>0.17125280694478112</v>
      </c>
      <c r="DW170">
        <v>0.17821555056517674</v>
      </c>
      <c r="DX170">
        <v>0.16291602092212651</v>
      </c>
      <c r="DY170">
        <v>0.17114358176948108</v>
      </c>
      <c r="DZ170">
        <v>0.16716122087415469</v>
      </c>
      <c r="EA170">
        <v>0.15716899407163007</v>
      </c>
      <c r="EB170">
        <v>0.16151670357314785</v>
      </c>
      <c r="EC170">
        <v>0.1422161409682251</v>
      </c>
      <c r="ED170">
        <v>0.15569732564767053</v>
      </c>
      <c r="EE170">
        <v>0.17968558232475068</v>
      </c>
      <c r="EF170">
        <v>0.16936180917785057</v>
      </c>
      <c r="EG170">
        <v>0.17654307212838749</v>
      </c>
      <c r="EH170">
        <v>0.16143487747770865</v>
      </c>
      <c r="EI170">
        <v>0.16679861288402542</v>
      </c>
      <c r="EJ170">
        <v>0.16929474667119218</v>
      </c>
      <c r="EK170">
        <v>0.14636389987504791</v>
      </c>
      <c r="EL170">
        <v>0.16484460359808092</v>
      </c>
      <c r="EM170">
        <v>0.15542489375565871</v>
      </c>
      <c r="EN170">
        <v>0.16232933514104553</v>
      </c>
      <c r="EO170">
        <v>0.16373590283611791</v>
      </c>
      <c r="EP170">
        <v>0.16202335231267001</v>
      </c>
      <c r="EQ170">
        <v>0.14954689120769832</v>
      </c>
      <c r="ER170">
        <v>0.1597645481501179</v>
      </c>
      <c r="ES170">
        <v>0.14705809784239759</v>
      </c>
    </row>
    <row r="171" spans="1:149" ht="19.5" outlineLevel="1" x14ac:dyDescent="0.35">
      <c r="A171" s="288"/>
      <c r="B171" s="289">
        <v>157</v>
      </c>
      <c r="C171" s="288"/>
      <c r="D171" s="288">
        <v>100</v>
      </c>
      <c r="E171" s="375" t="s">
        <v>134</v>
      </c>
      <c r="F171" s="399"/>
      <c r="G171" s="399">
        <f t="shared" si="46"/>
        <v>5.3225749366978548E-2</v>
      </c>
      <c r="H171" s="400">
        <f t="shared" si="47"/>
        <v>5.3225749366978548E-2</v>
      </c>
      <c r="I171" s="400">
        <f t="shared" si="47"/>
        <v>5.3225749366978548E-2</v>
      </c>
      <c r="J171" s="400">
        <f t="shared" si="47"/>
        <v>5.3225749366978548E-2</v>
      </c>
      <c r="K171" s="400">
        <f t="shared" si="47"/>
        <v>5.3225749366978548E-2</v>
      </c>
      <c r="L171" s="400">
        <f t="shared" si="47"/>
        <v>5.3225749366978548E-2</v>
      </c>
      <c r="M171" s="400">
        <f t="shared" si="47"/>
        <v>5.3225749366978548E-2</v>
      </c>
      <c r="N171" s="401"/>
      <c r="O171" s="290">
        <v>169</v>
      </c>
      <c r="P171" s="290">
        <v>0</v>
      </c>
      <c r="Q171" s="330">
        <v>5.503990155228089E-2</v>
      </c>
      <c r="R171" s="330">
        <v>4.916034883349274E-2</v>
      </c>
      <c r="S171" s="330">
        <v>5.3284587002275452E-2</v>
      </c>
      <c r="T171" s="330">
        <v>4.6438770495822568E-2</v>
      </c>
      <c r="U171" s="330">
        <v>5.378123107436461E-2</v>
      </c>
      <c r="V171" s="330">
        <v>5.4123928392651788E-2</v>
      </c>
      <c r="W171" s="330">
        <v>5.3204514285881799E-2</v>
      </c>
      <c r="X171" s="331">
        <v>5.3512745703827136E-2</v>
      </c>
      <c r="Y171" s="330">
        <v>5.2580154946279323E-2</v>
      </c>
      <c r="Z171" s="330">
        <v>5.4667101446115196E-2</v>
      </c>
      <c r="AA171" s="330">
        <v>5.0296776035877011E-2</v>
      </c>
      <c r="AB171" s="330">
        <v>5.4182273542130122E-2</v>
      </c>
      <c r="AC171" s="330">
        <v>5.5403825613348445E-2</v>
      </c>
      <c r="AD171" s="330">
        <v>5.13127303109433E-2</v>
      </c>
      <c r="AE171" s="330">
        <v>5.288435121579127E-2</v>
      </c>
      <c r="AF171" s="330">
        <v>5.147941371628928E-2</v>
      </c>
      <c r="AG171" s="330">
        <v>5.3175575741781445E-2</v>
      </c>
      <c r="AH171" s="330">
        <v>5.4158651158093707E-2</v>
      </c>
      <c r="AI171" s="330">
        <v>5.8419685387726017E-2</v>
      </c>
      <c r="AJ171" s="330">
        <v>5.3813202937880944E-2</v>
      </c>
      <c r="AK171" s="330">
        <v>5.5239256895829203E-2</v>
      </c>
      <c r="AL171" s="332">
        <v>4.9449949373317037E-2</v>
      </c>
      <c r="AM171" s="332">
        <v>5.510177459757104E-2</v>
      </c>
      <c r="AN171" s="332">
        <v>3.92884225511968E-2</v>
      </c>
      <c r="AO171" s="332">
        <v>5.0210375098082127E-2</v>
      </c>
      <c r="AP171" s="332">
        <v>5.2589972630502468E-2</v>
      </c>
      <c r="AQ171" s="332">
        <v>4.8389909273165221E-2</v>
      </c>
      <c r="AR171" s="332">
        <v>6.0341732873607445E-2</v>
      </c>
      <c r="AS171" s="332">
        <v>5.4713049229756505E-2</v>
      </c>
      <c r="AT171" s="332">
        <v>5.0898468907486172E-2</v>
      </c>
      <c r="AU171" s="332">
        <v>5.3634879307653871E-2</v>
      </c>
      <c r="AV171" s="332">
        <v>5.3265333346367405E-2</v>
      </c>
      <c r="AW171" s="332">
        <v>5.2298936624469383E-2</v>
      </c>
      <c r="AX171" s="332">
        <v>5.4883074935938692E-2</v>
      </c>
      <c r="AY171" s="332">
        <v>5.2741199780716452E-2</v>
      </c>
      <c r="AZ171" s="332">
        <v>5.5237188358003841E-2</v>
      </c>
      <c r="BA171" s="332"/>
      <c r="BB171" s="332">
        <v>5.6033918204693167E-2</v>
      </c>
      <c r="BC171" s="332">
        <v>5.0554854145639982E-2</v>
      </c>
      <c r="BD171" s="332">
        <v>5.4390477619424615E-2</v>
      </c>
      <c r="BE171" s="332">
        <v>5.6170591256039626E-2</v>
      </c>
      <c r="BF171" s="332">
        <v>5.4009750189700778E-2</v>
      </c>
      <c r="BG171" s="332">
        <v>5.4392669295586948E-2</v>
      </c>
      <c r="BH171" s="332">
        <v>5.5090168412796126E-2</v>
      </c>
      <c r="BI171" s="332">
        <v>5.3716614384770489E-2</v>
      </c>
      <c r="BJ171" s="332">
        <v>5.353540498508691E-2</v>
      </c>
      <c r="BK171" s="332">
        <v>5.3225749366978548E-2</v>
      </c>
      <c r="BL171" s="332">
        <v>5.4270127536606649E-2</v>
      </c>
      <c r="BM171" s="332">
        <v>5.3855187171518715E-2</v>
      </c>
      <c r="BN171" s="332">
        <v>5.3373379568857682E-2</v>
      </c>
      <c r="BO171" s="332">
        <v>5.5167258833257127E-2</v>
      </c>
      <c r="BP171" s="332">
        <v>4.6101284287109245E-2</v>
      </c>
      <c r="BQ171" s="332">
        <v>5.4131604166514968E-2</v>
      </c>
      <c r="BR171" s="332"/>
      <c r="BS171" s="332">
        <v>5.9101216571373683E-2</v>
      </c>
      <c r="BT171" s="332">
        <v>5.4762699359683475E-2</v>
      </c>
      <c r="BU171" s="332">
        <v>5.3565988595264846E-2</v>
      </c>
      <c r="BV171" s="332">
        <v>5.4044621134801796E-2</v>
      </c>
      <c r="BW171" s="332">
        <v>5.3358879624143984E-2</v>
      </c>
      <c r="BX171" s="329">
        <v>5.2963073937608462E-2</v>
      </c>
      <c r="BY171" s="332">
        <v>5.5990134811783165E-2</v>
      </c>
      <c r="BZ171" s="332">
        <v>5.4452989613549385E-2</v>
      </c>
      <c r="CA171" s="332">
        <v>5.0135942746284523E-2</v>
      </c>
      <c r="CB171" s="332">
        <v>5.3965274109464501E-2</v>
      </c>
      <c r="CC171" s="332">
        <v>5.2537973833140517E-2</v>
      </c>
      <c r="CD171" s="290"/>
      <c r="CE171" s="290"/>
      <c r="CG171">
        <v>5.503990155228089E-2</v>
      </c>
      <c r="CH171">
        <v>4.916034883349274E-2</v>
      </c>
      <c r="CI171">
        <v>5.3284587002275452E-2</v>
      </c>
      <c r="CJ171">
        <v>4.6438770495822568E-2</v>
      </c>
      <c r="CK171">
        <v>5.378123107436461E-2</v>
      </c>
      <c r="CL171">
        <v>5.4123928392651788E-2</v>
      </c>
      <c r="CM171">
        <v>5.3204514285881799E-2</v>
      </c>
      <c r="CN171">
        <v>5.3512745703827136E-2</v>
      </c>
      <c r="CO171">
        <v>5.2580154946279323E-2</v>
      </c>
      <c r="CP171">
        <v>5.4667101446115196E-2</v>
      </c>
      <c r="CQ171">
        <v>5.0296776035877011E-2</v>
      </c>
      <c r="CR171">
        <v>5.4182273542130122E-2</v>
      </c>
      <c r="CS171">
        <v>5.5403825613348445E-2</v>
      </c>
      <c r="CT171">
        <v>5.13127303109433E-2</v>
      </c>
      <c r="CU171">
        <v>5.288435121579127E-2</v>
      </c>
      <c r="CV171">
        <v>5.147941371628928E-2</v>
      </c>
      <c r="CW171">
        <v>5.3175575741781445E-2</v>
      </c>
      <c r="CX171">
        <v>5.4158651158093707E-2</v>
      </c>
      <c r="CY171">
        <v>5.8419685387726017E-2</v>
      </c>
      <c r="CZ171">
        <v>5.3813202937880944E-2</v>
      </c>
      <c r="DA171">
        <v>5.5239256895829203E-2</v>
      </c>
      <c r="DB171">
        <v>4.9449949373317037E-2</v>
      </c>
      <c r="DC171">
        <v>5.510177459757104E-2</v>
      </c>
      <c r="DD171">
        <v>3.92884225511968E-2</v>
      </c>
      <c r="DE171">
        <v>5.0210375098082127E-2</v>
      </c>
      <c r="DF171">
        <v>5.2589972630502468E-2</v>
      </c>
      <c r="DG171">
        <v>4.8389909273165221E-2</v>
      </c>
      <c r="DH171">
        <v>6.0341732873607445E-2</v>
      </c>
      <c r="DI171">
        <v>5.4713049229756505E-2</v>
      </c>
      <c r="DJ171">
        <v>5.0898468907486172E-2</v>
      </c>
      <c r="DK171">
        <v>5.3634879307653871E-2</v>
      </c>
      <c r="DL171">
        <v>5.3265333346367405E-2</v>
      </c>
      <c r="DM171">
        <v>5.2298936624469383E-2</v>
      </c>
      <c r="DN171">
        <v>5.4883074935938692E-2</v>
      </c>
      <c r="DO171">
        <v>5.2741199780716452E-2</v>
      </c>
      <c r="DP171">
        <v>5.5237188358003841E-2</v>
      </c>
      <c r="DQ171">
        <v>5.3501901429098941E-2</v>
      </c>
      <c r="DR171">
        <v>5.6033918204693167E-2</v>
      </c>
      <c r="DS171">
        <v>5.0554854145639982E-2</v>
      </c>
      <c r="DT171">
        <v>5.4390477619424615E-2</v>
      </c>
      <c r="DU171">
        <v>5.6170591256039626E-2</v>
      </c>
      <c r="DV171">
        <v>5.4009750189700778E-2</v>
      </c>
      <c r="DW171">
        <v>5.4392669295586948E-2</v>
      </c>
      <c r="DX171">
        <v>5.5090168412796126E-2</v>
      </c>
      <c r="DY171">
        <v>5.3716614384770489E-2</v>
      </c>
      <c r="DZ171">
        <v>5.353540498508691E-2</v>
      </c>
      <c r="EA171">
        <v>5.3225749366978548E-2</v>
      </c>
      <c r="EB171">
        <v>5.4270127536606649E-2</v>
      </c>
      <c r="EC171">
        <v>5.3855187171518715E-2</v>
      </c>
      <c r="ED171">
        <v>5.3373379568857682E-2</v>
      </c>
      <c r="EE171">
        <v>5.5167258833257127E-2</v>
      </c>
      <c r="EF171">
        <v>4.6101284287109245E-2</v>
      </c>
      <c r="EG171">
        <v>5.4131604166514968E-2</v>
      </c>
      <c r="EH171">
        <v>5.3735279456927132E-2</v>
      </c>
      <c r="EI171">
        <v>5.9101216571373683E-2</v>
      </c>
      <c r="EJ171">
        <v>5.4762699359683475E-2</v>
      </c>
      <c r="EK171">
        <v>5.3565988595264846E-2</v>
      </c>
      <c r="EL171">
        <v>5.4044621134801796E-2</v>
      </c>
      <c r="EM171">
        <v>5.3358879624143984E-2</v>
      </c>
      <c r="EN171">
        <v>5.2963073937608462E-2</v>
      </c>
      <c r="EO171">
        <v>5.5990134811783165E-2</v>
      </c>
      <c r="EP171">
        <v>5.4452989613549385E-2</v>
      </c>
      <c r="EQ171">
        <v>5.0135942746284523E-2</v>
      </c>
      <c r="ER171">
        <v>5.3965274109464501E-2</v>
      </c>
      <c r="ES171">
        <v>5.2537973833140517E-2</v>
      </c>
    </row>
    <row r="172" spans="1:149" ht="19.5" outlineLevel="1" x14ac:dyDescent="0.35">
      <c r="A172" s="288"/>
      <c r="B172" s="289">
        <v>158</v>
      </c>
      <c r="C172" s="288"/>
      <c r="D172" s="288">
        <v>101</v>
      </c>
      <c r="E172" s="375" t="s">
        <v>135</v>
      </c>
      <c r="F172" s="399"/>
      <c r="G172" s="399">
        <f t="shared" si="46"/>
        <v>1.0145632960995909E-2</v>
      </c>
      <c r="H172" s="400">
        <f t="shared" si="47"/>
        <v>1.0145632960995909E-2</v>
      </c>
      <c r="I172" s="400">
        <f t="shared" si="47"/>
        <v>1.0145632960995909E-2</v>
      </c>
      <c r="J172" s="400">
        <f t="shared" si="47"/>
        <v>1.0145632960995909E-2</v>
      </c>
      <c r="K172" s="400">
        <f t="shared" si="47"/>
        <v>1.0145632960995909E-2</v>
      </c>
      <c r="L172" s="400">
        <f t="shared" si="47"/>
        <v>1.0145632960995909E-2</v>
      </c>
      <c r="M172" s="400">
        <f t="shared" si="47"/>
        <v>1.0145632960995909E-2</v>
      </c>
      <c r="N172" s="401"/>
      <c r="O172" s="290">
        <v>170</v>
      </c>
      <c r="P172" s="290">
        <v>0</v>
      </c>
      <c r="Q172" s="330">
        <v>8.1411608494639243E-3</v>
      </c>
      <c r="R172" s="330">
        <v>8.3780809469955475E-3</v>
      </c>
      <c r="S172" s="330">
        <v>9.7871670027535052E-3</v>
      </c>
      <c r="T172" s="330">
        <v>1.635269041024201E-2</v>
      </c>
      <c r="U172" s="330">
        <v>9.1957660950107156E-3</v>
      </c>
      <c r="V172" s="330">
        <v>9.421783718003951E-3</v>
      </c>
      <c r="W172" s="330">
        <v>1.0619573680694994E-2</v>
      </c>
      <c r="X172" s="331">
        <v>9.2589979425976576E-3</v>
      </c>
      <c r="Y172" s="330">
        <v>1.0484673502828501E-2</v>
      </c>
      <c r="Z172" s="330">
        <v>7.9388349901480249E-3</v>
      </c>
      <c r="AA172" s="330">
        <v>1.3605974269170984E-2</v>
      </c>
      <c r="AB172" s="330">
        <v>9.5944400375493899E-3</v>
      </c>
      <c r="AC172" s="330">
        <v>8.3371804494174473E-3</v>
      </c>
      <c r="AD172" s="330">
        <v>1.0491982213276518E-2</v>
      </c>
      <c r="AE172" s="330">
        <v>1.0884982180299985E-2</v>
      </c>
      <c r="AF172" s="330">
        <v>1.1006053941147842E-2</v>
      </c>
      <c r="AG172" s="330">
        <v>9.7635545924857903E-3</v>
      </c>
      <c r="AH172" s="330">
        <v>9.4711672338345654E-3</v>
      </c>
      <c r="AI172" s="330">
        <v>8.0165151496298659E-3</v>
      </c>
      <c r="AJ172" s="330">
        <v>9.6281305977349296E-3</v>
      </c>
      <c r="AK172" s="330">
        <v>8.7768246463334476E-3</v>
      </c>
      <c r="AL172" s="332">
        <v>1.1464544361095563E-2</v>
      </c>
      <c r="AM172" s="332">
        <v>9.1021959170886624E-3</v>
      </c>
      <c r="AN172" s="332">
        <v>2.5779559549943265E-2</v>
      </c>
      <c r="AO172" s="332">
        <v>1.1840717811787527E-2</v>
      </c>
      <c r="AP172" s="332">
        <v>1.1165903805033572E-2</v>
      </c>
      <c r="AQ172" s="332">
        <v>1.306357983546147E-2</v>
      </c>
      <c r="AR172" s="332">
        <v>7.0053012385223878E-3</v>
      </c>
      <c r="AS172" s="332">
        <v>9.4875654709910551E-3</v>
      </c>
      <c r="AT172" s="332">
        <v>1.07932400511217E-2</v>
      </c>
      <c r="AU172" s="332">
        <v>8.9648463668951517E-3</v>
      </c>
      <c r="AV172" s="332">
        <v>1.0124985957135957E-2</v>
      </c>
      <c r="AW172" s="332">
        <v>1.0697811739488916E-2</v>
      </c>
      <c r="AX172" s="332">
        <v>9.1358843325688444E-3</v>
      </c>
      <c r="AY172" s="332">
        <v>1.1020866526093354E-2</v>
      </c>
      <c r="AZ172" s="332">
        <v>1.0118646189356317E-2</v>
      </c>
      <c r="BA172" s="332"/>
      <c r="BB172" s="332">
        <v>9.9902254520090605E-3</v>
      </c>
      <c r="BC172" s="332">
        <v>1.0346625185687741E-2</v>
      </c>
      <c r="BD172" s="332">
        <v>9.2014059929463876E-3</v>
      </c>
      <c r="BE172" s="332">
        <v>7.9296125178026644E-3</v>
      </c>
      <c r="BF172" s="332">
        <v>9.5805310949350631E-3</v>
      </c>
      <c r="BG172" s="332">
        <v>6.4690505508058771E-3</v>
      </c>
      <c r="BH172" s="332">
        <v>8.6619930215187102E-3</v>
      </c>
      <c r="BI172" s="332">
        <v>1.0171824601749035E-2</v>
      </c>
      <c r="BJ172" s="332">
        <v>1.0015898125792844E-2</v>
      </c>
      <c r="BK172" s="332">
        <v>1.0145632960995909E-2</v>
      </c>
      <c r="BL172" s="332">
        <v>9.3677093679656043E-3</v>
      </c>
      <c r="BM172" s="332">
        <v>9.4352482025605311E-3</v>
      </c>
      <c r="BN172" s="332">
        <v>1.1248129432982201E-2</v>
      </c>
      <c r="BO172" s="332">
        <v>8.9178394128427985E-3</v>
      </c>
      <c r="BP172" s="332">
        <v>1.8022794006242293E-2</v>
      </c>
      <c r="BQ172" s="332">
        <v>9.3352609250269558E-3</v>
      </c>
      <c r="BR172" s="332"/>
      <c r="BS172" s="332">
        <v>6.5931192565729102E-3</v>
      </c>
      <c r="BT172" s="332">
        <v>9.537342017168271E-3</v>
      </c>
      <c r="BU172" s="332">
        <v>1.3022518819600537E-2</v>
      </c>
      <c r="BV172" s="332">
        <v>9.5187289016650523E-3</v>
      </c>
      <c r="BW172" s="332">
        <v>9.8020658333177746E-3</v>
      </c>
      <c r="BX172" s="329">
        <v>1.0508978475099684E-2</v>
      </c>
      <c r="BY172" s="332">
        <v>8.7628386700441263E-3</v>
      </c>
      <c r="BZ172" s="332">
        <v>9.9897516161615574E-3</v>
      </c>
      <c r="CA172" s="332">
        <v>1.0791809526784157E-2</v>
      </c>
      <c r="CB172" s="332">
        <v>9.7205101496112833E-3</v>
      </c>
      <c r="CC172" s="332">
        <v>1.1579271828662918E-2</v>
      </c>
      <c r="CD172" s="290"/>
      <c r="CE172" s="290"/>
      <c r="CG172">
        <v>8.1411608494639243E-3</v>
      </c>
      <c r="CH172">
        <v>8.3780809469955475E-3</v>
      </c>
      <c r="CI172">
        <v>9.7871670027535052E-3</v>
      </c>
      <c r="CJ172">
        <v>1.635269041024201E-2</v>
      </c>
      <c r="CK172">
        <v>9.1957660950107156E-3</v>
      </c>
      <c r="CL172">
        <v>9.421783718003951E-3</v>
      </c>
      <c r="CM172">
        <v>1.0619573680694994E-2</v>
      </c>
      <c r="CN172">
        <v>9.2589979425976576E-3</v>
      </c>
      <c r="CO172">
        <v>1.0484673502828501E-2</v>
      </c>
      <c r="CP172">
        <v>7.9388349901480249E-3</v>
      </c>
      <c r="CQ172">
        <v>1.3605974269170984E-2</v>
      </c>
      <c r="CR172">
        <v>9.5944400375493899E-3</v>
      </c>
      <c r="CS172">
        <v>8.3371804494174473E-3</v>
      </c>
      <c r="CT172">
        <v>1.0491982213276518E-2</v>
      </c>
      <c r="CU172">
        <v>1.0884982180299985E-2</v>
      </c>
      <c r="CV172">
        <v>1.1006053941147842E-2</v>
      </c>
      <c r="CW172">
        <v>9.7635545924857903E-3</v>
      </c>
      <c r="CX172">
        <v>9.4711672338345654E-3</v>
      </c>
      <c r="CY172">
        <v>8.0165151496298659E-3</v>
      </c>
      <c r="CZ172">
        <v>9.6281305977349296E-3</v>
      </c>
      <c r="DA172">
        <v>8.7768246463334476E-3</v>
      </c>
      <c r="DB172">
        <v>1.1464544361095563E-2</v>
      </c>
      <c r="DC172">
        <v>9.1021959170886624E-3</v>
      </c>
      <c r="DD172">
        <v>2.5779559549943265E-2</v>
      </c>
      <c r="DE172">
        <v>1.1840717811787527E-2</v>
      </c>
      <c r="DF172">
        <v>1.1165903805033572E-2</v>
      </c>
      <c r="DG172">
        <v>1.306357983546147E-2</v>
      </c>
      <c r="DH172">
        <v>7.0053012385223878E-3</v>
      </c>
      <c r="DI172">
        <v>9.4875654709910551E-3</v>
      </c>
      <c r="DJ172">
        <v>1.07932400511217E-2</v>
      </c>
      <c r="DK172">
        <v>8.9648463668951517E-3</v>
      </c>
      <c r="DL172">
        <v>1.0124985957135957E-2</v>
      </c>
      <c r="DM172">
        <v>1.0697811739488916E-2</v>
      </c>
      <c r="DN172">
        <v>9.1358843325688444E-3</v>
      </c>
      <c r="DO172">
        <v>1.1020866526093354E-2</v>
      </c>
      <c r="DP172">
        <v>1.0118646189356317E-2</v>
      </c>
      <c r="DQ172">
        <v>9.9979889545190881E-3</v>
      </c>
      <c r="DR172">
        <v>9.9902254520090605E-3</v>
      </c>
      <c r="DS172">
        <v>1.0346625185687741E-2</v>
      </c>
      <c r="DT172">
        <v>9.2014059929463876E-3</v>
      </c>
      <c r="DU172">
        <v>7.9296125178026644E-3</v>
      </c>
      <c r="DV172">
        <v>9.5805310949350631E-3</v>
      </c>
      <c r="DW172">
        <v>6.4690505508058771E-3</v>
      </c>
      <c r="DX172">
        <v>8.6619930215187102E-3</v>
      </c>
      <c r="DY172">
        <v>1.0171824601749035E-2</v>
      </c>
      <c r="DZ172">
        <v>1.0015898125792844E-2</v>
      </c>
      <c r="EA172">
        <v>1.0145632960995909E-2</v>
      </c>
      <c r="EB172">
        <v>9.3677093679656043E-3</v>
      </c>
      <c r="EC172">
        <v>9.4352482025605311E-3</v>
      </c>
      <c r="ED172">
        <v>1.1248129432982201E-2</v>
      </c>
      <c r="EE172">
        <v>8.9178394128427985E-3</v>
      </c>
      <c r="EF172">
        <v>1.8022794006242293E-2</v>
      </c>
      <c r="EG172">
        <v>9.3352609250269558E-3</v>
      </c>
      <c r="EH172">
        <v>9.8400229973298892E-3</v>
      </c>
      <c r="EI172">
        <v>6.5931192565729102E-3</v>
      </c>
      <c r="EJ172">
        <v>9.537342017168271E-3</v>
      </c>
      <c r="EK172">
        <v>1.3022518819600537E-2</v>
      </c>
      <c r="EL172">
        <v>9.5187289016650523E-3</v>
      </c>
      <c r="EM172">
        <v>9.8020658333177746E-3</v>
      </c>
      <c r="EN172">
        <v>1.0508978475099684E-2</v>
      </c>
      <c r="EO172">
        <v>8.7628386700441263E-3</v>
      </c>
      <c r="EP172">
        <v>9.9897516161615574E-3</v>
      </c>
      <c r="EQ172">
        <v>1.0791809526784157E-2</v>
      </c>
      <c r="ER172">
        <v>9.7205101496112833E-3</v>
      </c>
      <c r="ES172">
        <v>1.1579271828662918E-2</v>
      </c>
    </row>
    <row r="173" spans="1:149" ht="19.5" outlineLevel="1" x14ac:dyDescent="0.35">
      <c r="A173" s="288"/>
      <c r="B173" s="289">
        <v>159</v>
      </c>
      <c r="C173" s="288"/>
      <c r="D173" s="288">
        <v>102</v>
      </c>
      <c r="E173" s="375" t="s">
        <v>136</v>
      </c>
      <c r="F173" s="399"/>
      <c r="G173" s="399">
        <f t="shared" si="46"/>
        <v>3.9913554246706617E-5</v>
      </c>
      <c r="H173" s="400">
        <f t="shared" si="47"/>
        <v>3.9913554246706617E-5</v>
      </c>
      <c r="I173" s="400">
        <f t="shared" si="47"/>
        <v>3.9913554246706617E-5</v>
      </c>
      <c r="J173" s="400">
        <f t="shared" si="47"/>
        <v>3.9913554246706617E-5</v>
      </c>
      <c r="K173" s="400">
        <f t="shared" si="47"/>
        <v>3.9913554246706617E-5</v>
      </c>
      <c r="L173" s="400">
        <f t="shared" si="47"/>
        <v>3.9913554246706617E-5</v>
      </c>
      <c r="M173" s="400">
        <f t="shared" si="47"/>
        <v>3.9913554246706617E-5</v>
      </c>
      <c r="N173" s="401"/>
      <c r="O173" s="290">
        <v>171</v>
      </c>
      <c r="P173" s="290">
        <v>0</v>
      </c>
      <c r="Q173" s="330">
        <v>4.0338828404695715E-4</v>
      </c>
      <c r="R173" s="330">
        <v>5.9946940642715829E-3</v>
      </c>
      <c r="S173" s="330">
        <v>-6.5025914175914634E-4</v>
      </c>
      <c r="T173" s="330">
        <v>1.6759843612100256E-3</v>
      </c>
      <c r="U173" s="330">
        <v>2.7663053736157184E-4</v>
      </c>
      <c r="V173" s="330">
        <v>-2.6035614297739706E-4</v>
      </c>
      <c r="W173" s="330">
        <v>-2.2490720512663431E-4</v>
      </c>
      <c r="X173" s="331">
        <v>8.5376572339093681E-4</v>
      </c>
      <c r="Y173" s="330">
        <v>-9.4108140005183527E-4</v>
      </c>
      <c r="Z173" s="330">
        <v>6.1302371553551005E-5</v>
      </c>
      <c r="AA173" s="330">
        <v>6.8268178762295739E-4</v>
      </c>
      <c r="AB173" s="330">
        <v>3.4373713503621506E-5</v>
      </c>
      <c r="AC173" s="330">
        <v>-5.7365548392321331E-4</v>
      </c>
      <c r="AD173" s="330">
        <v>2.2701363569527511E-3</v>
      </c>
      <c r="AE173" s="330">
        <v>-3.2346528351723247E-4</v>
      </c>
      <c r="AF173" s="330">
        <v>1.140042255446172E-3</v>
      </c>
      <c r="AG173" s="330">
        <v>-5.9075973229821832E-4</v>
      </c>
      <c r="AH173" s="330">
        <v>-2.1441362403668007E-4</v>
      </c>
      <c r="AI173" s="330">
        <v>-2.3827479727646372E-3</v>
      </c>
      <c r="AJ173" s="330">
        <v>-1.5707053355296097E-5</v>
      </c>
      <c r="AK173" s="330">
        <v>-3.8825942909598288E-4</v>
      </c>
      <c r="AL173" s="332">
        <v>2.7192736585223976E-3</v>
      </c>
      <c r="AM173" s="332">
        <v>-8.2985391367038086E-4</v>
      </c>
      <c r="AN173" s="332">
        <v>-1.4134374886796142E-3</v>
      </c>
      <c r="AO173" s="332">
        <v>8.9397456847595258E-4</v>
      </c>
      <c r="AP173" s="332">
        <v>-1.1294551958965504E-3</v>
      </c>
      <c r="AQ173" s="332">
        <v>1.2109405594558365E-3</v>
      </c>
      <c r="AR173" s="332">
        <v>-1.094344426412347E-3</v>
      </c>
      <c r="AS173" s="332">
        <v>-9.2664484729276797E-5</v>
      </c>
      <c r="AT173" s="332">
        <v>2.0223953221643332E-3</v>
      </c>
      <c r="AU173" s="332">
        <v>3.0843628318241723E-4</v>
      </c>
      <c r="AV173" s="332">
        <v>3.1725297581755574E-4</v>
      </c>
      <c r="AW173" s="332">
        <v>-5.0436281801816141E-4</v>
      </c>
      <c r="AX173" s="332">
        <v>-4.4748950522163766E-4</v>
      </c>
      <c r="AY173" s="332">
        <v>-3.0347596960900169E-4</v>
      </c>
      <c r="AZ173" s="332">
        <v>-1.0413741656456477E-4</v>
      </c>
      <c r="BA173" s="332"/>
      <c r="BB173" s="332">
        <v>-2.2259690703941293E-3</v>
      </c>
      <c r="BC173" s="332">
        <v>2.5923324333866349E-3</v>
      </c>
      <c r="BD173" s="332">
        <v>3.2685217636735375E-4</v>
      </c>
      <c r="BE173" s="332">
        <v>1.4274970927439234E-3</v>
      </c>
      <c r="BF173" s="332">
        <v>-2.4676475388385466E-4</v>
      </c>
      <c r="BG173" s="332">
        <v>-1.4618171876717989E-4</v>
      </c>
      <c r="BH173" s="332">
        <v>-1.2931521650270394E-3</v>
      </c>
      <c r="BI173" s="332">
        <v>-1.8589471029353821E-4</v>
      </c>
      <c r="BJ173" s="332">
        <v>-4.6541624922236124E-5</v>
      </c>
      <c r="BK173" s="332">
        <v>3.9913554246706617E-5</v>
      </c>
      <c r="BL173" s="332">
        <v>-3.7943535359061253E-4</v>
      </c>
      <c r="BM173" s="332">
        <v>8.561929233125154E-6</v>
      </c>
      <c r="BN173" s="332">
        <v>-1.6964015473627803E-4</v>
      </c>
      <c r="BO173" s="332">
        <v>-3.2773297847610294E-4</v>
      </c>
      <c r="BP173" s="332">
        <v>-5.7988406067078779E-3</v>
      </c>
      <c r="BQ173" s="332">
        <v>-4.2344457436627181E-4</v>
      </c>
      <c r="BR173" s="332"/>
      <c r="BS173" s="332">
        <v>-3.7832146181729365E-4</v>
      </c>
      <c r="BT173" s="332">
        <v>-5.761489034696865E-4</v>
      </c>
      <c r="BU173" s="332">
        <v>8.631702700449273E-4</v>
      </c>
      <c r="BV173" s="332">
        <v>1.0600679838934646E-4</v>
      </c>
      <c r="BW173" s="332">
        <v>1.687118599302817E-5</v>
      </c>
      <c r="BX173" s="329">
        <v>-5.7384102735041909E-4</v>
      </c>
      <c r="BY173" s="332">
        <v>-1.367785384319864E-3</v>
      </c>
      <c r="BZ173" s="332">
        <v>-7.2531054784727433E-4</v>
      </c>
      <c r="CA173" s="332">
        <v>2.4768257822905815E-3</v>
      </c>
      <c r="CB173" s="332">
        <v>-1.6300306147759569E-4</v>
      </c>
      <c r="CC173" s="332">
        <v>-8.87775861540957E-4</v>
      </c>
      <c r="CD173" s="290"/>
      <c r="CE173" s="290"/>
      <c r="CG173">
        <v>4.0338828404695715E-4</v>
      </c>
      <c r="CH173">
        <v>5.9946940642715829E-3</v>
      </c>
      <c r="CI173">
        <v>-6.5025914175914634E-4</v>
      </c>
      <c r="CJ173">
        <v>1.6759843612100256E-3</v>
      </c>
      <c r="CK173">
        <v>2.7663053736157184E-4</v>
      </c>
      <c r="CL173">
        <v>-2.6035614297739706E-4</v>
      </c>
      <c r="CM173">
        <v>-2.2490720512663431E-4</v>
      </c>
      <c r="CN173">
        <v>8.5376572339093681E-4</v>
      </c>
      <c r="CO173">
        <v>-9.4108140005183527E-4</v>
      </c>
      <c r="CP173">
        <v>6.1302371553551005E-5</v>
      </c>
      <c r="CQ173">
        <v>6.8268178762295739E-4</v>
      </c>
      <c r="CR173">
        <v>3.4373713503621506E-5</v>
      </c>
      <c r="CS173">
        <v>-5.7365548392321331E-4</v>
      </c>
      <c r="CT173">
        <v>2.2701363569527511E-3</v>
      </c>
      <c r="CU173">
        <v>-3.2346528351723247E-4</v>
      </c>
      <c r="CV173">
        <v>1.140042255446172E-3</v>
      </c>
      <c r="CW173">
        <v>-5.9075973229821832E-4</v>
      </c>
      <c r="CX173">
        <v>-2.1441362403668007E-4</v>
      </c>
      <c r="CY173">
        <v>-2.3827479727646372E-3</v>
      </c>
      <c r="CZ173">
        <v>-1.5707053355296097E-5</v>
      </c>
      <c r="DA173">
        <v>-3.8825942909598288E-4</v>
      </c>
      <c r="DB173">
        <v>2.7192736585223976E-3</v>
      </c>
      <c r="DC173">
        <v>-8.2985391367038086E-4</v>
      </c>
      <c r="DD173">
        <v>-1.4134374886796142E-3</v>
      </c>
      <c r="DE173">
        <v>8.9397456847595258E-4</v>
      </c>
      <c r="DF173">
        <v>-1.1294551958965504E-3</v>
      </c>
      <c r="DG173">
        <v>1.2109405594558365E-3</v>
      </c>
      <c r="DH173">
        <v>-1.094344426412347E-3</v>
      </c>
      <c r="DI173">
        <v>-9.2664484729276797E-5</v>
      </c>
      <c r="DJ173">
        <v>2.0223953221643332E-3</v>
      </c>
      <c r="DK173">
        <v>3.0843628318241723E-4</v>
      </c>
      <c r="DL173">
        <v>3.1725297581755574E-4</v>
      </c>
      <c r="DM173">
        <v>-5.0436281801816141E-4</v>
      </c>
      <c r="DN173">
        <v>-4.4748950522163766E-4</v>
      </c>
      <c r="DO173">
        <v>-3.0347596960900169E-4</v>
      </c>
      <c r="DP173">
        <v>-1.0413741656456477E-4</v>
      </c>
      <c r="DQ173">
        <v>-9.667838359062042E-5</v>
      </c>
      <c r="DR173">
        <v>-2.2259690703941293E-3</v>
      </c>
      <c r="DS173">
        <v>2.5923324333866349E-3</v>
      </c>
      <c r="DT173">
        <v>3.2685217636735375E-4</v>
      </c>
      <c r="DU173">
        <v>1.4274970927439234E-3</v>
      </c>
      <c r="DV173">
        <v>-2.4676475388385466E-4</v>
      </c>
      <c r="DW173">
        <v>-1.4618171876717989E-4</v>
      </c>
      <c r="DX173">
        <v>-1.2931521650270394E-3</v>
      </c>
      <c r="DY173">
        <v>-1.8589471029353821E-4</v>
      </c>
      <c r="DZ173">
        <v>-4.6541624922236124E-5</v>
      </c>
      <c r="EA173">
        <v>3.9913554246706617E-5</v>
      </c>
      <c r="EB173">
        <v>-3.7943535359061253E-4</v>
      </c>
      <c r="EC173">
        <v>8.561929233125154E-6</v>
      </c>
      <c r="ED173">
        <v>-1.6964015473627803E-4</v>
      </c>
      <c r="EE173">
        <v>-3.2773297847610294E-4</v>
      </c>
      <c r="EF173">
        <v>-5.7988406067078779E-3</v>
      </c>
      <c r="EG173">
        <v>-4.2344457436627181E-4</v>
      </c>
      <c r="EH173">
        <v>-1.9944974844410268E-4</v>
      </c>
      <c r="EI173">
        <v>-3.7832146181729365E-4</v>
      </c>
      <c r="EJ173">
        <v>-5.761489034696865E-4</v>
      </c>
      <c r="EK173">
        <v>8.631702700449273E-4</v>
      </c>
      <c r="EL173">
        <v>1.0600679838934646E-4</v>
      </c>
      <c r="EM173">
        <v>1.687118599302817E-5</v>
      </c>
      <c r="EN173">
        <v>-5.7384102735041909E-4</v>
      </c>
      <c r="EO173">
        <v>-1.367785384319864E-3</v>
      </c>
      <c r="EP173">
        <v>-7.2531054784727433E-4</v>
      </c>
      <c r="EQ173">
        <v>2.4768257822905815E-3</v>
      </c>
      <c r="ER173">
        <v>-1.6300306147759569E-4</v>
      </c>
      <c r="ES173">
        <v>-8.87775861540957E-4</v>
      </c>
    </row>
    <row r="174" spans="1:149" ht="19.5" outlineLevel="1" x14ac:dyDescent="0.35">
      <c r="A174" s="288"/>
      <c r="B174" s="289">
        <v>160</v>
      </c>
      <c r="C174" s="288"/>
      <c r="D174" s="288">
        <v>103</v>
      </c>
      <c r="E174" s="375" t="s">
        <v>137</v>
      </c>
      <c r="F174" s="399"/>
      <c r="G174" s="399">
        <f t="shared" si="46"/>
        <v>0.15314585004078135</v>
      </c>
      <c r="H174" s="400">
        <f t="shared" si="47"/>
        <v>0.15314585004078135</v>
      </c>
      <c r="I174" s="400">
        <f t="shared" si="47"/>
        <v>0.15314585004078135</v>
      </c>
      <c r="J174" s="400">
        <f t="shared" si="47"/>
        <v>0.15314585004078135</v>
      </c>
      <c r="K174" s="400">
        <f t="shared" si="47"/>
        <v>0.15314585004078135</v>
      </c>
      <c r="L174" s="400">
        <f t="shared" si="47"/>
        <v>0.15314585004078135</v>
      </c>
      <c r="M174" s="400">
        <f t="shared" si="47"/>
        <v>0.15314585004078135</v>
      </c>
      <c r="N174" s="401"/>
      <c r="O174" s="290">
        <v>172</v>
      </c>
      <c r="P174" s="290">
        <v>0</v>
      </c>
      <c r="Q174" s="330">
        <v>0.10194906102051043</v>
      </c>
      <c r="R174" s="330">
        <v>0.13797223539543702</v>
      </c>
      <c r="S174" s="330">
        <v>0.11557135318483555</v>
      </c>
      <c r="T174" s="330">
        <v>0.15689125870107565</v>
      </c>
      <c r="U174" s="330">
        <v>0.13550366426895094</v>
      </c>
      <c r="V174" s="330">
        <v>0.1420445459839475</v>
      </c>
      <c r="W174" s="330">
        <v>0.11784423877075456</v>
      </c>
      <c r="X174" s="331">
        <v>0.12466894617253094</v>
      </c>
      <c r="Y174" s="330">
        <v>0.16991427230225328</v>
      </c>
      <c r="Z174" s="330">
        <v>0.17821776452137159</v>
      </c>
      <c r="AA174" s="330">
        <v>0.11405953951133221</v>
      </c>
      <c r="AB174" s="330">
        <v>0.15457317439348905</v>
      </c>
      <c r="AC174" s="330">
        <v>0.12037419191948384</v>
      </c>
      <c r="AD174" s="330">
        <v>0.14857425884810532</v>
      </c>
      <c r="AE174" s="330">
        <v>0.20277109741824062</v>
      </c>
      <c r="AF174" s="330">
        <v>0.16927832986658353</v>
      </c>
      <c r="AG174" s="330">
        <v>0.19844147105488796</v>
      </c>
      <c r="AH174" s="330">
        <v>0.14169574192628809</v>
      </c>
      <c r="AI174" s="330">
        <v>0.10564678612297607</v>
      </c>
      <c r="AJ174" s="330">
        <v>0.12594028554582348</v>
      </c>
      <c r="AK174" s="330">
        <v>0.15376739376769985</v>
      </c>
      <c r="AL174" s="332">
        <v>0.17713174311737548</v>
      </c>
      <c r="AM174" s="332">
        <v>0.12686878444662444</v>
      </c>
      <c r="AN174" s="332">
        <v>6.3150409965432669E-2</v>
      </c>
      <c r="AO174" s="332">
        <v>5.6930975555831653E-2</v>
      </c>
      <c r="AP174" s="332">
        <v>0.17368009391936112</v>
      </c>
      <c r="AQ174" s="332">
        <v>0.2065999902162769</v>
      </c>
      <c r="AR174" s="332">
        <v>0.14619652124988428</v>
      </c>
      <c r="AS174" s="332">
        <v>0.141222278744879</v>
      </c>
      <c r="AT174" s="332">
        <v>0.1482847141632227</v>
      </c>
      <c r="AU174" s="332">
        <v>8.1072932846977142E-2</v>
      </c>
      <c r="AV174" s="332">
        <v>0.1401574964782081</v>
      </c>
      <c r="AW174" s="332">
        <v>0.12197014541504286</v>
      </c>
      <c r="AX174" s="332">
        <v>0.13473180879929952</v>
      </c>
      <c r="AY174" s="332">
        <v>0.15126628844982973</v>
      </c>
      <c r="AZ174" s="332">
        <v>0.15909842334365082</v>
      </c>
      <c r="BA174" s="332"/>
      <c r="BB174" s="332">
        <v>0.18397040305579559</v>
      </c>
      <c r="BC174" s="332">
        <v>0.14104798504886482</v>
      </c>
      <c r="BD174" s="332">
        <v>8.3835597524175937E-2</v>
      </c>
      <c r="BE174" s="332">
        <v>0.14433696871551771</v>
      </c>
      <c r="BF174" s="332">
        <v>0.12437820874556793</v>
      </c>
      <c r="BG174" s="332">
        <v>0.2326447049863789</v>
      </c>
      <c r="BH174" s="332">
        <v>0.16333677799130095</v>
      </c>
      <c r="BI174" s="332">
        <v>0.14207316580340745</v>
      </c>
      <c r="BJ174" s="332">
        <v>0.15695911132868196</v>
      </c>
      <c r="BK174" s="332">
        <v>0.15314585004078135</v>
      </c>
      <c r="BL174" s="332">
        <v>0.11920026770553258</v>
      </c>
      <c r="BM174" s="332">
        <v>0.29721991232518447</v>
      </c>
      <c r="BN174" s="332">
        <v>0.1644240448695794</v>
      </c>
      <c r="BO174" s="332">
        <v>6.0242307161694902E-2</v>
      </c>
      <c r="BP174" s="332">
        <v>0.16295763663883825</v>
      </c>
      <c r="BQ174" s="332">
        <v>0.13835080358585455</v>
      </c>
      <c r="BR174" s="332"/>
      <c r="BS174" s="332">
        <v>0.19561400337153279</v>
      </c>
      <c r="BT174" s="332">
        <v>0.15732468491725349</v>
      </c>
      <c r="BU174" s="332">
        <v>0.1136957198299523</v>
      </c>
      <c r="BV174" s="332">
        <v>0.14168298109989297</v>
      </c>
      <c r="BW174" s="332">
        <v>1.0267065243983853E-2</v>
      </c>
      <c r="BX174" s="329">
        <v>0.14009774284449922</v>
      </c>
      <c r="BY174" s="332">
        <v>0.14373198907844248</v>
      </c>
      <c r="BZ174" s="332">
        <v>0.14463975314387012</v>
      </c>
      <c r="CA174" s="332">
        <v>0.1539784609852605</v>
      </c>
      <c r="CB174" s="332">
        <v>0.13961842490702145</v>
      </c>
      <c r="CC174" s="332">
        <v>0.12574468926822333</v>
      </c>
      <c r="CD174" s="290"/>
      <c r="CE174" s="290"/>
      <c r="CG174">
        <v>0.10194906102051043</v>
      </c>
      <c r="CH174">
        <v>0.13797223539543702</v>
      </c>
      <c r="CI174">
        <v>0.11557135318483555</v>
      </c>
      <c r="CJ174">
        <v>0.15689125870107565</v>
      </c>
      <c r="CK174">
        <v>0.13550366426895094</v>
      </c>
      <c r="CL174">
        <v>0.1420445459839475</v>
      </c>
      <c r="CM174">
        <v>0.11784423877075456</v>
      </c>
      <c r="CN174">
        <v>0.12466894617253094</v>
      </c>
      <c r="CO174">
        <v>0.16991427230225328</v>
      </c>
      <c r="CP174">
        <v>0.17821776452137159</v>
      </c>
      <c r="CQ174">
        <v>0.11405953951133221</v>
      </c>
      <c r="CR174">
        <v>0.15457317439348905</v>
      </c>
      <c r="CS174">
        <v>0.12037419191948384</v>
      </c>
      <c r="CT174">
        <v>0.14857425884810532</v>
      </c>
      <c r="CU174">
        <v>0.20277109741824062</v>
      </c>
      <c r="CV174">
        <v>0.16927832986658353</v>
      </c>
      <c r="CW174">
        <v>0.19844147105488796</v>
      </c>
      <c r="CX174">
        <v>0.14169574192628809</v>
      </c>
      <c r="CY174">
        <v>0.10564678612297607</v>
      </c>
      <c r="CZ174">
        <v>0.12594028554582348</v>
      </c>
      <c r="DA174">
        <v>0.15376739376769985</v>
      </c>
      <c r="DB174">
        <v>0.17713174311737548</v>
      </c>
      <c r="DC174">
        <v>0.12686878444662444</v>
      </c>
      <c r="DD174">
        <v>6.3150409965432669E-2</v>
      </c>
      <c r="DE174">
        <v>5.6930975555831653E-2</v>
      </c>
      <c r="DF174">
        <v>0.17368009391936112</v>
      </c>
      <c r="DG174">
        <v>0.2065999902162769</v>
      </c>
      <c r="DH174">
        <v>0.14619652124988428</v>
      </c>
      <c r="DI174">
        <v>0.141222278744879</v>
      </c>
      <c r="DJ174">
        <v>0.1482847141632227</v>
      </c>
      <c r="DK174">
        <v>8.1072932846977142E-2</v>
      </c>
      <c r="DL174">
        <v>0.1401574964782081</v>
      </c>
      <c r="DM174">
        <v>0.12197014541504286</v>
      </c>
      <c r="DN174">
        <v>0.13473180879929952</v>
      </c>
      <c r="DO174">
        <v>0.15126628844982973</v>
      </c>
      <c r="DP174">
        <v>0.15909842334365082</v>
      </c>
      <c r="DQ174">
        <v>0.10029623231852544</v>
      </c>
      <c r="DR174">
        <v>0.18397040305579559</v>
      </c>
      <c r="DS174">
        <v>0.14104798504886482</v>
      </c>
      <c r="DT174">
        <v>8.3835597524175937E-2</v>
      </c>
      <c r="DU174">
        <v>0.14433696871551771</v>
      </c>
      <c r="DV174">
        <v>0.12437820874556793</v>
      </c>
      <c r="DW174">
        <v>0.2326447049863789</v>
      </c>
      <c r="DX174">
        <v>0.16333677799130095</v>
      </c>
      <c r="DY174">
        <v>0.14207316580340745</v>
      </c>
      <c r="DZ174">
        <v>0.15695911132868196</v>
      </c>
      <c r="EA174">
        <v>0.15314585004078135</v>
      </c>
      <c r="EB174">
        <v>0.11920026770553258</v>
      </c>
      <c r="EC174">
        <v>0.29721991232518447</v>
      </c>
      <c r="ED174">
        <v>0.1644240448695794</v>
      </c>
      <c r="EE174">
        <v>6.0242307161694902E-2</v>
      </c>
      <c r="EF174">
        <v>0.16295763663883825</v>
      </c>
      <c r="EG174">
        <v>0.13835080358585455</v>
      </c>
      <c r="EH174">
        <v>0.14493296177992718</v>
      </c>
      <c r="EI174">
        <v>0.19561400337153279</v>
      </c>
      <c r="EJ174">
        <v>0.15732468491725349</v>
      </c>
      <c r="EK174">
        <v>0.1136957198299523</v>
      </c>
      <c r="EL174">
        <v>0.14168298109989297</v>
      </c>
      <c r="EM174">
        <v>1.0267065243983853E-2</v>
      </c>
      <c r="EN174">
        <v>0.14009774284449922</v>
      </c>
      <c r="EO174">
        <v>0.14373198907844248</v>
      </c>
      <c r="EP174">
        <v>0.14463975314387012</v>
      </c>
      <c r="EQ174">
        <v>0.1539784609852605</v>
      </c>
      <c r="ER174">
        <v>0.13961842490702145</v>
      </c>
      <c r="ES174">
        <v>0.12574468926822333</v>
      </c>
    </row>
    <row r="175" spans="1:149" ht="19.5" outlineLevel="1" x14ac:dyDescent="0.35">
      <c r="A175" s="288"/>
      <c r="B175" s="289">
        <v>161</v>
      </c>
      <c r="C175" s="288"/>
      <c r="D175" s="288">
        <v>104</v>
      </c>
      <c r="E175" s="375" t="s">
        <v>138</v>
      </c>
      <c r="F175" s="399"/>
      <c r="G175" s="399">
        <f t="shared" si="46"/>
        <v>8.6219061139922698E-2</v>
      </c>
      <c r="H175" s="400">
        <f t="shared" si="47"/>
        <v>8.6219061139922698E-2</v>
      </c>
      <c r="I175" s="400">
        <f t="shared" si="47"/>
        <v>8.6219061139922698E-2</v>
      </c>
      <c r="J175" s="400">
        <f t="shared" si="47"/>
        <v>8.6219061139922698E-2</v>
      </c>
      <c r="K175" s="400">
        <f t="shared" si="47"/>
        <v>8.6219061139922698E-2</v>
      </c>
      <c r="L175" s="400">
        <f t="shared" si="47"/>
        <v>8.6219061139922698E-2</v>
      </c>
      <c r="M175" s="400">
        <f t="shared" si="47"/>
        <v>8.6219061139922698E-2</v>
      </c>
      <c r="N175" s="401"/>
      <c r="O175" s="290">
        <v>173</v>
      </c>
      <c r="P175" s="290">
        <v>0</v>
      </c>
      <c r="Q175" s="330">
        <v>9.1189738655948011E-2</v>
      </c>
      <c r="R175" s="330">
        <v>0.10143528458581824</v>
      </c>
      <c r="S175" s="330">
        <v>7.0267007453026831E-2</v>
      </c>
      <c r="T175" s="330">
        <v>5.232124614429616E-2</v>
      </c>
      <c r="U175" s="330">
        <v>6.6108571896744822E-2</v>
      </c>
      <c r="V175" s="330">
        <v>6.003319427512703E-2</v>
      </c>
      <c r="W175" s="330">
        <v>6.051504417461831E-2</v>
      </c>
      <c r="X175" s="331">
        <v>0.10565182817113133</v>
      </c>
      <c r="Y175" s="330">
        <v>7.102823441438598E-2</v>
      </c>
      <c r="Z175" s="330">
        <v>7.7925564110140705E-2</v>
      </c>
      <c r="AA175" s="330">
        <v>5.0262202405579666E-2</v>
      </c>
      <c r="AB175" s="330">
        <v>6.6071035432867714E-2</v>
      </c>
      <c r="AC175" s="330">
        <v>5.8429286772212735E-2</v>
      </c>
      <c r="AD175" s="330">
        <v>4.3348258892874789E-2</v>
      </c>
      <c r="AE175" s="330">
        <v>8.7725060705797123E-2</v>
      </c>
      <c r="AF175" s="330">
        <v>3.6828671976821645E-2</v>
      </c>
      <c r="AG175" s="330">
        <v>7.1961549152193563E-2</v>
      </c>
      <c r="AH175" s="330">
        <v>6.7324079211322413E-2</v>
      </c>
      <c r="AI175" s="330">
        <v>8.8855714342797237E-2</v>
      </c>
      <c r="AJ175" s="330">
        <v>5.8278593670142348E-2</v>
      </c>
      <c r="AK175" s="330">
        <v>6.8984448296552911E-2</v>
      </c>
      <c r="AL175" s="332">
        <v>3.8329632195606367E-2</v>
      </c>
      <c r="AM175" s="332">
        <v>9.4290957601617126E-2</v>
      </c>
      <c r="AN175" s="332">
        <v>8.4004659034318335E-2</v>
      </c>
      <c r="AO175" s="332">
        <v>2.2877463026163211E-2</v>
      </c>
      <c r="AP175" s="332">
        <v>9.9120475637581668E-2</v>
      </c>
      <c r="AQ175" s="332">
        <v>2.250803236897532E-2</v>
      </c>
      <c r="AR175" s="332">
        <v>6.5547648484522603E-2</v>
      </c>
      <c r="AS175" s="332">
        <v>6.9628395848584726E-2</v>
      </c>
      <c r="AT175" s="332">
        <v>6.0882088759193681E-2</v>
      </c>
      <c r="AU175" s="332">
        <v>6.9712278683907045E-2</v>
      </c>
      <c r="AV175" s="332">
        <v>6.2872155189259829E-2</v>
      </c>
      <c r="AW175" s="332">
        <v>7.1904631761291124E-2</v>
      </c>
      <c r="AX175" s="332">
        <v>7.281052872589204E-2</v>
      </c>
      <c r="AY175" s="332">
        <v>5.5763489209087289E-2</v>
      </c>
      <c r="AZ175" s="332">
        <v>6.450385986571594E-2</v>
      </c>
      <c r="BA175" s="332"/>
      <c r="BB175" s="332">
        <v>0.10485309734642859</v>
      </c>
      <c r="BC175" s="332">
        <v>6.259227882158809E-2</v>
      </c>
      <c r="BD175" s="332">
        <v>6.8599197531240746E-2</v>
      </c>
      <c r="BE175" s="332">
        <v>5.8453936704806808E-2</v>
      </c>
      <c r="BF175" s="332">
        <v>6.0821786295606181E-2</v>
      </c>
      <c r="BG175" s="332">
        <v>0.10871200396356162</v>
      </c>
      <c r="BH175" s="332">
        <v>8.1234353309591445E-2</v>
      </c>
      <c r="BI175" s="332">
        <v>6.3907524365019161E-2</v>
      </c>
      <c r="BJ175" s="332">
        <v>6.9725850879947981E-2</v>
      </c>
      <c r="BK175" s="332">
        <v>8.6219061139922698E-2</v>
      </c>
      <c r="BL175" s="332">
        <v>8.4039391655790538E-2</v>
      </c>
      <c r="BM175" s="332">
        <v>3.5907807191767394E-2</v>
      </c>
      <c r="BN175" s="332">
        <v>7.2918304926018515E-2</v>
      </c>
      <c r="BO175" s="332">
        <v>3.3864956833131898E-2</v>
      </c>
      <c r="BP175" s="332">
        <v>6.8816641732062048E-2</v>
      </c>
      <c r="BQ175" s="332">
        <v>3.5810646123854012E-2</v>
      </c>
      <c r="BR175" s="332"/>
      <c r="BS175" s="332">
        <v>7.6883631560121374E-2</v>
      </c>
      <c r="BT175" s="332">
        <v>6.4616493049869009E-2</v>
      </c>
      <c r="BU175" s="332">
        <v>8.3766530586805971E-2</v>
      </c>
      <c r="BV175" s="332">
        <v>6.2218358729399931E-2</v>
      </c>
      <c r="BW175" s="332">
        <v>6.3660439793258597E-2</v>
      </c>
      <c r="BX175" s="329">
        <v>6.9424696868744168E-2</v>
      </c>
      <c r="BY175" s="332">
        <v>6.2914230789096276E-2</v>
      </c>
      <c r="BZ175" s="332">
        <v>7.6790539792661316E-2</v>
      </c>
      <c r="CA175" s="332">
        <v>8.8805523470779343E-2</v>
      </c>
      <c r="CB175" s="332">
        <v>7.3163749094575195E-2</v>
      </c>
      <c r="CC175" s="332">
        <v>9.8196503947286851E-2</v>
      </c>
      <c r="CD175" s="290"/>
      <c r="CE175" s="290"/>
      <c r="CG175">
        <v>9.1189738655948011E-2</v>
      </c>
      <c r="CH175">
        <v>0.10143528458581824</v>
      </c>
      <c r="CI175">
        <v>7.0267007453026831E-2</v>
      </c>
      <c r="CJ175">
        <v>5.232124614429616E-2</v>
      </c>
      <c r="CK175">
        <v>6.6108571896744822E-2</v>
      </c>
      <c r="CL175">
        <v>6.003319427512703E-2</v>
      </c>
      <c r="CM175">
        <v>6.051504417461831E-2</v>
      </c>
      <c r="CN175">
        <v>0.10565182817113133</v>
      </c>
      <c r="CO175">
        <v>7.102823441438598E-2</v>
      </c>
      <c r="CP175">
        <v>7.7925564110140705E-2</v>
      </c>
      <c r="CQ175">
        <v>5.0262202405579666E-2</v>
      </c>
      <c r="CR175">
        <v>6.6071035432867714E-2</v>
      </c>
      <c r="CS175">
        <v>5.8429286772212735E-2</v>
      </c>
      <c r="CT175">
        <v>4.3348258892874789E-2</v>
      </c>
      <c r="CU175">
        <v>8.7725060705797123E-2</v>
      </c>
      <c r="CV175">
        <v>3.6828671976821645E-2</v>
      </c>
      <c r="CW175">
        <v>7.1961549152193563E-2</v>
      </c>
      <c r="CX175">
        <v>6.7324079211322413E-2</v>
      </c>
      <c r="CY175">
        <v>8.8855714342797237E-2</v>
      </c>
      <c r="CZ175">
        <v>5.8278593670142348E-2</v>
      </c>
      <c r="DA175">
        <v>6.8984448296552911E-2</v>
      </c>
      <c r="DB175">
        <v>3.8329632195606367E-2</v>
      </c>
      <c r="DC175">
        <v>9.4290957601617126E-2</v>
      </c>
      <c r="DD175">
        <v>8.4004659034318335E-2</v>
      </c>
      <c r="DE175">
        <v>2.2877463026163211E-2</v>
      </c>
      <c r="DF175">
        <v>9.9120475637581668E-2</v>
      </c>
      <c r="DG175">
        <v>2.250803236897532E-2</v>
      </c>
      <c r="DH175">
        <v>6.5547648484522603E-2</v>
      </c>
      <c r="DI175">
        <v>6.9628395848584726E-2</v>
      </c>
      <c r="DJ175">
        <v>6.0882088759193681E-2</v>
      </c>
      <c r="DK175">
        <v>6.9712278683907045E-2</v>
      </c>
      <c r="DL175">
        <v>6.2872155189259829E-2</v>
      </c>
      <c r="DM175">
        <v>7.1904631761291124E-2</v>
      </c>
      <c r="DN175">
        <v>7.281052872589204E-2</v>
      </c>
      <c r="DO175">
        <v>5.5763489209087289E-2</v>
      </c>
      <c r="DP175">
        <v>6.450385986571594E-2</v>
      </c>
      <c r="DQ175">
        <v>4.9628669364692721E-2</v>
      </c>
      <c r="DR175">
        <v>0.10485309734642859</v>
      </c>
      <c r="DS175">
        <v>6.259227882158809E-2</v>
      </c>
      <c r="DT175">
        <v>6.8599197531240746E-2</v>
      </c>
      <c r="DU175">
        <v>5.8453936704806808E-2</v>
      </c>
      <c r="DV175">
        <v>6.0821786295606181E-2</v>
      </c>
      <c r="DW175">
        <v>0.10871200396356162</v>
      </c>
      <c r="DX175">
        <v>8.1234353309591445E-2</v>
      </c>
      <c r="DY175">
        <v>6.3907524365019161E-2</v>
      </c>
      <c r="DZ175">
        <v>6.9725850879947981E-2</v>
      </c>
      <c r="EA175">
        <v>8.6219061139922698E-2</v>
      </c>
      <c r="EB175">
        <v>8.4039391655790538E-2</v>
      </c>
      <c r="EC175">
        <v>3.5907807191767394E-2</v>
      </c>
      <c r="ED175">
        <v>7.2918304926018515E-2</v>
      </c>
      <c r="EE175">
        <v>3.3864956833131898E-2</v>
      </c>
      <c r="EF175">
        <v>6.8816641732062048E-2</v>
      </c>
      <c r="EG175">
        <v>3.5810646123854012E-2</v>
      </c>
      <c r="EH175">
        <v>7.3845437082521767E-2</v>
      </c>
      <c r="EI175">
        <v>7.6883631560121374E-2</v>
      </c>
      <c r="EJ175">
        <v>6.4616493049869009E-2</v>
      </c>
      <c r="EK175">
        <v>8.3766530586805971E-2</v>
      </c>
      <c r="EL175">
        <v>6.2218358729399931E-2</v>
      </c>
      <c r="EM175">
        <v>6.3660439793258597E-2</v>
      </c>
      <c r="EN175">
        <v>6.9424696868744168E-2</v>
      </c>
      <c r="EO175">
        <v>6.2914230789096276E-2</v>
      </c>
      <c r="EP175">
        <v>7.6790539792661316E-2</v>
      </c>
      <c r="EQ175">
        <v>8.8805523470779343E-2</v>
      </c>
      <c r="ER175">
        <v>7.3163749094575195E-2</v>
      </c>
      <c r="ES175">
        <v>9.8196503947286851E-2</v>
      </c>
    </row>
    <row r="176" spans="1:149" ht="19.5" outlineLevel="1" x14ac:dyDescent="0.35">
      <c r="A176" s="288"/>
      <c r="B176" s="289">
        <v>162</v>
      </c>
      <c r="C176" s="288"/>
      <c r="D176" s="288">
        <v>105</v>
      </c>
      <c r="E176" s="375" t="s">
        <v>139</v>
      </c>
      <c r="F176" s="399"/>
      <c r="G176" s="399">
        <f t="shared" si="46"/>
        <v>-0.2089484017558583</v>
      </c>
      <c r="H176" s="400">
        <f t="shared" si="47"/>
        <v>-0.2089484017558583</v>
      </c>
      <c r="I176" s="400">
        <f t="shared" si="47"/>
        <v>-0.2089484017558583</v>
      </c>
      <c r="J176" s="400">
        <f t="shared" si="47"/>
        <v>-0.2089484017558583</v>
      </c>
      <c r="K176" s="400">
        <f t="shared" si="47"/>
        <v>-0.2089484017558583</v>
      </c>
      <c r="L176" s="400">
        <f t="shared" si="47"/>
        <v>-0.2089484017558583</v>
      </c>
      <c r="M176" s="400">
        <f t="shared" si="47"/>
        <v>-0.2089484017558583</v>
      </c>
      <c r="N176" s="401"/>
      <c r="O176" s="290">
        <v>174</v>
      </c>
      <c r="P176" s="290">
        <v>0</v>
      </c>
      <c r="Q176" s="330">
        <v>-0.20663672686964946</v>
      </c>
      <c r="R176" s="330">
        <v>-0.23963911110966085</v>
      </c>
      <c r="S176" s="330">
        <v>-0.19377556722487993</v>
      </c>
      <c r="T176" s="330">
        <v>-0.19667267056573109</v>
      </c>
      <c r="U176" s="330">
        <v>-0.19982454385291665</v>
      </c>
      <c r="V176" s="330">
        <v>-0.19832146792901736</v>
      </c>
      <c r="W176" s="330">
        <v>-0.18759065264887106</v>
      </c>
      <c r="X176" s="331">
        <v>-0.24875118665730625</v>
      </c>
      <c r="Y176" s="330">
        <v>-0.21250333013948025</v>
      </c>
      <c r="Z176" s="330">
        <v>-0.20941867398814357</v>
      </c>
      <c r="AA176" s="330">
        <v>-0.18345276323003798</v>
      </c>
      <c r="AB176" s="330">
        <v>-0.18794898767840035</v>
      </c>
      <c r="AC176" s="330">
        <v>-0.19208104501518797</v>
      </c>
      <c r="AD176" s="330">
        <v>-0.1965192649703878</v>
      </c>
      <c r="AE176" s="330">
        <v>-0.21876341378886505</v>
      </c>
      <c r="AF176" s="330">
        <v>-0.15025749458548762</v>
      </c>
      <c r="AG176" s="330">
        <v>-0.19453034814682924</v>
      </c>
      <c r="AH176" s="330">
        <v>-0.19831640106704812</v>
      </c>
      <c r="AI176" s="330">
        <v>-0.19063932476945222</v>
      </c>
      <c r="AJ176" s="330">
        <v>-0.19298885908759725</v>
      </c>
      <c r="AK176" s="330">
        <v>-0.19992696853124642</v>
      </c>
      <c r="AL176" s="332">
        <v>-0.21717851527880416</v>
      </c>
      <c r="AM176" s="332">
        <v>-0.2046460714481767</v>
      </c>
      <c r="AN176" s="332">
        <v>-0.20481699911382095</v>
      </c>
      <c r="AO176" s="332">
        <v>-0.17420665482110415</v>
      </c>
      <c r="AP176" s="332">
        <v>-0.2116235581971142</v>
      </c>
      <c r="AQ176" s="332">
        <v>-0.19950805269641952</v>
      </c>
      <c r="AR176" s="332">
        <v>-0.18735165460066494</v>
      </c>
      <c r="AS176" s="332">
        <v>-0.19997360443550533</v>
      </c>
      <c r="AT176" s="332">
        <v>-0.19546489563692088</v>
      </c>
      <c r="AU176" s="332">
        <v>-0.19570689637039543</v>
      </c>
      <c r="AV176" s="332">
        <v>-0.1965347725693373</v>
      </c>
      <c r="AW176" s="332">
        <v>-0.20667439190788128</v>
      </c>
      <c r="AX176" s="332">
        <v>-0.19131545113638782</v>
      </c>
      <c r="AY176" s="332">
        <v>-0.19213129090158865</v>
      </c>
      <c r="AZ176" s="332">
        <v>-0.19817626582076298</v>
      </c>
      <c r="BA176" s="332"/>
      <c r="BB176" s="332">
        <v>-0.21813974871200364</v>
      </c>
      <c r="BC176" s="332">
        <v>-0.19709701505492419</v>
      </c>
      <c r="BD176" s="332">
        <v>-0.19706067365865154</v>
      </c>
      <c r="BE176" s="332">
        <v>-0.20101963201828435</v>
      </c>
      <c r="BF176" s="332">
        <v>-0.19938526215996488</v>
      </c>
      <c r="BG176" s="332">
        <v>-0.25473357491781701</v>
      </c>
      <c r="BH176" s="332">
        <v>-0.21195870004978368</v>
      </c>
      <c r="BI176" s="332">
        <v>-0.20210733169486494</v>
      </c>
      <c r="BJ176" s="332">
        <v>-0.2038675949853031</v>
      </c>
      <c r="BK176" s="332">
        <v>-0.2089484017558583</v>
      </c>
      <c r="BL176" s="332">
        <v>-0.21329347547462973</v>
      </c>
      <c r="BM176" s="332">
        <v>-0.14835948861003165</v>
      </c>
      <c r="BN176" s="332">
        <v>-0.19593447283208443</v>
      </c>
      <c r="BO176" s="332">
        <v>-0.18136915734086642</v>
      </c>
      <c r="BP176" s="332">
        <v>-0.20477978882980941</v>
      </c>
      <c r="BQ176" s="332">
        <v>-0.18160352832288848</v>
      </c>
      <c r="BR176" s="332"/>
      <c r="BS176" s="332">
        <v>-0.21056030938333606</v>
      </c>
      <c r="BT176" s="332">
        <v>-0.20156858548674542</v>
      </c>
      <c r="BU176" s="332">
        <v>-0.20256662124834143</v>
      </c>
      <c r="BV176" s="332">
        <v>-0.19434568462543164</v>
      </c>
      <c r="BW176" s="332">
        <v>-0.18646926204413686</v>
      </c>
      <c r="BX176" s="329">
        <v>-0.19878385030461762</v>
      </c>
      <c r="BY176" s="332">
        <v>-0.19413898408103403</v>
      </c>
      <c r="BZ176" s="332">
        <v>-0.20575368498050087</v>
      </c>
      <c r="CA176" s="332">
        <v>-0.20264700323983714</v>
      </c>
      <c r="CB176" s="332">
        <v>-0.199694320532977</v>
      </c>
      <c r="CC176" s="332">
        <v>-0.2104030536722592</v>
      </c>
      <c r="CD176" s="290"/>
      <c r="CE176" s="290"/>
      <c r="CG176">
        <v>-0.20663672686964946</v>
      </c>
      <c r="CH176">
        <v>-0.23963911110966085</v>
      </c>
      <c r="CI176">
        <v>-0.19377556722487993</v>
      </c>
      <c r="CJ176">
        <v>-0.19667267056573109</v>
      </c>
      <c r="CK176">
        <v>-0.19982454385291665</v>
      </c>
      <c r="CL176">
        <v>-0.19832146792901736</v>
      </c>
      <c r="CM176">
        <v>-0.18759065264887106</v>
      </c>
      <c r="CN176">
        <v>-0.24875118665730625</v>
      </c>
      <c r="CO176">
        <v>-0.21250333013948025</v>
      </c>
      <c r="CP176">
        <v>-0.20941867398814357</v>
      </c>
      <c r="CQ176">
        <v>-0.18345276323003798</v>
      </c>
      <c r="CR176">
        <v>-0.18794898767840035</v>
      </c>
      <c r="CS176">
        <v>-0.19208104501518797</v>
      </c>
      <c r="CT176">
        <v>-0.1965192649703878</v>
      </c>
      <c r="CU176">
        <v>-0.21876341378886505</v>
      </c>
      <c r="CV176">
        <v>-0.15025749458548762</v>
      </c>
      <c r="CW176">
        <v>-0.19453034814682924</v>
      </c>
      <c r="CX176">
        <v>-0.19831640106704812</v>
      </c>
      <c r="CY176">
        <v>-0.19063932476945222</v>
      </c>
      <c r="CZ176">
        <v>-0.19298885908759725</v>
      </c>
      <c r="DA176">
        <v>-0.19992696853124642</v>
      </c>
      <c r="DB176">
        <v>-0.21717851527880416</v>
      </c>
      <c r="DC176">
        <v>-0.2046460714481767</v>
      </c>
      <c r="DD176">
        <v>-0.20481699911382095</v>
      </c>
      <c r="DE176">
        <v>-0.17420665482110415</v>
      </c>
      <c r="DF176">
        <v>-0.2116235581971142</v>
      </c>
      <c r="DG176">
        <v>-0.19950805269641952</v>
      </c>
      <c r="DH176">
        <v>-0.18735165460066494</v>
      </c>
      <c r="DI176">
        <v>-0.19997360443550533</v>
      </c>
      <c r="DJ176">
        <v>-0.19546489563692088</v>
      </c>
      <c r="DK176">
        <v>-0.19570689637039543</v>
      </c>
      <c r="DL176">
        <v>-0.1965347725693373</v>
      </c>
      <c r="DM176">
        <v>-0.20667439190788128</v>
      </c>
      <c r="DN176">
        <v>-0.19131545113638782</v>
      </c>
      <c r="DO176">
        <v>-0.19213129090158865</v>
      </c>
      <c r="DP176">
        <v>-0.19817626582076298</v>
      </c>
      <c r="DQ176">
        <v>-0.18849818208740332</v>
      </c>
      <c r="DR176">
        <v>-0.21813974871200364</v>
      </c>
      <c r="DS176">
        <v>-0.19709701505492419</v>
      </c>
      <c r="DT176">
        <v>-0.19706067365865154</v>
      </c>
      <c r="DU176">
        <v>-0.20101963201828435</v>
      </c>
      <c r="DV176">
        <v>-0.19938526215996488</v>
      </c>
      <c r="DW176">
        <v>-0.25473357491781701</v>
      </c>
      <c r="DX176">
        <v>-0.21195870004978368</v>
      </c>
      <c r="DY176">
        <v>-0.20210733169486494</v>
      </c>
      <c r="DZ176">
        <v>-0.2038675949853031</v>
      </c>
      <c r="EA176">
        <v>-0.2089484017558583</v>
      </c>
      <c r="EB176">
        <v>-0.21329347547462973</v>
      </c>
      <c r="EC176">
        <v>-0.14835948861003165</v>
      </c>
      <c r="ED176">
        <v>-0.19593447283208443</v>
      </c>
      <c r="EE176">
        <v>-0.18136915734086642</v>
      </c>
      <c r="EF176">
        <v>-0.20477978882980941</v>
      </c>
      <c r="EG176">
        <v>-0.18160352832288848</v>
      </c>
      <c r="EH176">
        <v>-0.20205345289841906</v>
      </c>
      <c r="EI176">
        <v>-0.21056030938333606</v>
      </c>
      <c r="EJ176">
        <v>-0.20156858548674542</v>
      </c>
      <c r="EK176">
        <v>-0.20256662124834143</v>
      </c>
      <c r="EL176">
        <v>-0.19434568462543164</v>
      </c>
      <c r="EM176">
        <v>-0.18646926204413686</v>
      </c>
      <c r="EN176">
        <v>-0.19878385030461762</v>
      </c>
      <c r="EO176">
        <v>-0.19413898408103403</v>
      </c>
      <c r="EP176">
        <v>-0.20575368498050087</v>
      </c>
      <c r="EQ176">
        <v>-0.20264700323983714</v>
      </c>
      <c r="ER176">
        <v>-0.199694320532977</v>
      </c>
      <c r="ES176">
        <v>-0.2104030536722592</v>
      </c>
    </row>
    <row r="177" spans="1:149" ht="19.5" outlineLevel="1" x14ac:dyDescent="0.35">
      <c r="A177" s="288"/>
      <c r="B177" s="289">
        <v>163</v>
      </c>
      <c r="C177" s="288"/>
      <c r="D177" s="288">
        <v>106</v>
      </c>
      <c r="E177" s="375" t="s">
        <v>140</v>
      </c>
      <c r="F177" s="399"/>
      <c r="G177" s="399">
        <f t="shared" si="46"/>
        <v>0.28465242249808648</v>
      </c>
      <c r="H177" s="400">
        <f t="shared" si="47"/>
        <v>0.28465242249808648</v>
      </c>
      <c r="I177" s="400">
        <f t="shared" si="47"/>
        <v>0.28465242249808648</v>
      </c>
      <c r="J177" s="400">
        <f t="shared" si="47"/>
        <v>0.28465242249808648</v>
      </c>
      <c r="K177" s="400">
        <f t="shared" si="47"/>
        <v>0.28465242249808648</v>
      </c>
      <c r="L177" s="400">
        <f t="shared" si="47"/>
        <v>0.28465242249808648</v>
      </c>
      <c r="M177" s="400">
        <f t="shared" si="47"/>
        <v>0.28465242249808648</v>
      </c>
      <c r="N177" s="401"/>
      <c r="O177" s="290">
        <v>175</v>
      </c>
      <c r="P177" s="290">
        <v>0</v>
      </c>
      <c r="Q177" s="330">
        <v>0.28772900710890736</v>
      </c>
      <c r="R177" s="330">
        <v>0.27092696230975616</v>
      </c>
      <c r="S177" s="330">
        <v>0.2899842608063613</v>
      </c>
      <c r="T177" s="330">
        <v>0.28298512422600247</v>
      </c>
      <c r="U177" s="330">
        <v>0.28707892412431502</v>
      </c>
      <c r="V177" s="330">
        <v>0.2851490113700737</v>
      </c>
      <c r="W177" s="330">
        <v>0.28500958184648895</v>
      </c>
      <c r="X177" s="331">
        <v>0.28370267151158091</v>
      </c>
      <c r="Y177" s="330">
        <v>0.28674139316725961</v>
      </c>
      <c r="Z177" s="330">
        <v>0.28379003825737037</v>
      </c>
      <c r="AA177" s="330">
        <v>0.28175998233412042</v>
      </c>
      <c r="AB177" s="330">
        <v>0.2816386059607896</v>
      </c>
      <c r="AC177" s="330">
        <v>0.28420139449902559</v>
      </c>
      <c r="AD177" s="330">
        <v>0.28483022925532114</v>
      </c>
      <c r="AE177" s="330">
        <v>0.29049857880350527</v>
      </c>
      <c r="AF177" s="330">
        <v>0.28273774566805199</v>
      </c>
      <c r="AG177" s="330">
        <v>0.29120275902466158</v>
      </c>
      <c r="AH177" s="330">
        <v>0.2827376505232107</v>
      </c>
      <c r="AI177" s="330">
        <v>0.29843590380536777</v>
      </c>
      <c r="AJ177" s="330">
        <v>0.28144827104784864</v>
      </c>
      <c r="AK177" s="330">
        <v>0.28829362994568158</v>
      </c>
      <c r="AL177" s="332">
        <v>0.28413424093437806</v>
      </c>
      <c r="AM177" s="332">
        <v>0.28346477186532276</v>
      </c>
      <c r="AN177" s="332">
        <v>0.27952983232604545</v>
      </c>
      <c r="AO177" s="332">
        <v>0.28710962148426139</v>
      </c>
      <c r="AP177" s="332">
        <v>0.28962031145387657</v>
      </c>
      <c r="AQ177" s="332">
        <v>0.27114185557669329</v>
      </c>
      <c r="AR177" s="332">
        <v>0.28103942707747115</v>
      </c>
      <c r="AS177" s="332">
        <v>0.28514864990810113</v>
      </c>
      <c r="AT177" s="332">
        <v>0.28738107681180652</v>
      </c>
      <c r="AU177" s="332">
        <v>0.2824276179830254</v>
      </c>
      <c r="AV177" s="332">
        <v>0.28455904652676672</v>
      </c>
      <c r="AW177" s="332">
        <v>0.28037736243139383</v>
      </c>
      <c r="AX177" s="332">
        <v>0.28085824415958044</v>
      </c>
      <c r="AY177" s="332">
        <v>0.29238266824468462</v>
      </c>
      <c r="AZ177" s="332">
        <v>0.28031453942393714</v>
      </c>
      <c r="BA177" s="332"/>
      <c r="BB177" s="332">
        <v>0.27893679484614825</v>
      </c>
      <c r="BC177" s="332">
        <v>0.28512098255909085</v>
      </c>
      <c r="BD177" s="332">
        <v>0.26488534058798557</v>
      </c>
      <c r="BE177" s="332">
        <v>0.2778199459708583</v>
      </c>
      <c r="BF177" s="332">
        <v>0.28619542192321351</v>
      </c>
      <c r="BG177" s="332">
        <v>0.30806351907524121</v>
      </c>
      <c r="BH177" s="332">
        <v>0.28425444932860688</v>
      </c>
      <c r="BI177" s="332">
        <v>0.28618264020825912</v>
      </c>
      <c r="BJ177" s="332">
        <v>0.28527120082684115</v>
      </c>
      <c r="BK177" s="332">
        <v>0.28465242249808648</v>
      </c>
      <c r="BL177" s="332">
        <v>0.28471988958403216</v>
      </c>
      <c r="BM177" s="332">
        <v>0.31555461798107892</v>
      </c>
      <c r="BN177" s="332">
        <v>0.28165005765394108</v>
      </c>
      <c r="BO177" s="332">
        <v>0.29288374730803418</v>
      </c>
      <c r="BP177" s="332">
        <v>0.28111087216612968</v>
      </c>
      <c r="BQ177" s="332">
        <v>0.28413142627924287</v>
      </c>
      <c r="BR177" s="332"/>
      <c r="BS177" s="332">
        <v>0.28562150100728984</v>
      </c>
      <c r="BT177" s="332">
        <v>0.2856719537668066</v>
      </c>
      <c r="BU177" s="332">
        <v>0.28632240556882116</v>
      </c>
      <c r="BV177" s="332">
        <v>0.28536787107195966</v>
      </c>
      <c r="BW177" s="332">
        <v>0.28547139334660182</v>
      </c>
      <c r="BX177" s="329">
        <v>0.28451828333695223</v>
      </c>
      <c r="BY177" s="332">
        <v>0.28349120517139337</v>
      </c>
      <c r="BZ177" s="332">
        <v>0.28615083352883275</v>
      </c>
      <c r="CA177" s="332">
        <v>0.28487592510066162</v>
      </c>
      <c r="CB177" s="332">
        <v>0.2838741617953463</v>
      </c>
      <c r="CC177" s="332">
        <v>0.28112377097206753</v>
      </c>
      <c r="CD177" s="290"/>
      <c r="CE177" s="290"/>
      <c r="CG177">
        <v>0.28772900710890736</v>
      </c>
      <c r="CH177">
        <v>0.27092696230975616</v>
      </c>
      <c r="CI177">
        <v>0.2899842608063613</v>
      </c>
      <c r="CJ177">
        <v>0.28298512422600247</v>
      </c>
      <c r="CK177">
        <v>0.28707892412431502</v>
      </c>
      <c r="CL177">
        <v>0.2851490113700737</v>
      </c>
      <c r="CM177">
        <v>0.28500958184648895</v>
      </c>
      <c r="CN177">
        <v>0.28370267151158091</v>
      </c>
      <c r="CO177">
        <v>0.28674139316725961</v>
      </c>
      <c r="CP177">
        <v>0.28379003825737037</v>
      </c>
      <c r="CQ177">
        <v>0.28175998233412042</v>
      </c>
      <c r="CR177">
        <v>0.2816386059607896</v>
      </c>
      <c r="CS177">
        <v>0.28420139449902559</v>
      </c>
      <c r="CT177">
        <v>0.28483022925532114</v>
      </c>
      <c r="CU177">
        <v>0.29049857880350527</v>
      </c>
      <c r="CV177">
        <v>0.28273774566805199</v>
      </c>
      <c r="CW177">
        <v>0.29120275902466158</v>
      </c>
      <c r="CX177">
        <v>0.2827376505232107</v>
      </c>
      <c r="CY177">
        <v>0.29843590380536777</v>
      </c>
      <c r="CZ177">
        <v>0.28144827104784864</v>
      </c>
      <c r="DA177">
        <v>0.28829362994568158</v>
      </c>
      <c r="DB177">
        <v>0.28413424093437806</v>
      </c>
      <c r="DC177">
        <v>0.28346477186532276</v>
      </c>
      <c r="DD177">
        <v>0.27952983232604545</v>
      </c>
      <c r="DE177">
        <v>0.28710962148426139</v>
      </c>
      <c r="DF177">
        <v>0.28962031145387657</v>
      </c>
      <c r="DG177">
        <v>0.27114185557669329</v>
      </c>
      <c r="DH177">
        <v>0.28103942707747115</v>
      </c>
      <c r="DI177">
        <v>0.28514864990810113</v>
      </c>
      <c r="DJ177">
        <v>0.28738107681180652</v>
      </c>
      <c r="DK177">
        <v>0.2824276179830254</v>
      </c>
      <c r="DL177">
        <v>0.28455904652676672</v>
      </c>
      <c r="DM177">
        <v>0.28037736243139383</v>
      </c>
      <c r="DN177">
        <v>0.28085824415958044</v>
      </c>
      <c r="DO177">
        <v>0.29238266824468462</v>
      </c>
      <c r="DP177">
        <v>0.28031453942393714</v>
      </c>
      <c r="DQ177">
        <v>0.2845205344019151</v>
      </c>
      <c r="DR177">
        <v>0.27893679484614825</v>
      </c>
      <c r="DS177">
        <v>0.28512098255909085</v>
      </c>
      <c r="DT177">
        <v>0.26488534058798557</v>
      </c>
      <c r="DU177">
        <v>0.2778199459708583</v>
      </c>
      <c r="DV177">
        <v>0.28619542192321351</v>
      </c>
      <c r="DW177">
        <v>0.30806351907524121</v>
      </c>
      <c r="DX177">
        <v>0.28425444932860688</v>
      </c>
      <c r="DY177">
        <v>0.28618264020825912</v>
      </c>
      <c r="DZ177">
        <v>0.28527120082684115</v>
      </c>
      <c r="EA177">
        <v>0.28465242249808648</v>
      </c>
      <c r="EB177">
        <v>0.28471988958403216</v>
      </c>
      <c r="EC177">
        <v>0.31555461798107892</v>
      </c>
      <c r="ED177">
        <v>0.28165005765394108</v>
      </c>
      <c r="EE177">
        <v>0.29288374730803418</v>
      </c>
      <c r="EF177">
        <v>0.28111087216612968</v>
      </c>
      <c r="EG177">
        <v>0.28413142627924287</v>
      </c>
      <c r="EH177">
        <v>0.28543404325407423</v>
      </c>
      <c r="EI177">
        <v>0.28562150100728984</v>
      </c>
      <c r="EJ177">
        <v>0.2856719537668066</v>
      </c>
      <c r="EK177">
        <v>0.28632240556882116</v>
      </c>
      <c r="EL177">
        <v>0.28536787107195966</v>
      </c>
      <c r="EM177">
        <v>0.28547139334660182</v>
      </c>
      <c r="EN177">
        <v>0.28451828333695223</v>
      </c>
      <c r="EO177">
        <v>0.28349120517139337</v>
      </c>
      <c r="EP177">
        <v>0.28615083352883275</v>
      </c>
      <c r="EQ177">
        <v>0.28487592510066162</v>
      </c>
      <c r="ER177">
        <v>0.2838741617953463</v>
      </c>
      <c r="ES177">
        <v>0.28112377097206753</v>
      </c>
    </row>
    <row r="178" spans="1:149" ht="19.5" outlineLevel="1" x14ac:dyDescent="0.35">
      <c r="A178" s="288"/>
      <c r="B178" s="289">
        <v>164</v>
      </c>
      <c r="C178" s="288"/>
      <c r="D178" s="288">
        <v>107</v>
      </c>
      <c r="E178" s="375" t="s">
        <v>141</v>
      </c>
      <c r="F178" s="399"/>
      <c r="G178" s="399">
        <f t="shared" si="46"/>
        <v>1.596697492517023E-2</v>
      </c>
      <c r="H178" s="400">
        <f t="shared" si="47"/>
        <v>1.596697492517023E-2</v>
      </c>
      <c r="I178" s="400">
        <f t="shared" si="47"/>
        <v>1.596697492517023E-2</v>
      </c>
      <c r="J178" s="400">
        <f t="shared" si="47"/>
        <v>1.596697492517023E-2</v>
      </c>
      <c r="K178" s="400">
        <f t="shared" si="47"/>
        <v>1.596697492517023E-2</v>
      </c>
      <c r="L178" s="400">
        <f t="shared" si="47"/>
        <v>1.596697492517023E-2</v>
      </c>
      <c r="M178" s="400">
        <f t="shared" si="47"/>
        <v>1.596697492517023E-2</v>
      </c>
      <c r="N178" s="401"/>
      <c r="O178" s="290">
        <v>176</v>
      </c>
      <c r="P178" s="290">
        <v>0</v>
      </c>
      <c r="Q178" s="330">
        <v>1.7069606512678453E-2</v>
      </c>
      <c r="R178" s="330">
        <v>1.6552268024858856E-2</v>
      </c>
      <c r="S178" s="330">
        <v>1.6884808980926914E-2</v>
      </c>
      <c r="T178" s="330">
        <v>1.6313376266207182E-2</v>
      </c>
      <c r="U178" s="330">
        <v>1.6151696019241348E-2</v>
      </c>
      <c r="V178" s="330">
        <v>1.6393943148746228E-2</v>
      </c>
      <c r="W178" s="330">
        <v>1.6487334535780412E-2</v>
      </c>
      <c r="X178" s="331">
        <v>1.7042358123801227E-2</v>
      </c>
      <c r="Y178" s="330">
        <v>1.6397049080020095E-2</v>
      </c>
      <c r="Z178" s="330">
        <v>1.7164879005947407E-2</v>
      </c>
      <c r="AA178" s="330">
        <v>1.7148540698927305E-2</v>
      </c>
      <c r="AB178" s="330">
        <v>1.6568226227378101E-2</v>
      </c>
      <c r="AC178" s="330">
        <v>1.5919092215677562E-2</v>
      </c>
      <c r="AD178" s="330">
        <v>1.4944986467434054E-2</v>
      </c>
      <c r="AE178" s="330">
        <v>1.7398767402179435E-2</v>
      </c>
      <c r="AF178" s="330">
        <v>1.6514003246118299E-2</v>
      </c>
      <c r="AG178" s="330">
        <v>1.4787566347912307E-2</v>
      </c>
      <c r="AH178" s="330">
        <v>1.6099577033044595E-2</v>
      </c>
      <c r="AI178" s="330">
        <v>1.749210972384746E-2</v>
      </c>
      <c r="AJ178" s="330">
        <v>1.7776288552165551E-2</v>
      </c>
      <c r="AK178" s="330">
        <v>1.5675519503605795E-2</v>
      </c>
      <c r="AL178" s="332">
        <v>1.6630199052646653E-2</v>
      </c>
      <c r="AM178" s="332">
        <v>1.7246998534919594E-2</v>
      </c>
      <c r="AN178" s="332">
        <v>1.5547107133269608E-2</v>
      </c>
      <c r="AO178" s="332">
        <v>1.5159457625624144E-2</v>
      </c>
      <c r="AP178" s="332">
        <v>1.5823455220707411E-2</v>
      </c>
      <c r="AQ178" s="332">
        <v>1.6247560170027778E-2</v>
      </c>
      <c r="AR178" s="332">
        <v>1.5624869819731506E-2</v>
      </c>
      <c r="AS178" s="332">
        <v>1.6239413994782091E-2</v>
      </c>
      <c r="AT178" s="332">
        <v>1.6694250765189496E-2</v>
      </c>
      <c r="AU178" s="332">
        <v>1.6122492115473099E-2</v>
      </c>
      <c r="AV178" s="332">
        <v>1.6466061917639028E-2</v>
      </c>
      <c r="AW178" s="332">
        <v>1.8085973688710889E-2</v>
      </c>
      <c r="AX178" s="332">
        <v>1.6824620360180863E-2</v>
      </c>
      <c r="AY178" s="332">
        <v>1.6080247796990361E-2</v>
      </c>
      <c r="AZ178" s="332">
        <v>1.7765547889685835E-2</v>
      </c>
      <c r="BA178" s="332"/>
      <c r="BB178" s="332">
        <v>8.5354633160724946E-3</v>
      </c>
      <c r="BC178" s="332">
        <v>1.7100358087364081E-2</v>
      </c>
      <c r="BD178" s="332">
        <v>1.9257833067450301E-2</v>
      </c>
      <c r="BE178" s="332">
        <v>1.6493101393689487E-2</v>
      </c>
      <c r="BF178" s="332">
        <v>1.651676781430117E-2</v>
      </c>
      <c r="BG178" s="332">
        <v>1.3387604712142648E-2</v>
      </c>
      <c r="BH178" s="332">
        <v>1.681280839947228E-2</v>
      </c>
      <c r="BI178" s="332">
        <v>1.6332104112459469E-2</v>
      </c>
      <c r="BJ178" s="332">
        <v>1.6702637232819013E-2</v>
      </c>
      <c r="BK178" s="332">
        <v>1.596697492517023E-2</v>
      </c>
      <c r="BL178" s="332">
        <v>1.6073011167664714E-2</v>
      </c>
      <c r="BM178" s="332">
        <v>1.8282289803208236E-2</v>
      </c>
      <c r="BN178" s="332">
        <v>1.8271794694913294E-2</v>
      </c>
      <c r="BO178" s="332">
        <v>1.6741877542982252E-2</v>
      </c>
      <c r="BP178" s="332">
        <v>1.6560347928585229E-2</v>
      </c>
      <c r="BQ178" s="332">
        <v>1.5802795299602459E-2</v>
      </c>
      <c r="BR178" s="332"/>
      <c r="BS178" s="332">
        <v>1.7401119226232727E-2</v>
      </c>
      <c r="BT178" s="332">
        <v>1.6878832535802892E-2</v>
      </c>
      <c r="BU178" s="332">
        <v>1.9028847209653924E-2</v>
      </c>
      <c r="BV178" s="332">
        <v>1.6239658779423113E-2</v>
      </c>
      <c r="BW178" s="332">
        <v>1.6075484172332705E-2</v>
      </c>
      <c r="BX178" s="329">
        <v>1.6733010793387279E-2</v>
      </c>
      <c r="BY178" s="332">
        <v>1.6231890457665921E-2</v>
      </c>
      <c r="BZ178" s="332">
        <v>1.6206708644970012E-2</v>
      </c>
      <c r="CA178" s="332">
        <v>1.7372305699524911E-2</v>
      </c>
      <c r="CB178" s="332">
        <v>1.6324414371964677E-2</v>
      </c>
      <c r="CC178" s="332">
        <v>1.6521916507409327E-2</v>
      </c>
      <c r="CD178" s="290"/>
      <c r="CE178" s="290"/>
      <c r="CG178">
        <v>1.7069606512678453E-2</v>
      </c>
      <c r="CH178">
        <v>1.6552268024858856E-2</v>
      </c>
      <c r="CI178">
        <v>1.6884808980926914E-2</v>
      </c>
      <c r="CJ178">
        <v>1.6313376266207182E-2</v>
      </c>
      <c r="CK178">
        <v>1.6151696019241348E-2</v>
      </c>
      <c r="CL178">
        <v>1.6393943148746228E-2</v>
      </c>
      <c r="CM178">
        <v>1.6487334535780412E-2</v>
      </c>
      <c r="CN178">
        <v>1.7042358123801227E-2</v>
      </c>
      <c r="CO178">
        <v>1.6397049080020095E-2</v>
      </c>
      <c r="CP178">
        <v>1.7164879005947407E-2</v>
      </c>
      <c r="CQ178">
        <v>1.7148540698927305E-2</v>
      </c>
      <c r="CR178">
        <v>1.6568226227378101E-2</v>
      </c>
      <c r="CS178">
        <v>1.5919092215677562E-2</v>
      </c>
      <c r="CT178">
        <v>1.4944986467434054E-2</v>
      </c>
      <c r="CU178">
        <v>1.7398767402179435E-2</v>
      </c>
      <c r="CV178">
        <v>1.6514003246118299E-2</v>
      </c>
      <c r="CW178">
        <v>1.4787566347912307E-2</v>
      </c>
      <c r="CX178">
        <v>1.6099577033044595E-2</v>
      </c>
      <c r="CY178">
        <v>1.749210972384746E-2</v>
      </c>
      <c r="CZ178">
        <v>1.7776288552165551E-2</v>
      </c>
      <c r="DA178">
        <v>1.5675519503605795E-2</v>
      </c>
      <c r="DB178">
        <v>1.6630199052646653E-2</v>
      </c>
      <c r="DC178">
        <v>1.7246998534919594E-2</v>
      </c>
      <c r="DD178">
        <v>1.5547107133269608E-2</v>
      </c>
      <c r="DE178">
        <v>1.5159457625624144E-2</v>
      </c>
      <c r="DF178">
        <v>1.5823455220707411E-2</v>
      </c>
      <c r="DG178">
        <v>1.6247560170027778E-2</v>
      </c>
      <c r="DH178">
        <v>1.5624869819731506E-2</v>
      </c>
      <c r="DI178">
        <v>1.6239413994782091E-2</v>
      </c>
      <c r="DJ178">
        <v>1.6694250765189496E-2</v>
      </c>
      <c r="DK178">
        <v>1.6122492115473099E-2</v>
      </c>
      <c r="DL178">
        <v>1.6466061917639028E-2</v>
      </c>
      <c r="DM178">
        <v>1.8085973688710889E-2</v>
      </c>
      <c r="DN178">
        <v>1.6824620360180863E-2</v>
      </c>
      <c r="DO178">
        <v>1.6080247796990361E-2</v>
      </c>
      <c r="DP178">
        <v>1.7765547889685835E-2</v>
      </c>
      <c r="DQ178">
        <v>1.6227029509459773E-2</v>
      </c>
      <c r="DR178">
        <v>8.5354633160724946E-3</v>
      </c>
      <c r="DS178">
        <v>1.7100358087364081E-2</v>
      </c>
      <c r="DT178">
        <v>1.9257833067450301E-2</v>
      </c>
      <c r="DU178">
        <v>1.6493101393689487E-2</v>
      </c>
      <c r="DV178">
        <v>1.651676781430117E-2</v>
      </c>
      <c r="DW178">
        <v>1.3387604712142648E-2</v>
      </c>
      <c r="DX178">
        <v>1.681280839947228E-2</v>
      </c>
      <c r="DY178">
        <v>1.6332104112459469E-2</v>
      </c>
      <c r="DZ178">
        <v>1.6702637232819013E-2</v>
      </c>
      <c r="EA178">
        <v>1.596697492517023E-2</v>
      </c>
      <c r="EB178">
        <v>1.6073011167664714E-2</v>
      </c>
      <c r="EC178">
        <v>1.8282289803208236E-2</v>
      </c>
      <c r="ED178">
        <v>1.8271794694913294E-2</v>
      </c>
      <c r="EE178">
        <v>1.6741877542982252E-2</v>
      </c>
      <c r="EF178">
        <v>1.6560347928585229E-2</v>
      </c>
      <c r="EG178">
        <v>1.5802795299602459E-2</v>
      </c>
      <c r="EH178">
        <v>1.6195084643078297E-2</v>
      </c>
      <c r="EI178">
        <v>1.7401119226232727E-2</v>
      </c>
      <c r="EJ178">
        <v>1.6878832535802892E-2</v>
      </c>
      <c r="EK178">
        <v>1.9028847209653924E-2</v>
      </c>
      <c r="EL178">
        <v>1.6239658779423113E-2</v>
      </c>
      <c r="EM178">
        <v>1.6075484172332705E-2</v>
      </c>
      <c r="EN178">
        <v>1.6733010793387279E-2</v>
      </c>
      <c r="EO178">
        <v>1.6231890457665921E-2</v>
      </c>
      <c r="EP178">
        <v>1.6206708644970012E-2</v>
      </c>
      <c r="EQ178">
        <v>1.7372305699524911E-2</v>
      </c>
      <c r="ER178">
        <v>1.6324414371964677E-2</v>
      </c>
      <c r="ES178">
        <v>1.6521916507409327E-2</v>
      </c>
    </row>
    <row r="179" spans="1:149" ht="19.5" outlineLevel="1" x14ac:dyDescent="0.35">
      <c r="A179" s="288"/>
      <c r="B179" s="289">
        <v>165</v>
      </c>
      <c r="C179" s="288"/>
      <c r="D179" s="288">
        <v>108</v>
      </c>
      <c r="E179" s="375" t="s">
        <v>142</v>
      </c>
      <c r="F179" s="399"/>
      <c r="G179" s="399">
        <f t="shared" si="46"/>
        <v>1.6952934743774482E-2</v>
      </c>
      <c r="H179" s="400">
        <f t="shared" si="47"/>
        <v>1.6952934743774482E-2</v>
      </c>
      <c r="I179" s="400">
        <f t="shared" si="47"/>
        <v>1.6952934743774482E-2</v>
      </c>
      <c r="J179" s="400">
        <f t="shared" si="47"/>
        <v>1.6952934743774482E-2</v>
      </c>
      <c r="K179" s="400">
        <f t="shared" si="47"/>
        <v>1.6952934743774482E-2</v>
      </c>
      <c r="L179" s="400">
        <f t="shared" si="47"/>
        <v>1.6952934743774482E-2</v>
      </c>
      <c r="M179" s="400">
        <f t="shared" si="47"/>
        <v>1.6952934743774482E-2</v>
      </c>
      <c r="N179" s="401"/>
      <c r="O179" s="290">
        <v>177</v>
      </c>
      <c r="P179" s="290">
        <v>0</v>
      </c>
      <c r="Q179" s="330">
        <v>1.6786752067508934E-2</v>
      </c>
      <c r="R179" s="330">
        <v>1.6747525564226536E-2</v>
      </c>
      <c r="S179" s="330">
        <v>1.7009932059591473E-2</v>
      </c>
      <c r="T179" s="330">
        <v>1.6955520913816583E-2</v>
      </c>
      <c r="U179" s="330">
        <v>1.7203225696670724E-2</v>
      </c>
      <c r="V179" s="330">
        <v>1.7086999661839512E-2</v>
      </c>
      <c r="W179" s="330">
        <v>1.690720112802924E-2</v>
      </c>
      <c r="X179" s="331">
        <v>1.7168498267042372E-2</v>
      </c>
      <c r="Y179" s="330">
        <v>1.7428216497280095E-2</v>
      </c>
      <c r="Z179" s="330">
        <v>1.695041636105039E-2</v>
      </c>
      <c r="AA179" s="330">
        <v>1.7414061292593028E-2</v>
      </c>
      <c r="AB179" s="330">
        <v>1.720622198906013E-2</v>
      </c>
      <c r="AC179" s="330">
        <v>1.6996314400266339E-2</v>
      </c>
      <c r="AD179" s="330">
        <v>1.7313247671871868E-2</v>
      </c>
      <c r="AE179" s="330">
        <v>1.6956025473438538E-2</v>
      </c>
      <c r="AF179" s="330">
        <v>1.7117255131705159E-2</v>
      </c>
      <c r="AG179" s="330">
        <v>1.6814518779379978E-2</v>
      </c>
      <c r="AH179" s="330">
        <v>1.7069436046277635E-2</v>
      </c>
      <c r="AI179" s="330">
        <v>1.6939413316907893E-2</v>
      </c>
      <c r="AJ179" s="330">
        <v>1.719346265690247E-2</v>
      </c>
      <c r="AK179" s="330">
        <v>1.7161459713348436E-2</v>
      </c>
      <c r="AL179" s="332">
        <v>1.6860801541318384E-2</v>
      </c>
      <c r="AM179" s="332">
        <v>1.6992756604081418E-2</v>
      </c>
      <c r="AN179" s="332">
        <v>1.725507894387681E-2</v>
      </c>
      <c r="AO179" s="332">
        <v>1.7002749995337119E-2</v>
      </c>
      <c r="AP179" s="332">
        <v>1.6823080470422646E-2</v>
      </c>
      <c r="AQ179" s="332">
        <v>1.7381500251264996E-2</v>
      </c>
      <c r="AR179" s="332">
        <v>1.6978633925670391E-2</v>
      </c>
      <c r="AS179" s="332">
        <v>1.6908543562592665E-2</v>
      </c>
      <c r="AT179" s="332">
        <v>1.6810530680632627E-2</v>
      </c>
      <c r="AU179" s="332">
        <v>1.6892478484389146E-2</v>
      </c>
      <c r="AV179" s="332">
        <v>1.7124782362528762E-2</v>
      </c>
      <c r="AW179" s="332">
        <v>1.7190103196549511E-2</v>
      </c>
      <c r="AX179" s="332">
        <v>1.6923297552258253E-2</v>
      </c>
      <c r="AY179" s="332">
        <v>1.6879451969016607E-2</v>
      </c>
      <c r="AZ179" s="332">
        <v>1.6966263387364029E-2</v>
      </c>
      <c r="BA179" s="332"/>
      <c r="BB179" s="332">
        <v>1.7250460353881336E-2</v>
      </c>
      <c r="BC179" s="332">
        <v>1.7318240947118611E-2</v>
      </c>
      <c r="BD179" s="332">
        <v>1.6424473897077706E-2</v>
      </c>
      <c r="BE179" s="332">
        <v>1.6898903802612567E-2</v>
      </c>
      <c r="BF179" s="332">
        <v>1.7065638512686939E-2</v>
      </c>
      <c r="BG179" s="332">
        <v>1.7635386805908114E-2</v>
      </c>
      <c r="BH179" s="332">
        <v>1.715467325690679E-2</v>
      </c>
      <c r="BI179" s="332">
        <v>1.7190495573677769E-2</v>
      </c>
      <c r="BJ179" s="332">
        <v>1.7114629359302573E-2</v>
      </c>
      <c r="BK179" s="332">
        <v>1.6952934743774482E-2</v>
      </c>
      <c r="BL179" s="332">
        <v>1.7167145572104206E-2</v>
      </c>
      <c r="BM179" s="332">
        <v>1.7630669223099804E-2</v>
      </c>
      <c r="BN179" s="332">
        <v>1.7071273312970148E-2</v>
      </c>
      <c r="BO179" s="332">
        <v>1.7054156160156039E-2</v>
      </c>
      <c r="BP179" s="332">
        <v>1.6892411172958977E-2</v>
      </c>
      <c r="BQ179" s="332">
        <v>1.6875012456433913E-2</v>
      </c>
      <c r="BR179" s="332"/>
      <c r="BS179" s="332">
        <v>1.7276607721454604E-2</v>
      </c>
      <c r="BT179" s="332">
        <v>1.6922988035720829E-2</v>
      </c>
      <c r="BU179" s="332">
        <v>1.6870773683148002E-2</v>
      </c>
      <c r="BV179" s="332">
        <v>1.6977158990882913E-2</v>
      </c>
      <c r="BW179" s="332">
        <v>1.6762540532253616E-2</v>
      </c>
      <c r="BX179" s="329">
        <v>1.68594357359904E-2</v>
      </c>
      <c r="BY179" s="332">
        <v>1.6943170190737777E-2</v>
      </c>
      <c r="BZ179" s="332">
        <v>1.6836736100497216E-2</v>
      </c>
      <c r="CA179" s="332">
        <v>1.6995014078462347E-2</v>
      </c>
      <c r="CB179" s="332">
        <v>1.6954615724874465E-2</v>
      </c>
      <c r="CC179" s="332">
        <v>1.7261879459545361E-2</v>
      </c>
      <c r="CD179" s="290"/>
      <c r="CE179" s="290"/>
      <c r="CG179">
        <v>1.6786752067508934E-2</v>
      </c>
      <c r="CH179">
        <v>1.6747525564226536E-2</v>
      </c>
      <c r="CI179">
        <v>1.7009932059591473E-2</v>
      </c>
      <c r="CJ179">
        <v>1.6955520913816583E-2</v>
      </c>
      <c r="CK179">
        <v>1.7203225696670724E-2</v>
      </c>
      <c r="CL179">
        <v>1.7086999661839512E-2</v>
      </c>
      <c r="CM179">
        <v>1.690720112802924E-2</v>
      </c>
      <c r="CN179">
        <v>1.7168498267042372E-2</v>
      </c>
      <c r="CO179">
        <v>1.7428216497280095E-2</v>
      </c>
      <c r="CP179">
        <v>1.695041636105039E-2</v>
      </c>
      <c r="CQ179">
        <v>1.7414061292593028E-2</v>
      </c>
      <c r="CR179">
        <v>1.720622198906013E-2</v>
      </c>
      <c r="CS179">
        <v>1.6996314400266339E-2</v>
      </c>
      <c r="CT179">
        <v>1.7313247671871868E-2</v>
      </c>
      <c r="CU179">
        <v>1.6956025473438538E-2</v>
      </c>
      <c r="CV179">
        <v>1.7117255131705159E-2</v>
      </c>
      <c r="CW179">
        <v>1.6814518779379978E-2</v>
      </c>
      <c r="CX179">
        <v>1.7069436046277635E-2</v>
      </c>
      <c r="CY179">
        <v>1.6939413316907893E-2</v>
      </c>
      <c r="CZ179">
        <v>1.719346265690247E-2</v>
      </c>
      <c r="DA179">
        <v>1.7161459713348436E-2</v>
      </c>
      <c r="DB179">
        <v>1.6860801541318384E-2</v>
      </c>
      <c r="DC179">
        <v>1.6992756604081418E-2</v>
      </c>
      <c r="DD179">
        <v>1.725507894387681E-2</v>
      </c>
      <c r="DE179">
        <v>1.7002749995337119E-2</v>
      </c>
      <c r="DF179">
        <v>1.6823080470422646E-2</v>
      </c>
      <c r="DG179">
        <v>1.7381500251264996E-2</v>
      </c>
      <c r="DH179">
        <v>1.6978633925670391E-2</v>
      </c>
      <c r="DI179">
        <v>1.6908543562592665E-2</v>
      </c>
      <c r="DJ179">
        <v>1.6810530680632627E-2</v>
      </c>
      <c r="DK179">
        <v>1.6892478484389146E-2</v>
      </c>
      <c r="DL179">
        <v>1.7124782362528762E-2</v>
      </c>
      <c r="DM179">
        <v>1.7190103196549511E-2</v>
      </c>
      <c r="DN179">
        <v>1.6923297552258253E-2</v>
      </c>
      <c r="DO179">
        <v>1.6879451969016607E-2</v>
      </c>
      <c r="DP179">
        <v>1.6966263387364029E-2</v>
      </c>
      <c r="DQ179">
        <v>1.6986713033060617E-2</v>
      </c>
      <c r="DR179">
        <v>1.7250460353881336E-2</v>
      </c>
      <c r="DS179">
        <v>1.7318240947118611E-2</v>
      </c>
      <c r="DT179">
        <v>1.6424473897077706E-2</v>
      </c>
      <c r="DU179">
        <v>1.6898903802612567E-2</v>
      </c>
      <c r="DV179">
        <v>1.7065638512686939E-2</v>
      </c>
      <c r="DW179">
        <v>1.7635386805908114E-2</v>
      </c>
      <c r="DX179">
        <v>1.715467325690679E-2</v>
      </c>
      <c r="DY179">
        <v>1.7190495573677769E-2</v>
      </c>
      <c r="DZ179">
        <v>1.7114629359302573E-2</v>
      </c>
      <c r="EA179">
        <v>1.6952934743774482E-2</v>
      </c>
      <c r="EB179">
        <v>1.7167145572104206E-2</v>
      </c>
      <c r="EC179">
        <v>1.7630669223099804E-2</v>
      </c>
      <c r="ED179">
        <v>1.7071273312970148E-2</v>
      </c>
      <c r="EE179">
        <v>1.7054156160156039E-2</v>
      </c>
      <c r="EF179">
        <v>1.6892411172958977E-2</v>
      </c>
      <c r="EG179">
        <v>1.6875012456433913E-2</v>
      </c>
      <c r="EH179">
        <v>1.6863830652238253E-2</v>
      </c>
      <c r="EI179">
        <v>1.7276607721454604E-2</v>
      </c>
      <c r="EJ179">
        <v>1.6922988035720829E-2</v>
      </c>
      <c r="EK179">
        <v>1.6870773683148002E-2</v>
      </c>
      <c r="EL179">
        <v>1.6977158990882913E-2</v>
      </c>
      <c r="EM179">
        <v>1.6762540532253616E-2</v>
      </c>
      <c r="EN179">
        <v>1.68594357359904E-2</v>
      </c>
      <c r="EO179">
        <v>1.6943170190737777E-2</v>
      </c>
      <c r="EP179">
        <v>1.6836736100497216E-2</v>
      </c>
      <c r="EQ179">
        <v>1.6995014078462347E-2</v>
      </c>
      <c r="ER179">
        <v>1.6954615724874465E-2</v>
      </c>
      <c r="ES179">
        <v>1.7261879459545361E-2</v>
      </c>
    </row>
    <row r="180" spans="1:149" ht="19.5" outlineLevel="1" x14ac:dyDescent="0.35">
      <c r="A180" s="288"/>
      <c r="B180" s="289">
        <v>166</v>
      </c>
      <c r="C180" s="288"/>
      <c r="D180" s="288"/>
      <c r="E180" s="375"/>
      <c r="F180" s="288"/>
      <c r="G180" s="288"/>
      <c r="H180" s="286"/>
      <c r="I180" s="286"/>
      <c r="J180" s="286"/>
      <c r="K180" s="286"/>
      <c r="L180" s="286"/>
      <c r="M180" s="286"/>
      <c r="N180" s="287"/>
      <c r="O180" s="290">
        <v>178</v>
      </c>
      <c r="P180" s="290">
        <v>0</v>
      </c>
      <c r="Q180" s="330"/>
      <c r="R180" s="330"/>
      <c r="S180" s="330"/>
      <c r="T180" s="330"/>
      <c r="U180" s="330"/>
      <c r="V180" s="330"/>
      <c r="W180" s="330"/>
      <c r="X180" s="331"/>
      <c r="Y180" s="330"/>
      <c r="Z180" s="330"/>
      <c r="AA180" s="330"/>
      <c r="AB180" s="330"/>
      <c r="AC180" s="330"/>
      <c r="AD180" s="330"/>
      <c r="AE180" s="330"/>
      <c r="AF180" s="330"/>
      <c r="AG180" s="330"/>
      <c r="AH180" s="330"/>
      <c r="AI180" s="330"/>
      <c r="AJ180" s="330"/>
      <c r="AK180" s="330"/>
      <c r="AL180" s="332"/>
      <c r="AM180" s="332"/>
      <c r="AN180" s="332"/>
      <c r="AO180" s="332"/>
      <c r="AP180" s="332"/>
      <c r="AQ180" s="332"/>
      <c r="AR180" s="332"/>
      <c r="AS180" s="332"/>
      <c r="AT180" s="332"/>
      <c r="AU180" s="332"/>
      <c r="AV180" s="332"/>
      <c r="AW180" s="332"/>
      <c r="AX180" s="332"/>
      <c r="AY180" s="332"/>
      <c r="AZ180" s="332"/>
      <c r="BA180" s="332"/>
      <c r="BB180" s="332"/>
      <c r="BC180" s="332"/>
      <c r="BD180" s="332"/>
      <c r="BE180" s="332"/>
      <c r="BF180" s="332"/>
      <c r="BG180" s="332"/>
      <c r="BH180" s="332"/>
      <c r="BI180" s="332"/>
      <c r="BJ180" s="332"/>
      <c r="BK180" s="332"/>
      <c r="BL180" s="332"/>
      <c r="BM180" s="332"/>
      <c r="BN180" s="332"/>
      <c r="BO180" s="332"/>
      <c r="BP180" s="332"/>
      <c r="BQ180" s="332"/>
      <c r="BR180" s="332"/>
      <c r="BS180" s="332"/>
      <c r="BT180" s="332"/>
      <c r="BU180" s="332"/>
      <c r="BV180" s="332"/>
      <c r="BW180" s="332"/>
      <c r="BX180" s="329"/>
      <c r="BY180" s="332"/>
      <c r="BZ180" s="332"/>
      <c r="CA180" s="332"/>
      <c r="CB180" s="332"/>
      <c r="CC180" s="332"/>
      <c r="CD180" s="290"/>
      <c r="CE180" s="290"/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O180">
        <v>0</v>
      </c>
      <c r="EP180">
        <v>0</v>
      </c>
      <c r="EQ180">
        <v>0</v>
      </c>
      <c r="ER180">
        <v>0</v>
      </c>
      <c r="ES180">
        <v>0</v>
      </c>
    </row>
    <row r="181" spans="1:149" ht="19.5" outlineLevel="1" x14ac:dyDescent="0.35">
      <c r="A181" s="288"/>
      <c r="B181" s="289">
        <v>167</v>
      </c>
      <c r="C181" s="54" t="s">
        <v>143</v>
      </c>
      <c r="D181" s="54"/>
      <c r="E181" s="375"/>
      <c r="F181" s="288"/>
      <c r="G181" s="288"/>
      <c r="H181" s="286"/>
      <c r="I181" s="286"/>
      <c r="J181" s="286"/>
      <c r="K181" s="286"/>
      <c r="L181" s="286"/>
      <c r="M181" s="286"/>
      <c r="N181" s="287"/>
      <c r="O181" s="290">
        <v>179</v>
      </c>
      <c r="P181" s="290">
        <v>0</v>
      </c>
      <c r="Q181" s="330"/>
      <c r="R181" s="330"/>
      <c r="S181" s="330"/>
      <c r="T181" s="330"/>
      <c r="U181" s="330"/>
      <c r="V181" s="330"/>
      <c r="W181" s="330"/>
      <c r="X181" s="331"/>
      <c r="Y181" s="330"/>
      <c r="Z181" s="330"/>
      <c r="AA181" s="330"/>
      <c r="AB181" s="330"/>
      <c r="AC181" s="330"/>
      <c r="AD181" s="330"/>
      <c r="AE181" s="330"/>
      <c r="AF181" s="330"/>
      <c r="AG181" s="330"/>
      <c r="AH181" s="330"/>
      <c r="AI181" s="330"/>
      <c r="AJ181" s="330"/>
      <c r="AK181" s="330"/>
      <c r="AL181" s="332"/>
      <c r="AM181" s="332"/>
      <c r="AN181" s="332"/>
      <c r="AO181" s="332"/>
      <c r="AP181" s="332"/>
      <c r="AQ181" s="332"/>
      <c r="AR181" s="332"/>
      <c r="AS181" s="332"/>
      <c r="AT181" s="332"/>
      <c r="AU181" s="332"/>
      <c r="AV181" s="332"/>
      <c r="AW181" s="332"/>
      <c r="AX181" s="332"/>
      <c r="AY181" s="332"/>
      <c r="AZ181" s="332"/>
      <c r="BA181" s="332"/>
      <c r="BB181" s="332"/>
      <c r="BC181" s="332"/>
      <c r="BD181" s="332"/>
      <c r="BE181" s="332"/>
      <c r="BF181" s="332"/>
      <c r="BG181" s="332"/>
      <c r="BH181" s="332"/>
      <c r="BI181" s="332"/>
      <c r="BJ181" s="332"/>
      <c r="BK181" s="332"/>
      <c r="BL181" s="332"/>
      <c r="BM181" s="332"/>
      <c r="BN181" s="332"/>
      <c r="BO181" s="332"/>
      <c r="BP181" s="332"/>
      <c r="BQ181" s="332"/>
      <c r="BR181" s="332"/>
      <c r="BS181" s="332"/>
      <c r="BT181" s="332"/>
      <c r="BU181" s="332"/>
      <c r="BV181" s="332"/>
      <c r="BW181" s="332"/>
      <c r="BX181" s="329"/>
      <c r="BY181" s="332"/>
      <c r="BZ181" s="332"/>
      <c r="CA181" s="332"/>
      <c r="CB181" s="332"/>
      <c r="CC181" s="332"/>
      <c r="CD181" s="290"/>
      <c r="CE181" s="290"/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O181">
        <v>0</v>
      </c>
      <c r="EP181">
        <v>0</v>
      </c>
      <c r="EQ181">
        <v>0</v>
      </c>
      <c r="ER181">
        <v>0</v>
      </c>
      <c r="ES181">
        <v>0</v>
      </c>
    </row>
    <row r="182" spans="1:149" ht="19.5" outlineLevel="1" x14ac:dyDescent="0.35">
      <c r="A182" s="288"/>
      <c r="B182" s="289">
        <v>168</v>
      </c>
      <c r="C182" s="288"/>
      <c r="D182" s="288"/>
      <c r="E182" s="375"/>
      <c r="F182" s="288"/>
      <c r="G182" s="288"/>
      <c r="H182" s="286"/>
      <c r="I182" s="286"/>
      <c r="J182" s="286"/>
      <c r="K182" s="286"/>
      <c r="L182" s="286"/>
      <c r="M182" s="286"/>
      <c r="N182" s="287"/>
      <c r="O182" s="290">
        <v>180</v>
      </c>
      <c r="P182" s="290">
        <v>0</v>
      </c>
      <c r="Q182" s="330"/>
      <c r="R182" s="330"/>
      <c r="S182" s="330"/>
      <c r="T182" s="330"/>
      <c r="U182" s="330"/>
      <c r="V182" s="330"/>
      <c r="W182" s="330"/>
      <c r="X182" s="331"/>
      <c r="Y182" s="330"/>
      <c r="Z182" s="330"/>
      <c r="AA182" s="330"/>
      <c r="AB182" s="330"/>
      <c r="AC182" s="330"/>
      <c r="AD182" s="330"/>
      <c r="AE182" s="330"/>
      <c r="AF182" s="330"/>
      <c r="AG182" s="330"/>
      <c r="AH182" s="330"/>
      <c r="AI182" s="330"/>
      <c r="AJ182" s="330"/>
      <c r="AK182" s="330"/>
      <c r="AL182" s="332"/>
      <c r="AM182" s="332"/>
      <c r="AN182" s="332"/>
      <c r="AO182" s="332"/>
      <c r="AP182" s="332"/>
      <c r="AQ182" s="332"/>
      <c r="AR182" s="332"/>
      <c r="AS182" s="332"/>
      <c r="AT182" s="332"/>
      <c r="AU182" s="332"/>
      <c r="AV182" s="332"/>
      <c r="AW182" s="332"/>
      <c r="AX182" s="332"/>
      <c r="AY182" s="332"/>
      <c r="AZ182" s="332"/>
      <c r="BA182" s="332"/>
      <c r="BB182" s="332"/>
      <c r="BC182" s="332"/>
      <c r="BD182" s="332"/>
      <c r="BE182" s="332"/>
      <c r="BF182" s="332"/>
      <c r="BG182" s="332"/>
      <c r="BH182" s="332"/>
      <c r="BI182" s="332"/>
      <c r="BJ182" s="332"/>
      <c r="BK182" s="332"/>
      <c r="BL182" s="332"/>
      <c r="BM182" s="332"/>
      <c r="BN182" s="332"/>
      <c r="BO182" s="332"/>
      <c r="BP182" s="332"/>
      <c r="BQ182" s="332"/>
      <c r="BR182" s="332"/>
      <c r="BS182" s="332"/>
      <c r="BT182" s="332"/>
      <c r="BU182" s="332"/>
      <c r="BV182" s="332"/>
      <c r="BW182" s="332"/>
      <c r="BX182" s="329"/>
      <c r="BY182" s="332"/>
      <c r="BZ182" s="332"/>
      <c r="CA182" s="332"/>
      <c r="CB182" s="332"/>
      <c r="CC182" s="332"/>
      <c r="CD182" s="290"/>
      <c r="CE182" s="290"/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O182">
        <v>0</v>
      </c>
      <c r="EP182">
        <v>0</v>
      </c>
      <c r="EQ182">
        <v>0</v>
      </c>
      <c r="ER182">
        <v>0</v>
      </c>
      <c r="ES182">
        <v>0</v>
      </c>
    </row>
    <row r="183" spans="1:149" ht="19.5" outlineLevel="1" x14ac:dyDescent="0.35">
      <c r="A183" s="288"/>
      <c r="B183" s="289">
        <v>169</v>
      </c>
      <c r="C183" s="402"/>
      <c r="D183" s="402"/>
      <c r="E183" s="403" t="s">
        <v>125</v>
      </c>
      <c r="F183" s="399"/>
      <c r="G183" s="399">
        <f t="shared" ref="G183:G199" si="48">HLOOKUP($E$3,$P$3:$CE$269,O183,FALSE)</f>
        <v>1</v>
      </c>
      <c r="H183" s="400">
        <f t="shared" ref="H183:M199" si="49">G183</f>
        <v>1</v>
      </c>
      <c r="I183" s="400">
        <f t="shared" si="49"/>
        <v>1</v>
      </c>
      <c r="J183" s="400">
        <f t="shared" si="49"/>
        <v>1</v>
      </c>
      <c r="K183" s="400">
        <f t="shared" si="49"/>
        <v>1</v>
      </c>
      <c r="L183" s="400">
        <f t="shared" si="49"/>
        <v>1</v>
      </c>
      <c r="M183" s="400">
        <f t="shared" si="49"/>
        <v>1</v>
      </c>
      <c r="N183" s="401"/>
      <c r="O183" s="290">
        <v>181</v>
      </c>
      <c r="P183" s="290">
        <v>0</v>
      </c>
      <c r="Q183" s="330">
        <v>1</v>
      </c>
      <c r="R183" s="330">
        <v>1</v>
      </c>
      <c r="S183" s="330">
        <v>1</v>
      </c>
      <c r="T183" s="330">
        <v>1</v>
      </c>
      <c r="U183" s="330">
        <v>1</v>
      </c>
      <c r="V183" s="330">
        <v>1</v>
      </c>
      <c r="W183" s="330">
        <v>1</v>
      </c>
      <c r="X183" s="331">
        <v>1</v>
      </c>
      <c r="Y183" s="330">
        <v>1</v>
      </c>
      <c r="Z183" s="330">
        <v>1</v>
      </c>
      <c r="AA183" s="330">
        <v>1</v>
      </c>
      <c r="AB183" s="330">
        <v>1</v>
      </c>
      <c r="AC183" s="330">
        <v>1</v>
      </c>
      <c r="AD183" s="330">
        <v>1</v>
      </c>
      <c r="AE183" s="330">
        <v>1</v>
      </c>
      <c r="AF183" s="330">
        <v>1</v>
      </c>
      <c r="AG183" s="330">
        <v>1</v>
      </c>
      <c r="AH183" s="330">
        <v>1</v>
      </c>
      <c r="AI183" s="330">
        <v>1</v>
      </c>
      <c r="AJ183" s="330">
        <v>1</v>
      </c>
      <c r="AK183" s="330">
        <v>1</v>
      </c>
      <c r="AL183" s="332">
        <v>1</v>
      </c>
      <c r="AM183" s="332">
        <v>1</v>
      </c>
      <c r="AN183" s="332">
        <v>1</v>
      </c>
      <c r="AO183" s="332">
        <v>1</v>
      </c>
      <c r="AP183" s="332">
        <v>1</v>
      </c>
      <c r="AQ183" s="332">
        <v>1</v>
      </c>
      <c r="AR183" s="332">
        <v>1</v>
      </c>
      <c r="AS183" s="332">
        <v>1</v>
      </c>
      <c r="AT183" s="332">
        <v>1</v>
      </c>
      <c r="AU183" s="332">
        <v>1</v>
      </c>
      <c r="AV183" s="332">
        <v>1</v>
      </c>
      <c r="AW183" s="332">
        <v>1</v>
      </c>
      <c r="AX183" s="332">
        <v>1</v>
      </c>
      <c r="AY183" s="332">
        <v>1</v>
      </c>
      <c r="AZ183" s="332">
        <v>1</v>
      </c>
      <c r="BA183" s="332"/>
      <c r="BB183" s="332">
        <v>1</v>
      </c>
      <c r="BC183" s="332">
        <v>1</v>
      </c>
      <c r="BD183" s="332">
        <v>1</v>
      </c>
      <c r="BE183" s="332">
        <v>1</v>
      </c>
      <c r="BF183" s="332">
        <v>1</v>
      </c>
      <c r="BG183" s="332">
        <v>1</v>
      </c>
      <c r="BH183" s="332">
        <v>1</v>
      </c>
      <c r="BI183" s="332">
        <v>1</v>
      </c>
      <c r="BJ183" s="332">
        <v>1</v>
      </c>
      <c r="BK183" s="332">
        <v>1</v>
      </c>
      <c r="BL183" s="332">
        <v>1</v>
      </c>
      <c r="BM183" s="332">
        <v>1</v>
      </c>
      <c r="BN183" s="332">
        <v>1</v>
      </c>
      <c r="BO183" s="332">
        <v>1</v>
      </c>
      <c r="BP183" s="332">
        <v>1</v>
      </c>
      <c r="BQ183" s="332">
        <v>1</v>
      </c>
      <c r="BR183" s="332"/>
      <c r="BS183" s="332">
        <v>1</v>
      </c>
      <c r="BT183" s="332">
        <v>1</v>
      </c>
      <c r="BU183" s="332">
        <v>1</v>
      </c>
      <c r="BV183" s="332">
        <v>1</v>
      </c>
      <c r="BW183" s="332">
        <v>1</v>
      </c>
      <c r="BX183" s="329">
        <v>1</v>
      </c>
      <c r="BY183" s="332">
        <v>1</v>
      </c>
      <c r="BZ183" s="332">
        <v>1</v>
      </c>
      <c r="CA183" s="332">
        <v>1</v>
      </c>
      <c r="CB183" s="332">
        <v>1</v>
      </c>
      <c r="CC183" s="332">
        <v>1</v>
      </c>
      <c r="CD183" s="290"/>
      <c r="CE183" s="290"/>
      <c r="CG183">
        <v>1</v>
      </c>
      <c r="CH183">
        <v>1</v>
      </c>
      <c r="CI183">
        <v>1</v>
      </c>
      <c r="CJ183">
        <v>1</v>
      </c>
      <c r="CK183">
        <v>1</v>
      </c>
      <c r="CL183">
        <v>1</v>
      </c>
      <c r="CM183">
        <v>1</v>
      </c>
      <c r="CN183">
        <v>1</v>
      </c>
      <c r="CO183">
        <v>1</v>
      </c>
      <c r="CP183">
        <v>1</v>
      </c>
      <c r="CQ183">
        <v>1</v>
      </c>
      <c r="CR183">
        <v>1</v>
      </c>
      <c r="CS183">
        <v>1</v>
      </c>
      <c r="CT183">
        <v>1</v>
      </c>
      <c r="CU183">
        <v>1</v>
      </c>
      <c r="CV183">
        <v>1</v>
      </c>
      <c r="CW183">
        <v>1</v>
      </c>
      <c r="CX183">
        <v>1</v>
      </c>
      <c r="CY183">
        <v>1</v>
      </c>
      <c r="CZ183">
        <v>1</v>
      </c>
      <c r="DA183">
        <v>1</v>
      </c>
      <c r="DB183">
        <v>1</v>
      </c>
      <c r="DC183">
        <v>1</v>
      </c>
      <c r="DD183">
        <v>1</v>
      </c>
      <c r="DE183">
        <v>1</v>
      </c>
      <c r="DF183">
        <v>1</v>
      </c>
      <c r="DG183">
        <v>1</v>
      </c>
      <c r="DH183">
        <v>1</v>
      </c>
      <c r="DI183">
        <v>1</v>
      </c>
      <c r="DJ183">
        <v>1</v>
      </c>
      <c r="DK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1</v>
      </c>
      <c r="DW183">
        <v>1</v>
      </c>
      <c r="DX183">
        <v>1</v>
      </c>
      <c r="DY183">
        <v>1</v>
      </c>
      <c r="DZ183">
        <v>1</v>
      </c>
      <c r="EA183">
        <v>1</v>
      </c>
      <c r="EB183">
        <v>1</v>
      </c>
      <c r="EC183">
        <v>1</v>
      </c>
      <c r="ED183">
        <v>1</v>
      </c>
      <c r="EE183">
        <v>1</v>
      </c>
      <c r="EF183">
        <v>1</v>
      </c>
      <c r="EG183">
        <v>1</v>
      </c>
      <c r="EH183">
        <v>1</v>
      </c>
      <c r="EI183">
        <v>1</v>
      </c>
      <c r="EJ183">
        <v>1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Q183">
        <v>1</v>
      </c>
      <c r="ER183">
        <v>1</v>
      </c>
      <c r="ES183">
        <v>1</v>
      </c>
    </row>
    <row r="184" spans="1:149" ht="19.5" outlineLevel="1" x14ac:dyDescent="0.35">
      <c r="A184" s="288"/>
      <c r="B184" s="289">
        <v>170</v>
      </c>
      <c r="C184" s="402"/>
      <c r="D184" s="402"/>
      <c r="E184" s="403" t="s">
        <v>126</v>
      </c>
      <c r="F184" s="399"/>
      <c r="G184" s="399">
        <f t="shared" si="48"/>
        <v>0.16439999999999999</v>
      </c>
      <c r="H184" s="400">
        <f t="shared" si="49"/>
        <v>0.16439999999999999</v>
      </c>
      <c r="I184" s="400">
        <f t="shared" si="49"/>
        <v>0.16439999999999999</v>
      </c>
      <c r="J184" s="400">
        <f t="shared" si="49"/>
        <v>0.16439999999999999</v>
      </c>
      <c r="K184" s="400">
        <f t="shared" si="49"/>
        <v>0.16439999999999999</v>
      </c>
      <c r="L184" s="400">
        <f t="shared" si="49"/>
        <v>0.16439999999999999</v>
      </c>
      <c r="M184" s="400">
        <f t="shared" si="49"/>
        <v>0.16439999999999999</v>
      </c>
      <c r="N184" s="401"/>
      <c r="O184" s="290">
        <v>182</v>
      </c>
      <c r="P184" s="290">
        <v>0</v>
      </c>
      <c r="Q184" s="330">
        <v>0.16439999999999999</v>
      </c>
      <c r="R184" s="330">
        <v>0.16439999999999999</v>
      </c>
      <c r="S184" s="330">
        <v>0.16439999999999999</v>
      </c>
      <c r="T184" s="330">
        <v>0.16439999999999999</v>
      </c>
      <c r="U184" s="330">
        <v>0.16439999999999999</v>
      </c>
      <c r="V184" s="330">
        <v>0.16439999999999999</v>
      </c>
      <c r="W184" s="330">
        <v>0.16439999999999999</v>
      </c>
      <c r="X184" s="331">
        <v>0.16439999999999999</v>
      </c>
      <c r="Y184" s="330">
        <v>0.16439999999999999</v>
      </c>
      <c r="Z184" s="330">
        <v>0.16439999999999999</v>
      </c>
      <c r="AA184" s="330">
        <v>0.16439999999999999</v>
      </c>
      <c r="AB184" s="330">
        <v>0.16439999999999999</v>
      </c>
      <c r="AC184" s="330">
        <v>0.16439999999999999</v>
      </c>
      <c r="AD184" s="330">
        <v>0.16439999999999999</v>
      </c>
      <c r="AE184" s="330">
        <v>0.16439999999999999</v>
      </c>
      <c r="AF184" s="330">
        <v>0.16439999999999999</v>
      </c>
      <c r="AG184" s="330">
        <v>0.16439999999999999</v>
      </c>
      <c r="AH184" s="330">
        <v>0.16439999999999999</v>
      </c>
      <c r="AI184" s="330">
        <v>0.16439999999999999</v>
      </c>
      <c r="AJ184" s="330">
        <v>0.16439999999999999</v>
      </c>
      <c r="AK184" s="330">
        <v>0.16439999999999999</v>
      </c>
      <c r="AL184" s="332">
        <v>0.16439999999999999</v>
      </c>
      <c r="AM184" s="332">
        <v>0.16439999999999999</v>
      </c>
      <c r="AN184" s="332">
        <v>0.16439999999999999</v>
      </c>
      <c r="AO184" s="332">
        <v>0.16439999999999999</v>
      </c>
      <c r="AP184" s="332">
        <v>0.16439999999999999</v>
      </c>
      <c r="AQ184" s="332">
        <v>0.16439999999999999</v>
      </c>
      <c r="AR184" s="332">
        <v>0.16439999999999999</v>
      </c>
      <c r="AS184" s="332">
        <v>0.16439999999999999</v>
      </c>
      <c r="AT184" s="332">
        <v>0.16439999999999999</v>
      </c>
      <c r="AU184" s="332">
        <v>0.16439999999999999</v>
      </c>
      <c r="AV184" s="332">
        <v>0.16439999999999999</v>
      </c>
      <c r="AW184" s="332">
        <v>0.16439999999999999</v>
      </c>
      <c r="AX184" s="332">
        <v>0.16439999999999999</v>
      </c>
      <c r="AY184" s="332">
        <v>0.16439999999999999</v>
      </c>
      <c r="AZ184" s="332">
        <v>0.16439999999999999</v>
      </c>
      <c r="BA184" s="332"/>
      <c r="BB184" s="332">
        <v>0.16439999999999999</v>
      </c>
      <c r="BC184" s="332">
        <v>0.16439999999999999</v>
      </c>
      <c r="BD184" s="332">
        <v>0.16439999999999999</v>
      </c>
      <c r="BE184" s="332">
        <v>0.16439999999999999</v>
      </c>
      <c r="BF184" s="332">
        <v>0.16439999999999999</v>
      </c>
      <c r="BG184" s="332">
        <v>0.16439999999999999</v>
      </c>
      <c r="BH184" s="332">
        <v>0.16439999999999999</v>
      </c>
      <c r="BI184" s="332">
        <v>0.16439999999999999</v>
      </c>
      <c r="BJ184" s="332">
        <v>0.16439999999999999</v>
      </c>
      <c r="BK184" s="332">
        <v>0.16439999999999999</v>
      </c>
      <c r="BL184" s="332">
        <v>0.16439999999999999</v>
      </c>
      <c r="BM184" s="332">
        <v>0.16439999999999999</v>
      </c>
      <c r="BN184" s="332">
        <v>0.16439999999999999</v>
      </c>
      <c r="BO184" s="332">
        <v>0.16439999999999999</v>
      </c>
      <c r="BP184" s="332">
        <v>0.16439999999999999</v>
      </c>
      <c r="BQ184" s="332">
        <v>0.16439999999999999</v>
      </c>
      <c r="BR184" s="332"/>
      <c r="BS184" s="332">
        <v>0.16439999999999999</v>
      </c>
      <c r="BT184" s="332">
        <v>0.16439999999999999</v>
      </c>
      <c r="BU184" s="332">
        <v>0.16439999999999999</v>
      </c>
      <c r="BV184" s="332">
        <v>0.16439999999999999</v>
      </c>
      <c r="BW184" s="332">
        <v>0.16439999999999999</v>
      </c>
      <c r="BX184" s="329">
        <v>0.16439999999999999</v>
      </c>
      <c r="BY184" s="332">
        <v>0.16439999999999999</v>
      </c>
      <c r="BZ184" s="332">
        <v>0.16439999999999999</v>
      </c>
      <c r="CA184" s="332">
        <v>0.16439999999999999</v>
      </c>
      <c r="CB184" s="332">
        <v>0.16439999999999999</v>
      </c>
      <c r="CC184" s="332">
        <v>0.16439999999999999</v>
      </c>
      <c r="CD184" s="290"/>
      <c r="CE184" s="290"/>
      <c r="CG184">
        <v>0.16439999999999999</v>
      </c>
      <c r="CH184">
        <v>0.16439999999999999</v>
      </c>
      <c r="CI184">
        <v>0.16439999999999999</v>
      </c>
      <c r="CJ184">
        <v>0.16439999999999999</v>
      </c>
      <c r="CK184">
        <v>0.16439999999999999</v>
      </c>
      <c r="CL184">
        <v>0.16439999999999999</v>
      </c>
      <c r="CM184">
        <v>0.16439999999999999</v>
      </c>
      <c r="CN184">
        <v>0.16439999999999999</v>
      </c>
      <c r="CO184">
        <v>0.16439999999999999</v>
      </c>
      <c r="CP184">
        <v>0.16439999999999999</v>
      </c>
      <c r="CQ184">
        <v>0.16439999999999999</v>
      </c>
      <c r="CR184">
        <v>0.16439999999999999</v>
      </c>
      <c r="CS184">
        <v>0.16439999999999999</v>
      </c>
      <c r="CT184">
        <v>0.16439999999999999</v>
      </c>
      <c r="CU184">
        <v>0.16439999999999999</v>
      </c>
      <c r="CV184">
        <v>0.16439999999999999</v>
      </c>
      <c r="CW184">
        <v>0.16439999999999999</v>
      </c>
      <c r="CX184">
        <v>0.16439999999999999</v>
      </c>
      <c r="CY184">
        <v>0.16439999999999999</v>
      </c>
      <c r="CZ184">
        <v>0.16439999999999999</v>
      </c>
      <c r="DA184">
        <v>0.16439999999999999</v>
      </c>
      <c r="DB184">
        <v>0.16439999999999999</v>
      </c>
      <c r="DC184">
        <v>0.16439999999999999</v>
      </c>
      <c r="DD184">
        <v>0.16439999999999999</v>
      </c>
      <c r="DE184">
        <v>0.16439999999999999</v>
      </c>
      <c r="DF184">
        <v>0.16439999999999999</v>
      </c>
      <c r="DG184">
        <v>0.16439999999999999</v>
      </c>
      <c r="DH184">
        <v>0.16439999999999999</v>
      </c>
      <c r="DI184">
        <v>0.16439999999999999</v>
      </c>
      <c r="DJ184">
        <v>0.16439999999999999</v>
      </c>
      <c r="DK184">
        <v>0.16439999999999999</v>
      </c>
      <c r="DL184">
        <v>0.16439999999999999</v>
      </c>
      <c r="DM184">
        <v>0.16439999999999999</v>
      </c>
      <c r="DN184">
        <v>0.16439999999999999</v>
      </c>
      <c r="DO184">
        <v>0.16439999999999999</v>
      </c>
      <c r="DP184">
        <v>0.16439999999999999</v>
      </c>
      <c r="DQ184">
        <v>0.16439999999999999</v>
      </c>
      <c r="DR184">
        <v>0.16439999999999999</v>
      </c>
      <c r="DS184">
        <v>0.16439999999999999</v>
      </c>
      <c r="DT184">
        <v>0.16439999999999999</v>
      </c>
      <c r="DU184">
        <v>0.16439999999999999</v>
      </c>
      <c r="DV184">
        <v>0.16439999999999999</v>
      </c>
      <c r="DW184">
        <v>0.16439999999999999</v>
      </c>
      <c r="DX184">
        <v>0.16439999999999999</v>
      </c>
      <c r="DY184">
        <v>0.16439999999999999</v>
      </c>
      <c r="DZ184">
        <v>0.16439999999999999</v>
      </c>
      <c r="EA184">
        <v>0.16439999999999999</v>
      </c>
      <c r="EB184">
        <v>0.16439999999999999</v>
      </c>
      <c r="EC184">
        <v>0.16439999999999999</v>
      </c>
      <c r="ED184">
        <v>0.16439999999999999</v>
      </c>
      <c r="EE184">
        <v>0.16439999999999999</v>
      </c>
      <c r="EF184">
        <v>0.16439999999999999</v>
      </c>
      <c r="EG184">
        <v>0.16439999999999999</v>
      </c>
      <c r="EH184">
        <v>0.16439999999999999</v>
      </c>
      <c r="EI184">
        <v>0.16439999999999999</v>
      </c>
      <c r="EJ184">
        <v>0.16439999999999999</v>
      </c>
      <c r="EK184">
        <v>0.16439999999999999</v>
      </c>
      <c r="EL184">
        <v>0.16439999999999999</v>
      </c>
      <c r="EM184">
        <v>0.16439999999999999</v>
      </c>
      <c r="EN184">
        <v>0.16439999999999999</v>
      </c>
      <c r="EO184">
        <v>0.16439999999999999</v>
      </c>
      <c r="EP184">
        <v>0.16439999999999999</v>
      </c>
      <c r="EQ184">
        <v>0.16439999999999999</v>
      </c>
      <c r="ER184">
        <v>0.16439999999999999</v>
      </c>
      <c r="ES184">
        <v>0.16439999999999999</v>
      </c>
    </row>
    <row r="185" spans="1:149" ht="19.5" outlineLevel="1" x14ac:dyDescent="0.35">
      <c r="A185" s="288"/>
      <c r="B185" s="289">
        <v>171</v>
      </c>
      <c r="C185" s="320"/>
      <c r="D185" s="320"/>
      <c r="E185" s="404" t="s">
        <v>127</v>
      </c>
      <c r="F185" s="399"/>
      <c r="G185" s="399">
        <f t="shared" si="48"/>
        <v>63422.311800000003</v>
      </c>
      <c r="H185" s="400">
        <f t="shared" si="49"/>
        <v>63422.311800000003</v>
      </c>
      <c r="I185" s="400">
        <f t="shared" si="49"/>
        <v>63422.311800000003</v>
      </c>
      <c r="J185" s="400">
        <f t="shared" si="49"/>
        <v>63422.311800000003</v>
      </c>
      <c r="K185" s="400">
        <f t="shared" si="49"/>
        <v>63422.311800000003</v>
      </c>
      <c r="L185" s="400">
        <f t="shared" si="49"/>
        <v>63422.311800000003</v>
      </c>
      <c r="M185" s="400">
        <f t="shared" si="49"/>
        <v>63422.311800000003</v>
      </c>
      <c r="N185" s="401"/>
      <c r="O185" s="290">
        <v>183</v>
      </c>
      <c r="P185" s="290">
        <v>0</v>
      </c>
      <c r="Q185" s="330">
        <v>63422.311800000003</v>
      </c>
      <c r="R185" s="330">
        <v>63422.311800000003</v>
      </c>
      <c r="S185" s="330">
        <v>63422.311800000003</v>
      </c>
      <c r="T185" s="330">
        <v>63422.311800000003</v>
      </c>
      <c r="U185" s="330">
        <v>63422.311800000003</v>
      </c>
      <c r="V185" s="330">
        <v>63422.311800000003</v>
      </c>
      <c r="W185" s="330">
        <v>63422.311800000003</v>
      </c>
      <c r="X185" s="331">
        <v>63422.311800000003</v>
      </c>
      <c r="Y185" s="330">
        <v>63422.311800000003</v>
      </c>
      <c r="Z185" s="330">
        <v>63422.311800000003</v>
      </c>
      <c r="AA185" s="330">
        <v>63422.311800000003</v>
      </c>
      <c r="AB185" s="330">
        <v>63422.311800000003</v>
      </c>
      <c r="AC185" s="330">
        <v>63422.311800000003</v>
      </c>
      <c r="AD185" s="330">
        <v>63422.311800000003</v>
      </c>
      <c r="AE185" s="330">
        <v>63422.311800000003</v>
      </c>
      <c r="AF185" s="330">
        <v>63422.311800000003</v>
      </c>
      <c r="AG185" s="330">
        <v>63422.311800000003</v>
      </c>
      <c r="AH185" s="330">
        <v>63422.311800000003</v>
      </c>
      <c r="AI185" s="330">
        <v>63422.311800000003</v>
      </c>
      <c r="AJ185" s="330">
        <v>63422.311800000003</v>
      </c>
      <c r="AK185" s="330">
        <v>63422.311800000003</v>
      </c>
      <c r="AL185" s="332">
        <v>63422.311800000003</v>
      </c>
      <c r="AM185" s="332">
        <v>63422.311800000003</v>
      </c>
      <c r="AN185" s="332">
        <v>63422.311800000003</v>
      </c>
      <c r="AO185" s="332">
        <v>63422.311800000003</v>
      </c>
      <c r="AP185" s="332">
        <v>63422.311800000003</v>
      </c>
      <c r="AQ185" s="332">
        <v>63422.311800000003</v>
      </c>
      <c r="AR185" s="332">
        <v>63422.311800000003</v>
      </c>
      <c r="AS185" s="332">
        <v>63422.311800000003</v>
      </c>
      <c r="AT185" s="332">
        <v>63422.311800000003</v>
      </c>
      <c r="AU185" s="332">
        <v>63422.311800000003</v>
      </c>
      <c r="AV185" s="332">
        <v>63422.311800000003</v>
      </c>
      <c r="AW185" s="332">
        <v>63422.311800000003</v>
      </c>
      <c r="AX185" s="332">
        <v>63422.311800000003</v>
      </c>
      <c r="AY185" s="332">
        <v>63422.311800000003</v>
      </c>
      <c r="AZ185" s="332">
        <v>63422.311800000003</v>
      </c>
      <c r="BA185" s="332"/>
      <c r="BB185" s="332">
        <v>63422.311800000003</v>
      </c>
      <c r="BC185" s="332">
        <v>63422.311800000003</v>
      </c>
      <c r="BD185" s="332">
        <v>63422.311800000003</v>
      </c>
      <c r="BE185" s="332">
        <v>63422.311800000003</v>
      </c>
      <c r="BF185" s="332">
        <v>63422.311800000003</v>
      </c>
      <c r="BG185" s="332">
        <v>63422.311800000003</v>
      </c>
      <c r="BH185" s="332">
        <v>63422.311800000003</v>
      </c>
      <c r="BI185" s="332">
        <v>63422.311800000003</v>
      </c>
      <c r="BJ185" s="332">
        <v>63422.311800000003</v>
      </c>
      <c r="BK185" s="332">
        <v>63422.311800000003</v>
      </c>
      <c r="BL185" s="332">
        <v>63422.311800000003</v>
      </c>
      <c r="BM185" s="332">
        <v>63422.311800000003</v>
      </c>
      <c r="BN185" s="332">
        <v>63422.311800000003</v>
      </c>
      <c r="BO185" s="332">
        <v>63422.311800000003</v>
      </c>
      <c r="BP185" s="332">
        <v>63422.311800000003</v>
      </c>
      <c r="BQ185" s="332">
        <v>63422.311800000003</v>
      </c>
      <c r="BR185" s="332"/>
      <c r="BS185" s="332">
        <v>63422.311800000003</v>
      </c>
      <c r="BT185" s="332">
        <v>63422.311800000003</v>
      </c>
      <c r="BU185" s="332">
        <v>63422.311800000003</v>
      </c>
      <c r="BV185" s="332">
        <v>63422.311800000003</v>
      </c>
      <c r="BW185" s="332">
        <v>63422.311800000003</v>
      </c>
      <c r="BX185" s="329">
        <v>63422.311800000003</v>
      </c>
      <c r="BY185" s="332">
        <v>63422.311800000003</v>
      </c>
      <c r="BZ185" s="332">
        <v>63422.311800000003</v>
      </c>
      <c r="CA185" s="332">
        <v>63422.311800000003</v>
      </c>
      <c r="CB185" s="332">
        <v>63422.311800000003</v>
      </c>
      <c r="CC185" s="332">
        <v>63422.311800000003</v>
      </c>
      <c r="CD185" s="290"/>
      <c r="CE185" s="290"/>
      <c r="CG185">
        <v>63422.311800000003</v>
      </c>
      <c r="CH185">
        <v>63422.311800000003</v>
      </c>
      <c r="CI185">
        <v>63422.311800000003</v>
      </c>
      <c r="CJ185">
        <v>63422.311800000003</v>
      </c>
      <c r="CK185">
        <v>63422.311800000003</v>
      </c>
      <c r="CL185">
        <v>63422.311800000003</v>
      </c>
      <c r="CM185">
        <v>63422.311800000003</v>
      </c>
      <c r="CN185">
        <v>63422.311800000003</v>
      </c>
      <c r="CO185">
        <v>63422.311800000003</v>
      </c>
      <c r="CP185">
        <v>63422.311800000003</v>
      </c>
      <c r="CQ185">
        <v>63422.311800000003</v>
      </c>
      <c r="CR185">
        <v>63422.311800000003</v>
      </c>
      <c r="CS185">
        <v>63422.311800000003</v>
      </c>
      <c r="CT185">
        <v>63422.311800000003</v>
      </c>
      <c r="CU185">
        <v>63422.311800000003</v>
      </c>
      <c r="CV185">
        <v>63422.311800000003</v>
      </c>
      <c r="CW185">
        <v>63422.311800000003</v>
      </c>
      <c r="CX185">
        <v>63422.311800000003</v>
      </c>
      <c r="CY185">
        <v>63422.311800000003</v>
      </c>
      <c r="CZ185">
        <v>63422.311800000003</v>
      </c>
      <c r="DA185">
        <v>63422.311800000003</v>
      </c>
      <c r="DB185">
        <v>63422.311800000003</v>
      </c>
      <c r="DC185">
        <v>63422.311800000003</v>
      </c>
      <c r="DD185">
        <v>63422.311800000003</v>
      </c>
      <c r="DE185">
        <v>63422.311800000003</v>
      </c>
      <c r="DF185">
        <v>63422.311800000003</v>
      </c>
      <c r="DG185">
        <v>63422.311800000003</v>
      </c>
      <c r="DH185">
        <v>63422.311800000003</v>
      </c>
      <c r="DI185">
        <v>63422.311800000003</v>
      </c>
      <c r="DJ185">
        <v>63422.311800000003</v>
      </c>
      <c r="DK185">
        <v>63422.311800000003</v>
      </c>
      <c r="DL185">
        <v>63422.311800000003</v>
      </c>
      <c r="DM185">
        <v>63422.311800000003</v>
      </c>
      <c r="DN185">
        <v>63422.311800000003</v>
      </c>
      <c r="DO185">
        <v>63422.311800000003</v>
      </c>
      <c r="DP185">
        <v>63422.311800000003</v>
      </c>
      <c r="DQ185">
        <v>63422.311800000003</v>
      </c>
      <c r="DR185">
        <v>63422.311800000003</v>
      </c>
      <c r="DS185">
        <v>63422.311800000003</v>
      </c>
      <c r="DT185">
        <v>63422.311800000003</v>
      </c>
      <c r="DU185">
        <v>63422.311800000003</v>
      </c>
      <c r="DV185">
        <v>63422.311800000003</v>
      </c>
      <c r="DW185">
        <v>63422.311800000003</v>
      </c>
      <c r="DX185">
        <v>63422.311800000003</v>
      </c>
      <c r="DY185">
        <v>63422.311800000003</v>
      </c>
      <c r="DZ185">
        <v>63422.311800000003</v>
      </c>
      <c r="EA185">
        <v>63422.311800000003</v>
      </c>
      <c r="EB185">
        <v>63422.311800000003</v>
      </c>
      <c r="EC185">
        <v>63422.311800000003</v>
      </c>
      <c r="ED185">
        <v>63422.311800000003</v>
      </c>
      <c r="EE185">
        <v>63422.311800000003</v>
      </c>
      <c r="EF185">
        <v>63422.311800000003</v>
      </c>
      <c r="EG185">
        <v>63422.311800000003</v>
      </c>
      <c r="EH185">
        <v>63422.311800000003</v>
      </c>
      <c r="EI185">
        <v>63422.311800000003</v>
      </c>
      <c r="EJ185">
        <v>63422.311800000003</v>
      </c>
      <c r="EK185">
        <v>63422.311800000003</v>
      </c>
      <c r="EL185">
        <v>63422.311800000003</v>
      </c>
      <c r="EM185">
        <v>63422.311800000003</v>
      </c>
      <c r="EN185">
        <v>63422.311800000003</v>
      </c>
      <c r="EO185">
        <v>63422.311800000003</v>
      </c>
      <c r="EP185">
        <v>63422.311800000003</v>
      </c>
      <c r="EQ185">
        <v>63422.311800000003</v>
      </c>
      <c r="ER185">
        <v>63422.311800000003</v>
      </c>
      <c r="ES185">
        <v>63422.311800000003</v>
      </c>
    </row>
    <row r="186" spans="1:149" ht="19.5" outlineLevel="1" x14ac:dyDescent="0.35">
      <c r="A186" s="288"/>
      <c r="B186" s="289">
        <v>172</v>
      </c>
      <c r="C186" s="320"/>
      <c r="D186" s="320"/>
      <c r="E186" s="404" t="s">
        <v>128</v>
      </c>
      <c r="F186" s="399"/>
      <c r="G186" s="399">
        <f t="shared" si="48"/>
        <v>345129.01459999999</v>
      </c>
      <c r="H186" s="400">
        <f t="shared" si="49"/>
        <v>345129.01459999999</v>
      </c>
      <c r="I186" s="400">
        <f t="shared" si="49"/>
        <v>345129.01459999999</v>
      </c>
      <c r="J186" s="400">
        <f t="shared" si="49"/>
        <v>345129.01459999999</v>
      </c>
      <c r="K186" s="400">
        <f t="shared" si="49"/>
        <v>345129.01459999999</v>
      </c>
      <c r="L186" s="400">
        <f t="shared" si="49"/>
        <v>345129.01459999999</v>
      </c>
      <c r="M186" s="400">
        <f t="shared" si="49"/>
        <v>345129.01459999999</v>
      </c>
      <c r="N186" s="401"/>
      <c r="O186" s="290">
        <v>184</v>
      </c>
      <c r="P186" s="290">
        <v>0</v>
      </c>
      <c r="Q186" s="330">
        <v>345129.01459999999</v>
      </c>
      <c r="R186" s="330">
        <v>345129.01459999999</v>
      </c>
      <c r="S186" s="330">
        <v>345129.01459999999</v>
      </c>
      <c r="T186" s="330">
        <v>345129.01459999999</v>
      </c>
      <c r="U186" s="330">
        <v>345129.01459999999</v>
      </c>
      <c r="V186" s="330">
        <v>345129.01459999999</v>
      </c>
      <c r="W186" s="330">
        <v>345129.01459999999</v>
      </c>
      <c r="X186" s="331">
        <v>345129.01459999999</v>
      </c>
      <c r="Y186" s="330">
        <v>345129.01459999999</v>
      </c>
      <c r="Z186" s="330">
        <v>345129.01459999999</v>
      </c>
      <c r="AA186" s="330">
        <v>345129.01459999999</v>
      </c>
      <c r="AB186" s="330">
        <v>345129.01459999999</v>
      </c>
      <c r="AC186" s="330">
        <v>345129.01459999999</v>
      </c>
      <c r="AD186" s="330">
        <v>345129.01459999999</v>
      </c>
      <c r="AE186" s="330">
        <v>345129.01459999999</v>
      </c>
      <c r="AF186" s="330">
        <v>345129.01459999999</v>
      </c>
      <c r="AG186" s="330">
        <v>345129.01459999999</v>
      </c>
      <c r="AH186" s="330">
        <v>345129.01459999999</v>
      </c>
      <c r="AI186" s="330">
        <v>345129.01459999999</v>
      </c>
      <c r="AJ186" s="330">
        <v>345129.01459999999</v>
      </c>
      <c r="AK186" s="330">
        <v>345129.01459999999</v>
      </c>
      <c r="AL186" s="332">
        <v>345129.01459999999</v>
      </c>
      <c r="AM186" s="332">
        <v>345129.01459999999</v>
      </c>
      <c r="AN186" s="332">
        <v>345129.01459999999</v>
      </c>
      <c r="AO186" s="332">
        <v>345129.01459999999</v>
      </c>
      <c r="AP186" s="332">
        <v>345129.01459999999</v>
      </c>
      <c r="AQ186" s="332">
        <v>345129.01459999999</v>
      </c>
      <c r="AR186" s="332">
        <v>345129.01459999999</v>
      </c>
      <c r="AS186" s="332">
        <v>345129.01459999999</v>
      </c>
      <c r="AT186" s="332">
        <v>345129.01459999999</v>
      </c>
      <c r="AU186" s="332">
        <v>345129.01459999999</v>
      </c>
      <c r="AV186" s="332">
        <v>345129.01459999999</v>
      </c>
      <c r="AW186" s="332">
        <v>345129.01459999999</v>
      </c>
      <c r="AX186" s="332">
        <v>345129.01459999999</v>
      </c>
      <c r="AY186" s="332">
        <v>345129.01459999999</v>
      </c>
      <c r="AZ186" s="332">
        <v>345129.01459999999</v>
      </c>
      <c r="BA186" s="332"/>
      <c r="BB186" s="332">
        <v>345129.01459999999</v>
      </c>
      <c r="BC186" s="332">
        <v>345129.01459999999</v>
      </c>
      <c r="BD186" s="332">
        <v>345129.01459999999</v>
      </c>
      <c r="BE186" s="332">
        <v>345129.01459999999</v>
      </c>
      <c r="BF186" s="332">
        <v>345129.01459999999</v>
      </c>
      <c r="BG186" s="332">
        <v>345129.01459999999</v>
      </c>
      <c r="BH186" s="332">
        <v>345129.01459999999</v>
      </c>
      <c r="BI186" s="332">
        <v>345129.01459999999</v>
      </c>
      <c r="BJ186" s="332">
        <v>345129.01459999999</v>
      </c>
      <c r="BK186" s="332">
        <v>345129.01459999999</v>
      </c>
      <c r="BL186" s="332">
        <v>345129.01459999999</v>
      </c>
      <c r="BM186" s="332">
        <v>345129.01459999999</v>
      </c>
      <c r="BN186" s="332">
        <v>345129.01459999999</v>
      </c>
      <c r="BO186" s="332">
        <v>345129.01459999999</v>
      </c>
      <c r="BP186" s="332">
        <v>345129.01459999999</v>
      </c>
      <c r="BQ186" s="332">
        <v>345129.01459999999</v>
      </c>
      <c r="BR186" s="332"/>
      <c r="BS186" s="332">
        <v>345129.01459999999</v>
      </c>
      <c r="BT186" s="332">
        <v>345129.01459999999</v>
      </c>
      <c r="BU186" s="332">
        <v>345129.01459999999</v>
      </c>
      <c r="BV186" s="332">
        <v>345129.01459999999</v>
      </c>
      <c r="BW186" s="332">
        <v>345129.01459999999</v>
      </c>
      <c r="BX186" s="329">
        <v>345129.01459999999</v>
      </c>
      <c r="BY186" s="332">
        <v>345129.01459999999</v>
      </c>
      <c r="BZ186" s="332">
        <v>345129.01459999999</v>
      </c>
      <c r="CA186" s="332">
        <v>345129.01459999999</v>
      </c>
      <c r="CB186" s="332">
        <v>345129.01459999999</v>
      </c>
      <c r="CC186" s="332">
        <v>345129.01459999999</v>
      </c>
      <c r="CD186" s="290"/>
      <c r="CE186" s="290"/>
      <c r="CG186">
        <v>345129.01459999999</v>
      </c>
      <c r="CH186">
        <v>345129.01459999999</v>
      </c>
      <c r="CI186">
        <v>345129.01459999999</v>
      </c>
      <c r="CJ186">
        <v>345129.01459999999</v>
      </c>
      <c r="CK186">
        <v>345129.01459999999</v>
      </c>
      <c r="CL186">
        <v>345129.01459999999</v>
      </c>
      <c r="CM186">
        <v>345129.01459999999</v>
      </c>
      <c r="CN186">
        <v>345129.01459999999</v>
      </c>
      <c r="CO186">
        <v>345129.01459999999</v>
      </c>
      <c r="CP186">
        <v>345129.01459999999</v>
      </c>
      <c r="CQ186">
        <v>345129.01459999999</v>
      </c>
      <c r="CR186">
        <v>345129.01459999999</v>
      </c>
      <c r="CS186">
        <v>345129.01459999999</v>
      </c>
      <c r="CT186">
        <v>345129.01459999999</v>
      </c>
      <c r="CU186">
        <v>345129.01459999999</v>
      </c>
      <c r="CV186">
        <v>345129.01459999999</v>
      </c>
      <c r="CW186">
        <v>345129.01459999999</v>
      </c>
      <c r="CX186">
        <v>345129.01459999999</v>
      </c>
      <c r="CY186">
        <v>345129.01459999999</v>
      </c>
      <c r="CZ186">
        <v>345129.01459999999</v>
      </c>
      <c r="DA186">
        <v>345129.01459999999</v>
      </c>
      <c r="DB186">
        <v>345129.01459999999</v>
      </c>
      <c r="DC186">
        <v>345129.01459999999</v>
      </c>
      <c r="DD186">
        <v>345129.01459999999</v>
      </c>
      <c r="DE186">
        <v>345129.01459999999</v>
      </c>
      <c r="DF186">
        <v>345129.01459999999</v>
      </c>
      <c r="DG186">
        <v>345129.01459999999</v>
      </c>
      <c r="DH186">
        <v>345129.01459999999</v>
      </c>
      <c r="DI186">
        <v>345129.01459999999</v>
      </c>
      <c r="DJ186">
        <v>345129.01459999999</v>
      </c>
      <c r="DK186">
        <v>345129.01459999999</v>
      </c>
      <c r="DL186">
        <v>345129.01459999999</v>
      </c>
      <c r="DM186">
        <v>345129.01459999999</v>
      </c>
      <c r="DN186">
        <v>345129.01459999999</v>
      </c>
      <c r="DO186">
        <v>345129.01459999999</v>
      </c>
      <c r="DP186">
        <v>345129.01459999999</v>
      </c>
      <c r="DQ186">
        <v>345129.01459999999</v>
      </c>
      <c r="DR186">
        <v>345129.01459999999</v>
      </c>
      <c r="DS186">
        <v>345129.01459999999</v>
      </c>
      <c r="DT186">
        <v>345129.01459999999</v>
      </c>
      <c r="DU186">
        <v>345129.01459999999</v>
      </c>
      <c r="DV186">
        <v>345129.01459999999</v>
      </c>
      <c r="DW186">
        <v>345129.01459999999</v>
      </c>
      <c r="DX186">
        <v>345129.01459999999</v>
      </c>
      <c r="DY186">
        <v>345129.01459999999</v>
      </c>
      <c r="DZ186">
        <v>345129.01459999999</v>
      </c>
      <c r="EA186">
        <v>345129.01459999999</v>
      </c>
      <c r="EB186">
        <v>345129.01459999999</v>
      </c>
      <c r="EC186">
        <v>345129.01459999999</v>
      </c>
      <c r="ED186">
        <v>345129.01459999999</v>
      </c>
      <c r="EE186">
        <v>345129.01459999999</v>
      </c>
      <c r="EF186">
        <v>345129.01459999999</v>
      </c>
      <c r="EG186">
        <v>345129.01459999999</v>
      </c>
      <c r="EH186">
        <v>345129.01459999999</v>
      </c>
      <c r="EI186">
        <v>345129.01459999999</v>
      </c>
      <c r="EJ186">
        <v>345129.01459999999</v>
      </c>
      <c r="EK186">
        <v>345129.01459999999</v>
      </c>
      <c r="EL186">
        <v>345129.01459999999</v>
      </c>
      <c r="EM186">
        <v>345129.01459999999</v>
      </c>
      <c r="EN186">
        <v>345129.01459999999</v>
      </c>
      <c r="EO186">
        <v>345129.01459999999</v>
      </c>
      <c r="EP186">
        <v>345129.01459999999</v>
      </c>
      <c r="EQ186">
        <v>345129.01459999999</v>
      </c>
      <c r="ER186">
        <v>345129.01459999999</v>
      </c>
      <c r="ES186">
        <v>345129.01459999999</v>
      </c>
    </row>
    <row r="187" spans="1:149" ht="19.5" outlineLevel="1" x14ac:dyDescent="0.35">
      <c r="A187" s="288"/>
      <c r="B187" s="289">
        <v>173</v>
      </c>
      <c r="C187" s="320"/>
      <c r="D187" s="320"/>
      <c r="E187" s="404" t="s">
        <v>144</v>
      </c>
      <c r="F187" s="369"/>
      <c r="G187" s="369">
        <f t="shared" si="48"/>
        <v>1630327994.0632999</v>
      </c>
      <c r="H187" s="313">
        <f t="shared" si="49"/>
        <v>1630327994.0632999</v>
      </c>
      <c r="I187" s="313">
        <f t="shared" si="49"/>
        <v>1630327994.0632999</v>
      </c>
      <c r="J187" s="313">
        <f t="shared" si="49"/>
        <v>1630327994.0632999</v>
      </c>
      <c r="K187" s="313">
        <f t="shared" si="49"/>
        <v>1630327994.0632999</v>
      </c>
      <c r="L187" s="313">
        <f t="shared" si="49"/>
        <v>1630327994.0632999</v>
      </c>
      <c r="M187" s="313">
        <f t="shared" si="49"/>
        <v>1630327994.0632999</v>
      </c>
      <c r="N187" s="370"/>
      <c r="O187" s="290">
        <v>185</v>
      </c>
      <c r="P187" s="290">
        <v>0</v>
      </c>
      <c r="Q187" s="330">
        <v>1630327994.0632999</v>
      </c>
      <c r="R187" s="330">
        <v>1630327994.0632999</v>
      </c>
      <c r="S187" s="330">
        <v>1630327994.0632999</v>
      </c>
      <c r="T187" s="330">
        <v>1630327994.0632999</v>
      </c>
      <c r="U187" s="330">
        <v>1630327994.0632999</v>
      </c>
      <c r="V187" s="330">
        <v>1630327994.0632999</v>
      </c>
      <c r="W187" s="330">
        <v>1630327994.0632999</v>
      </c>
      <c r="X187" s="331">
        <v>1630327994.0632999</v>
      </c>
      <c r="Y187" s="330">
        <v>1630327994.0632999</v>
      </c>
      <c r="Z187" s="330">
        <v>1630327994.0632999</v>
      </c>
      <c r="AA187" s="330">
        <v>1630327994.0632999</v>
      </c>
      <c r="AB187" s="330">
        <v>1630327994.0632999</v>
      </c>
      <c r="AC187" s="330">
        <v>1630327994.0632999</v>
      </c>
      <c r="AD187" s="330">
        <v>1630327994.0632999</v>
      </c>
      <c r="AE187" s="330">
        <v>1630327994.0632999</v>
      </c>
      <c r="AF187" s="330">
        <v>1630327994.0632999</v>
      </c>
      <c r="AG187" s="330">
        <v>1630327994.0632999</v>
      </c>
      <c r="AH187" s="330">
        <v>1630327994.0632999</v>
      </c>
      <c r="AI187" s="330">
        <v>1630327994.0632999</v>
      </c>
      <c r="AJ187" s="330">
        <v>1630327994.0632999</v>
      </c>
      <c r="AK187" s="330">
        <v>1630327994.0632999</v>
      </c>
      <c r="AL187" s="332">
        <v>1630327994.0632999</v>
      </c>
      <c r="AM187" s="332">
        <v>1630327994.0632999</v>
      </c>
      <c r="AN187" s="332">
        <v>1630327994.0632999</v>
      </c>
      <c r="AO187" s="332">
        <v>1630327994.0632999</v>
      </c>
      <c r="AP187" s="332">
        <v>1630327994.0632999</v>
      </c>
      <c r="AQ187" s="332">
        <v>1630327994.0632999</v>
      </c>
      <c r="AR187" s="332">
        <v>1630327994.0632999</v>
      </c>
      <c r="AS187" s="332">
        <v>1630327994.0632999</v>
      </c>
      <c r="AT187" s="332">
        <v>1630327994.0632999</v>
      </c>
      <c r="AU187" s="332">
        <v>1630327994.0632999</v>
      </c>
      <c r="AV187" s="332">
        <v>1630327994.0632999</v>
      </c>
      <c r="AW187" s="332">
        <v>1630327994.0632999</v>
      </c>
      <c r="AX187" s="332">
        <v>1630327994.0632999</v>
      </c>
      <c r="AY187" s="332">
        <v>1630327994.0632999</v>
      </c>
      <c r="AZ187" s="332">
        <v>1630327994.0632999</v>
      </c>
      <c r="BA187" s="332"/>
      <c r="BB187" s="332">
        <v>1630327994.0632999</v>
      </c>
      <c r="BC187" s="332">
        <v>1630327994.0632999</v>
      </c>
      <c r="BD187" s="332">
        <v>1630327994.0632999</v>
      </c>
      <c r="BE187" s="332">
        <v>1630327994.0632999</v>
      </c>
      <c r="BF187" s="332">
        <v>1630327994.0632999</v>
      </c>
      <c r="BG187" s="332">
        <v>1630327994.0632999</v>
      </c>
      <c r="BH187" s="332">
        <v>1630327994.0632999</v>
      </c>
      <c r="BI187" s="332">
        <v>1630327994.0632999</v>
      </c>
      <c r="BJ187" s="332">
        <v>1630327994.0632999</v>
      </c>
      <c r="BK187" s="332">
        <v>1630327994.0632999</v>
      </c>
      <c r="BL187" s="332">
        <v>1630327994.0632999</v>
      </c>
      <c r="BM187" s="332">
        <v>1630327994.0632999</v>
      </c>
      <c r="BN187" s="332">
        <v>1630327994.0632999</v>
      </c>
      <c r="BO187" s="332">
        <v>1630327994.0632999</v>
      </c>
      <c r="BP187" s="332">
        <v>1630327994.0632999</v>
      </c>
      <c r="BQ187" s="332">
        <v>1630327994.0632999</v>
      </c>
      <c r="BR187" s="332"/>
      <c r="BS187" s="332">
        <v>1630327994.0632999</v>
      </c>
      <c r="BT187" s="332">
        <v>1630327994.0632999</v>
      </c>
      <c r="BU187" s="332">
        <v>1630327994.0632999</v>
      </c>
      <c r="BV187" s="332">
        <v>1630327994.0632999</v>
      </c>
      <c r="BW187" s="332">
        <v>1630327994.0632999</v>
      </c>
      <c r="BX187" s="329">
        <v>1630327994.0632999</v>
      </c>
      <c r="BY187" s="332">
        <v>1630327994.0632999</v>
      </c>
      <c r="BZ187" s="332">
        <v>1630327994.0632999</v>
      </c>
      <c r="CA187" s="332">
        <v>1630327994.0632999</v>
      </c>
      <c r="CB187" s="332">
        <v>1630327994.0632999</v>
      </c>
      <c r="CC187" s="332">
        <v>1630327994.0632999</v>
      </c>
      <c r="CD187" s="290"/>
      <c r="CE187" s="290"/>
      <c r="CG187">
        <v>1630327994.0632999</v>
      </c>
      <c r="CH187">
        <v>1630327994.0632999</v>
      </c>
      <c r="CI187">
        <v>1630327994.0632999</v>
      </c>
      <c r="CJ187">
        <v>1630327994.0632999</v>
      </c>
      <c r="CK187">
        <v>1630327994.0632999</v>
      </c>
      <c r="CL187">
        <v>1630327994.0632999</v>
      </c>
      <c r="CM187">
        <v>1630327994.0632999</v>
      </c>
      <c r="CN187">
        <v>1630327994.0632999</v>
      </c>
      <c r="CO187">
        <v>1630327994.0632999</v>
      </c>
      <c r="CP187">
        <v>1630327994.0632999</v>
      </c>
      <c r="CQ187">
        <v>1630327994.0632999</v>
      </c>
      <c r="CR187">
        <v>1630327994.0632999</v>
      </c>
      <c r="CS187">
        <v>1630327994.0632999</v>
      </c>
      <c r="CT187">
        <v>1630327994.0632999</v>
      </c>
      <c r="CU187">
        <v>1630327994.0632999</v>
      </c>
      <c r="CV187">
        <v>1630327994.0632999</v>
      </c>
      <c r="CW187">
        <v>1630327994.0632999</v>
      </c>
      <c r="CX187">
        <v>1630327994.0632999</v>
      </c>
      <c r="CY187">
        <v>1630327994.0632999</v>
      </c>
      <c r="CZ187">
        <v>1630327994.0632999</v>
      </c>
      <c r="DA187">
        <v>1630327994.0632999</v>
      </c>
      <c r="DB187">
        <v>1630327994.0632999</v>
      </c>
      <c r="DC187">
        <v>1630327994.0632999</v>
      </c>
      <c r="DD187">
        <v>1630327994.0632999</v>
      </c>
      <c r="DE187">
        <v>1630327994.0632999</v>
      </c>
      <c r="DF187">
        <v>1630327994.0632999</v>
      </c>
      <c r="DG187">
        <v>1630327994.0632999</v>
      </c>
      <c r="DH187">
        <v>1630327994.0632999</v>
      </c>
      <c r="DI187">
        <v>1630327994.0632999</v>
      </c>
      <c r="DJ187">
        <v>1630327994.0632999</v>
      </c>
      <c r="DK187">
        <v>1630327994.0632999</v>
      </c>
      <c r="DL187">
        <v>1630327994.0632999</v>
      </c>
      <c r="DM187">
        <v>1630327994.0632999</v>
      </c>
      <c r="DN187">
        <v>1630327994.0632999</v>
      </c>
      <c r="DO187">
        <v>1630327994.0632999</v>
      </c>
      <c r="DP187">
        <v>1630327994.0632999</v>
      </c>
      <c r="DQ187">
        <v>1630327994.0632999</v>
      </c>
      <c r="DR187">
        <v>1630327994.0632999</v>
      </c>
      <c r="DS187">
        <v>1630327994.0632999</v>
      </c>
      <c r="DT187">
        <v>1630327994.0632999</v>
      </c>
      <c r="DU187">
        <v>1630327994.0632999</v>
      </c>
      <c r="DV187">
        <v>1630327994.0632999</v>
      </c>
      <c r="DW187">
        <v>1630327994.0632999</v>
      </c>
      <c r="DX187">
        <v>1630327994.0632999</v>
      </c>
      <c r="DY187">
        <v>1630327994.0632999</v>
      </c>
      <c r="DZ187">
        <v>1630327994.0632999</v>
      </c>
      <c r="EA187">
        <v>1630327994.0632999</v>
      </c>
      <c r="EB187">
        <v>1630327994.0632999</v>
      </c>
      <c r="EC187">
        <v>1630327994.0632999</v>
      </c>
      <c r="ED187">
        <v>1630327994.0632999</v>
      </c>
      <c r="EE187">
        <v>1630327994.0632999</v>
      </c>
      <c r="EF187">
        <v>1630327994.0632999</v>
      </c>
      <c r="EG187">
        <v>1630327994.0632999</v>
      </c>
      <c r="EH187">
        <v>1630327994.0632999</v>
      </c>
      <c r="EI187">
        <v>1630327994.0632999</v>
      </c>
      <c r="EJ187">
        <v>1630327994.0632999</v>
      </c>
      <c r="EK187">
        <v>1630327994.0632999</v>
      </c>
      <c r="EL187">
        <v>1630327994.0632999</v>
      </c>
      <c r="EM187">
        <v>1630327994.0632999</v>
      </c>
      <c r="EN187">
        <v>1630327994.0632999</v>
      </c>
      <c r="EO187">
        <v>1630327994.0632999</v>
      </c>
      <c r="EP187">
        <v>1630327994.0632999</v>
      </c>
      <c r="EQ187">
        <v>1630327994.0632999</v>
      </c>
      <c r="ER187">
        <v>1630327994.0632999</v>
      </c>
      <c r="ES187">
        <v>1630327994.0632999</v>
      </c>
    </row>
    <row r="188" spans="1:149" ht="19.5" outlineLevel="1" x14ac:dyDescent="0.35">
      <c r="A188" s="288"/>
      <c r="B188" s="289">
        <v>174</v>
      </c>
      <c r="C188" s="402"/>
      <c r="D188" s="402"/>
      <c r="E188" s="403" t="s">
        <v>130</v>
      </c>
      <c r="F188" s="399"/>
      <c r="G188" s="399">
        <f t="shared" si="48"/>
        <v>1</v>
      </c>
      <c r="H188" s="400">
        <f t="shared" si="49"/>
        <v>1</v>
      </c>
      <c r="I188" s="400">
        <f t="shared" si="49"/>
        <v>1</v>
      </c>
      <c r="J188" s="400">
        <f t="shared" si="49"/>
        <v>1</v>
      </c>
      <c r="K188" s="400">
        <f t="shared" si="49"/>
        <v>1</v>
      </c>
      <c r="L188" s="400">
        <f t="shared" si="49"/>
        <v>1</v>
      </c>
      <c r="M188" s="400">
        <f t="shared" si="49"/>
        <v>1</v>
      </c>
      <c r="N188" s="401"/>
      <c r="O188" s="290">
        <v>186</v>
      </c>
      <c r="P188" s="290">
        <v>0</v>
      </c>
      <c r="Q188" s="330">
        <v>1</v>
      </c>
      <c r="R188" s="330">
        <v>1</v>
      </c>
      <c r="S188" s="330">
        <v>1</v>
      </c>
      <c r="T188" s="330">
        <v>1</v>
      </c>
      <c r="U188" s="330">
        <v>1</v>
      </c>
      <c r="V188" s="330">
        <v>1</v>
      </c>
      <c r="W188" s="330">
        <v>1</v>
      </c>
      <c r="X188" s="331">
        <v>1</v>
      </c>
      <c r="Y188" s="330">
        <v>1</v>
      </c>
      <c r="Z188" s="330">
        <v>1</v>
      </c>
      <c r="AA188" s="330">
        <v>1</v>
      </c>
      <c r="AB188" s="330">
        <v>1</v>
      </c>
      <c r="AC188" s="330">
        <v>1</v>
      </c>
      <c r="AD188" s="330">
        <v>1</v>
      </c>
      <c r="AE188" s="330">
        <v>1</v>
      </c>
      <c r="AF188" s="330">
        <v>1</v>
      </c>
      <c r="AG188" s="330">
        <v>1</v>
      </c>
      <c r="AH188" s="330">
        <v>1</v>
      </c>
      <c r="AI188" s="330">
        <v>1</v>
      </c>
      <c r="AJ188" s="330">
        <v>1</v>
      </c>
      <c r="AK188" s="330">
        <v>1</v>
      </c>
      <c r="AL188" s="332">
        <v>1</v>
      </c>
      <c r="AM188" s="332">
        <v>1</v>
      </c>
      <c r="AN188" s="332">
        <v>1</v>
      </c>
      <c r="AO188" s="332">
        <v>1</v>
      </c>
      <c r="AP188" s="332">
        <v>1</v>
      </c>
      <c r="AQ188" s="332">
        <v>1</v>
      </c>
      <c r="AR188" s="332">
        <v>1</v>
      </c>
      <c r="AS188" s="332">
        <v>1</v>
      </c>
      <c r="AT188" s="332">
        <v>1</v>
      </c>
      <c r="AU188" s="332">
        <v>1</v>
      </c>
      <c r="AV188" s="332">
        <v>1</v>
      </c>
      <c r="AW188" s="332">
        <v>1</v>
      </c>
      <c r="AX188" s="332">
        <v>1</v>
      </c>
      <c r="AY188" s="332">
        <v>1</v>
      </c>
      <c r="AZ188" s="332">
        <v>1</v>
      </c>
      <c r="BA188" s="332"/>
      <c r="BB188" s="332">
        <v>1</v>
      </c>
      <c r="BC188" s="332">
        <v>1</v>
      </c>
      <c r="BD188" s="332">
        <v>1</v>
      </c>
      <c r="BE188" s="332">
        <v>1</v>
      </c>
      <c r="BF188" s="332">
        <v>1</v>
      </c>
      <c r="BG188" s="332">
        <v>1</v>
      </c>
      <c r="BH188" s="332">
        <v>1</v>
      </c>
      <c r="BI188" s="332">
        <v>1</v>
      </c>
      <c r="BJ188" s="332">
        <v>1</v>
      </c>
      <c r="BK188" s="332">
        <v>1</v>
      </c>
      <c r="BL188" s="332">
        <v>1</v>
      </c>
      <c r="BM188" s="332">
        <v>1</v>
      </c>
      <c r="BN188" s="332">
        <v>1</v>
      </c>
      <c r="BO188" s="332">
        <v>1</v>
      </c>
      <c r="BP188" s="332">
        <v>1</v>
      </c>
      <c r="BQ188" s="332">
        <v>1</v>
      </c>
      <c r="BR188" s="332"/>
      <c r="BS188" s="332">
        <v>1</v>
      </c>
      <c r="BT188" s="332">
        <v>1</v>
      </c>
      <c r="BU188" s="332">
        <v>1</v>
      </c>
      <c r="BV188" s="332">
        <v>1</v>
      </c>
      <c r="BW188" s="332">
        <v>1</v>
      </c>
      <c r="BX188" s="329">
        <v>1</v>
      </c>
      <c r="BY188" s="332">
        <v>1</v>
      </c>
      <c r="BZ188" s="332">
        <v>1</v>
      </c>
      <c r="CA188" s="332">
        <v>1</v>
      </c>
      <c r="CB188" s="332">
        <v>1</v>
      </c>
      <c r="CC188" s="332">
        <v>1</v>
      </c>
      <c r="CD188" s="290"/>
      <c r="CE188" s="290"/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>
        <v>1</v>
      </c>
      <c r="DI188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1</v>
      </c>
      <c r="EL188">
        <v>1</v>
      </c>
      <c r="EM188">
        <v>1</v>
      </c>
      <c r="EN188">
        <v>1</v>
      </c>
      <c r="EO188">
        <v>1</v>
      </c>
      <c r="EP188">
        <v>1</v>
      </c>
      <c r="EQ188">
        <v>1</v>
      </c>
      <c r="ER188">
        <v>1</v>
      </c>
      <c r="ES188">
        <v>1</v>
      </c>
    </row>
    <row r="189" spans="1:149" ht="19.5" outlineLevel="1" x14ac:dyDescent="0.35">
      <c r="A189" s="288"/>
      <c r="B189" s="289">
        <v>175</v>
      </c>
      <c r="C189" s="402"/>
      <c r="D189" s="402"/>
      <c r="E189" s="403" t="s">
        <v>131</v>
      </c>
      <c r="F189" s="399"/>
      <c r="G189" s="399">
        <f t="shared" si="48"/>
        <v>1</v>
      </c>
      <c r="H189" s="400">
        <f t="shared" si="49"/>
        <v>1</v>
      </c>
      <c r="I189" s="400">
        <f t="shared" si="49"/>
        <v>1</v>
      </c>
      <c r="J189" s="400">
        <f t="shared" si="49"/>
        <v>1</v>
      </c>
      <c r="K189" s="400">
        <f t="shared" si="49"/>
        <v>1</v>
      </c>
      <c r="L189" s="400">
        <f t="shared" si="49"/>
        <v>1</v>
      </c>
      <c r="M189" s="400">
        <f t="shared" si="49"/>
        <v>1</v>
      </c>
      <c r="N189" s="401"/>
      <c r="O189" s="290">
        <v>187</v>
      </c>
      <c r="P189" s="290">
        <v>0</v>
      </c>
      <c r="Q189" s="330">
        <v>1</v>
      </c>
      <c r="R189" s="330">
        <v>1</v>
      </c>
      <c r="S189" s="330">
        <v>1</v>
      </c>
      <c r="T189" s="330">
        <v>1</v>
      </c>
      <c r="U189" s="330">
        <v>1</v>
      </c>
      <c r="V189" s="330">
        <v>1</v>
      </c>
      <c r="W189" s="330">
        <v>1</v>
      </c>
      <c r="X189" s="331">
        <v>1</v>
      </c>
      <c r="Y189" s="330">
        <v>1</v>
      </c>
      <c r="Z189" s="330">
        <v>1</v>
      </c>
      <c r="AA189" s="330">
        <v>1</v>
      </c>
      <c r="AB189" s="330">
        <v>1</v>
      </c>
      <c r="AC189" s="330">
        <v>1</v>
      </c>
      <c r="AD189" s="330">
        <v>1</v>
      </c>
      <c r="AE189" s="330">
        <v>1</v>
      </c>
      <c r="AF189" s="330">
        <v>1</v>
      </c>
      <c r="AG189" s="330">
        <v>1</v>
      </c>
      <c r="AH189" s="330">
        <v>1</v>
      </c>
      <c r="AI189" s="330">
        <v>1</v>
      </c>
      <c r="AJ189" s="330">
        <v>1</v>
      </c>
      <c r="AK189" s="330">
        <v>1</v>
      </c>
      <c r="AL189" s="332">
        <v>1</v>
      </c>
      <c r="AM189" s="332">
        <v>1</v>
      </c>
      <c r="AN189" s="332">
        <v>1</v>
      </c>
      <c r="AO189" s="332">
        <v>1</v>
      </c>
      <c r="AP189" s="332">
        <v>1</v>
      </c>
      <c r="AQ189" s="332">
        <v>1</v>
      </c>
      <c r="AR189" s="332">
        <v>1</v>
      </c>
      <c r="AS189" s="332">
        <v>1</v>
      </c>
      <c r="AT189" s="332">
        <v>1</v>
      </c>
      <c r="AU189" s="332">
        <v>1</v>
      </c>
      <c r="AV189" s="332">
        <v>1</v>
      </c>
      <c r="AW189" s="332">
        <v>1</v>
      </c>
      <c r="AX189" s="332">
        <v>1</v>
      </c>
      <c r="AY189" s="332">
        <v>1</v>
      </c>
      <c r="AZ189" s="332">
        <v>1</v>
      </c>
      <c r="BA189" s="332"/>
      <c r="BB189" s="332">
        <v>1</v>
      </c>
      <c r="BC189" s="332">
        <v>1</v>
      </c>
      <c r="BD189" s="332">
        <v>1</v>
      </c>
      <c r="BE189" s="332">
        <v>1</v>
      </c>
      <c r="BF189" s="332">
        <v>1</v>
      </c>
      <c r="BG189" s="332">
        <v>1</v>
      </c>
      <c r="BH189" s="332">
        <v>1</v>
      </c>
      <c r="BI189" s="332">
        <v>1</v>
      </c>
      <c r="BJ189" s="332">
        <v>1</v>
      </c>
      <c r="BK189" s="332">
        <v>1</v>
      </c>
      <c r="BL189" s="332">
        <v>1</v>
      </c>
      <c r="BM189" s="332">
        <v>1</v>
      </c>
      <c r="BN189" s="332">
        <v>1</v>
      </c>
      <c r="BO189" s="332">
        <v>1</v>
      </c>
      <c r="BP189" s="332">
        <v>1</v>
      </c>
      <c r="BQ189" s="332">
        <v>1</v>
      </c>
      <c r="BR189" s="332"/>
      <c r="BS189" s="332">
        <v>1</v>
      </c>
      <c r="BT189" s="332">
        <v>1</v>
      </c>
      <c r="BU189" s="332">
        <v>1</v>
      </c>
      <c r="BV189" s="332">
        <v>1</v>
      </c>
      <c r="BW189" s="332">
        <v>1</v>
      </c>
      <c r="BX189" s="329">
        <v>1</v>
      </c>
      <c r="BY189" s="332">
        <v>1</v>
      </c>
      <c r="BZ189" s="332">
        <v>1</v>
      </c>
      <c r="CA189" s="332">
        <v>1</v>
      </c>
      <c r="CB189" s="332">
        <v>1</v>
      </c>
      <c r="CC189" s="332">
        <v>1</v>
      </c>
      <c r="CD189" s="290"/>
      <c r="CE189" s="290"/>
      <c r="CG189">
        <v>1</v>
      </c>
      <c r="CH189">
        <v>1</v>
      </c>
      <c r="CI189">
        <v>1</v>
      </c>
      <c r="CJ189">
        <v>1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1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1</v>
      </c>
      <c r="DD189">
        <v>1</v>
      </c>
      <c r="DE189">
        <v>1</v>
      </c>
      <c r="DF189">
        <v>1</v>
      </c>
      <c r="DG189">
        <v>1</v>
      </c>
      <c r="DH189">
        <v>1</v>
      </c>
      <c r="DI189">
        <v>1</v>
      </c>
      <c r="DJ189">
        <v>1</v>
      </c>
      <c r="DK189">
        <v>1</v>
      </c>
      <c r="DL189">
        <v>1</v>
      </c>
      <c r="DM189">
        <v>1</v>
      </c>
      <c r="DN189">
        <v>1</v>
      </c>
      <c r="DO189">
        <v>1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1</v>
      </c>
      <c r="DW189">
        <v>1</v>
      </c>
      <c r="DX189">
        <v>1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1</v>
      </c>
      <c r="EG189">
        <v>1</v>
      </c>
      <c r="EH189">
        <v>1</v>
      </c>
      <c r="EI189">
        <v>1</v>
      </c>
      <c r="EJ189">
        <v>1</v>
      </c>
      <c r="EK189">
        <v>1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</row>
    <row r="190" spans="1:149" ht="19.5" outlineLevel="1" x14ac:dyDescent="0.35">
      <c r="A190" s="288"/>
      <c r="B190" s="289">
        <v>176</v>
      </c>
      <c r="C190" s="402"/>
      <c r="D190" s="402"/>
      <c r="E190" s="403" t="s">
        <v>132</v>
      </c>
      <c r="F190" s="399"/>
      <c r="G190" s="399">
        <f t="shared" si="48"/>
        <v>1</v>
      </c>
      <c r="H190" s="400">
        <f t="shared" si="49"/>
        <v>1</v>
      </c>
      <c r="I190" s="400">
        <f t="shared" si="49"/>
        <v>1</v>
      </c>
      <c r="J190" s="400">
        <f t="shared" si="49"/>
        <v>1</v>
      </c>
      <c r="K190" s="400">
        <f t="shared" si="49"/>
        <v>1</v>
      </c>
      <c r="L190" s="400">
        <f t="shared" si="49"/>
        <v>1</v>
      </c>
      <c r="M190" s="400">
        <f t="shared" si="49"/>
        <v>1</v>
      </c>
      <c r="N190" s="401"/>
      <c r="O190" s="290">
        <v>188</v>
      </c>
      <c r="P190" s="290">
        <v>0</v>
      </c>
      <c r="Q190" s="330">
        <v>1</v>
      </c>
      <c r="R190" s="330">
        <v>1</v>
      </c>
      <c r="S190" s="330">
        <v>1</v>
      </c>
      <c r="T190" s="330">
        <v>1</v>
      </c>
      <c r="U190" s="330">
        <v>1</v>
      </c>
      <c r="V190" s="330">
        <v>1</v>
      </c>
      <c r="W190" s="330">
        <v>1</v>
      </c>
      <c r="X190" s="331">
        <v>1</v>
      </c>
      <c r="Y190" s="330">
        <v>1</v>
      </c>
      <c r="Z190" s="330">
        <v>1</v>
      </c>
      <c r="AA190" s="330">
        <v>1</v>
      </c>
      <c r="AB190" s="330">
        <v>1</v>
      </c>
      <c r="AC190" s="330">
        <v>1</v>
      </c>
      <c r="AD190" s="330">
        <v>1</v>
      </c>
      <c r="AE190" s="330">
        <v>1</v>
      </c>
      <c r="AF190" s="330">
        <v>1</v>
      </c>
      <c r="AG190" s="330">
        <v>1</v>
      </c>
      <c r="AH190" s="330">
        <v>1</v>
      </c>
      <c r="AI190" s="330">
        <v>1</v>
      </c>
      <c r="AJ190" s="330">
        <v>1</v>
      </c>
      <c r="AK190" s="330">
        <v>1</v>
      </c>
      <c r="AL190" s="332">
        <v>1</v>
      </c>
      <c r="AM190" s="332">
        <v>1</v>
      </c>
      <c r="AN190" s="332">
        <v>1</v>
      </c>
      <c r="AO190" s="332">
        <v>1</v>
      </c>
      <c r="AP190" s="332">
        <v>1</v>
      </c>
      <c r="AQ190" s="332">
        <v>1</v>
      </c>
      <c r="AR190" s="332">
        <v>1</v>
      </c>
      <c r="AS190" s="332">
        <v>1</v>
      </c>
      <c r="AT190" s="332">
        <v>1</v>
      </c>
      <c r="AU190" s="332">
        <v>1</v>
      </c>
      <c r="AV190" s="332">
        <v>1</v>
      </c>
      <c r="AW190" s="332">
        <v>1</v>
      </c>
      <c r="AX190" s="332">
        <v>1</v>
      </c>
      <c r="AY190" s="332">
        <v>1</v>
      </c>
      <c r="AZ190" s="332">
        <v>1</v>
      </c>
      <c r="BA190" s="332"/>
      <c r="BB190" s="332">
        <v>1</v>
      </c>
      <c r="BC190" s="332">
        <v>1</v>
      </c>
      <c r="BD190" s="332">
        <v>1</v>
      </c>
      <c r="BE190" s="332">
        <v>1</v>
      </c>
      <c r="BF190" s="332">
        <v>1</v>
      </c>
      <c r="BG190" s="332">
        <v>1</v>
      </c>
      <c r="BH190" s="332">
        <v>1</v>
      </c>
      <c r="BI190" s="332">
        <v>1</v>
      </c>
      <c r="BJ190" s="332">
        <v>1</v>
      </c>
      <c r="BK190" s="332">
        <v>1</v>
      </c>
      <c r="BL190" s="332">
        <v>1</v>
      </c>
      <c r="BM190" s="332">
        <v>1</v>
      </c>
      <c r="BN190" s="332">
        <v>1</v>
      </c>
      <c r="BO190" s="332">
        <v>1</v>
      </c>
      <c r="BP190" s="332">
        <v>1</v>
      </c>
      <c r="BQ190" s="332">
        <v>1</v>
      </c>
      <c r="BR190" s="332"/>
      <c r="BS190" s="332">
        <v>1</v>
      </c>
      <c r="BT190" s="332">
        <v>1</v>
      </c>
      <c r="BU190" s="332">
        <v>1</v>
      </c>
      <c r="BV190" s="332">
        <v>1</v>
      </c>
      <c r="BW190" s="332">
        <v>1</v>
      </c>
      <c r="BX190" s="329">
        <v>1</v>
      </c>
      <c r="BY190" s="332">
        <v>1</v>
      </c>
      <c r="BZ190" s="332">
        <v>1</v>
      </c>
      <c r="CA190" s="332">
        <v>1</v>
      </c>
      <c r="CB190" s="332">
        <v>1</v>
      </c>
      <c r="CC190" s="332">
        <v>1</v>
      </c>
      <c r="CD190" s="290"/>
      <c r="CE190" s="290"/>
      <c r="CG190">
        <v>1</v>
      </c>
      <c r="CH190">
        <v>1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1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1</v>
      </c>
      <c r="DC190">
        <v>1</v>
      </c>
      <c r="DD190">
        <v>1</v>
      </c>
      <c r="DE190">
        <v>1</v>
      </c>
      <c r="DF190">
        <v>1</v>
      </c>
      <c r="DG190">
        <v>1</v>
      </c>
      <c r="DH190">
        <v>1</v>
      </c>
      <c r="DI190">
        <v>1</v>
      </c>
      <c r="DJ190">
        <v>1</v>
      </c>
      <c r="DK190">
        <v>1</v>
      </c>
      <c r="DL190">
        <v>1</v>
      </c>
      <c r="DM190">
        <v>1</v>
      </c>
      <c r="DN190">
        <v>1</v>
      </c>
      <c r="DO190">
        <v>1</v>
      </c>
      <c r="DP190">
        <v>1</v>
      </c>
      <c r="DQ190">
        <v>1</v>
      </c>
      <c r="DR190">
        <v>1</v>
      </c>
      <c r="DS190">
        <v>1</v>
      </c>
      <c r="DT190">
        <v>1</v>
      </c>
      <c r="DU190">
        <v>1</v>
      </c>
      <c r="DV190">
        <v>1</v>
      </c>
      <c r="DW190">
        <v>1</v>
      </c>
      <c r="DX190">
        <v>1</v>
      </c>
      <c r="DY190">
        <v>1</v>
      </c>
      <c r="DZ190">
        <v>1</v>
      </c>
      <c r="EA190">
        <v>1</v>
      </c>
      <c r="EB190">
        <v>1</v>
      </c>
      <c r="EC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1</v>
      </c>
      <c r="EJ190">
        <v>1</v>
      </c>
      <c r="EK190">
        <v>1</v>
      </c>
      <c r="EL190">
        <v>1</v>
      </c>
      <c r="EM190">
        <v>1</v>
      </c>
      <c r="EN190">
        <v>1</v>
      </c>
      <c r="EO190">
        <v>1</v>
      </c>
      <c r="EP190">
        <v>1</v>
      </c>
      <c r="EQ190">
        <v>1</v>
      </c>
      <c r="ER190">
        <v>1</v>
      </c>
      <c r="ES190">
        <v>1</v>
      </c>
    </row>
    <row r="191" spans="1:149" ht="19.5" outlineLevel="1" x14ac:dyDescent="0.35">
      <c r="A191" s="288"/>
      <c r="B191" s="289">
        <v>177</v>
      </c>
      <c r="C191" s="402"/>
      <c r="D191" s="402"/>
      <c r="E191" s="403" t="s">
        <v>133</v>
      </c>
      <c r="F191" s="399"/>
      <c r="G191" s="399">
        <f t="shared" si="48"/>
        <v>1</v>
      </c>
      <c r="H191" s="400">
        <f t="shared" si="49"/>
        <v>1</v>
      </c>
      <c r="I191" s="400">
        <f t="shared" si="49"/>
        <v>1</v>
      </c>
      <c r="J191" s="400">
        <f t="shared" si="49"/>
        <v>1</v>
      </c>
      <c r="K191" s="400">
        <f t="shared" si="49"/>
        <v>1</v>
      </c>
      <c r="L191" s="400">
        <f t="shared" si="49"/>
        <v>1</v>
      </c>
      <c r="M191" s="400">
        <f t="shared" si="49"/>
        <v>1</v>
      </c>
      <c r="N191" s="401"/>
      <c r="O191" s="290">
        <v>189</v>
      </c>
      <c r="P191" s="290">
        <v>0</v>
      </c>
      <c r="Q191" s="330">
        <v>1</v>
      </c>
      <c r="R191" s="330">
        <v>1</v>
      </c>
      <c r="S191" s="330">
        <v>1</v>
      </c>
      <c r="T191" s="330">
        <v>1</v>
      </c>
      <c r="U191" s="330">
        <v>1</v>
      </c>
      <c r="V191" s="330">
        <v>1</v>
      </c>
      <c r="W191" s="330">
        <v>1</v>
      </c>
      <c r="X191" s="331">
        <v>1</v>
      </c>
      <c r="Y191" s="330">
        <v>1</v>
      </c>
      <c r="Z191" s="330">
        <v>1</v>
      </c>
      <c r="AA191" s="330">
        <v>1</v>
      </c>
      <c r="AB191" s="330">
        <v>1</v>
      </c>
      <c r="AC191" s="330">
        <v>1</v>
      </c>
      <c r="AD191" s="330">
        <v>1</v>
      </c>
      <c r="AE191" s="330">
        <v>1</v>
      </c>
      <c r="AF191" s="330">
        <v>1</v>
      </c>
      <c r="AG191" s="330">
        <v>1</v>
      </c>
      <c r="AH191" s="330">
        <v>1</v>
      </c>
      <c r="AI191" s="330">
        <v>1</v>
      </c>
      <c r="AJ191" s="330">
        <v>1</v>
      </c>
      <c r="AK191" s="330">
        <v>1</v>
      </c>
      <c r="AL191" s="332">
        <v>1</v>
      </c>
      <c r="AM191" s="332">
        <v>1</v>
      </c>
      <c r="AN191" s="332">
        <v>1</v>
      </c>
      <c r="AO191" s="332">
        <v>1</v>
      </c>
      <c r="AP191" s="332">
        <v>1</v>
      </c>
      <c r="AQ191" s="332">
        <v>1</v>
      </c>
      <c r="AR191" s="332">
        <v>1</v>
      </c>
      <c r="AS191" s="332">
        <v>1</v>
      </c>
      <c r="AT191" s="332">
        <v>1</v>
      </c>
      <c r="AU191" s="332">
        <v>1</v>
      </c>
      <c r="AV191" s="332">
        <v>1</v>
      </c>
      <c r="AW191" s="332">
        <v>1</v>
      </c>
      <c r="AX191" s="332">
        <v>1</v>
      </c>
      <c r="AY191" s="332">
        <v>1</v>
      </c>
      <c r="AZ191" s="332">
        <v>1</v>
      </c>
      <c r="BA191" s="332"/>
      <c r="BB191" s="332">
        <v>1</v>
      </c>
      <c r="BC191" s="332">
        <v>1</v>
      </c>
      <c r="BD191" s="332">
        <v>1</v>
      </c>
      <c r="BE191" s="332">
        <v>1</v>
      </c>
      <c r="BF191" s="332">
        <v>1</v>
      </c>
      <c r="BG191" s="332">
        <v>1</v>
      </c>
      <c r="BH191" s="332">
        <v>1</v>
      </c>
      <c r="BI191" s="332">
        <v>1</v>
      </c>
      <c r="BJ191" s="332">
        <v>1</v>
      </c>
      <c r="BK191" s="332">
        <v>1</v>
      </c>
      <c r="BL191" s="332">
        <v>1</v>
      </c>
      <c r="BM191" s="332">
        <v>1</v>
      </c>
      <c r="BN191" s="332">
        <v>1</v>
      </c>
      <c r="BO191" s="332">
        <v>1</v>
      </c>
      <c r="BP191" s="332">
        <v>1</v>
      </c>
      <c r="BQ191" s="332">
        <v>1</v>
      </c>
      <c r="BR191" s="332"/>
      <c r="BS191" s="332">
        <v>1</v>
      </c>
      <c r="BT191" s="332">
        <v>1</v>
      </c>
      <c r="BU191" s="332">
        <v>1</v>
      </c>
      <c r="BV191" s="332">
        <v>1</v>
      </c>
      <c r="BW191" s="332">
        <v>1</v>
      </c>
      <c r="BX191" s="329">
        <v>1</v>
      </c>
      <c r="BY191" s="332">
        <v>1</v>
      </c>
      <c r="BZ191" s="332">
        <v>1</v>
      </c>
      <c r="CA191" s="332">
        <v>1</v>
      </c>
      <c r="CB191" s="332">
        <v>1</v>
      </c>
      <c r="CC191" s="332">
        <v>1</v>
      </c>
      <c r="CD191" s="290"/>
      <c r="CE191" s="290"/>
      <c r="CG191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1</v>
      </c>
      <c r="CV191">
        <v>1</v>
      </c>
      <c r="CW191">
        <v>1</v>
      </c>
      <c r="CX191">
        <v>1</v>
      </c>
      <c r="CY191">
        <v>1</v>
      </c>
      <c r="CZ191">
        <v>1</v>
      </c>
      <c r="DA191">
        <v>1</v>
      </c>
      <c r="DB191">
        <v>1</v>
      </c>
      <c r="DC191">
        <v>1</v>
      </c>
      <c r="DD191">
        <v>1</v>
      </c>
      <c r="DE191">
        <v>1</v>
      </c>
      <c r="DF191">
        <v>1</v>
      </c>
      <c r="DG191">
        <v>1</v>
      </c>
      <c r="DH191">
        <v>1</v>
      </c>
      <c r="DI191">
        <v>1</v>
      </c>
      <c r="DJ191">
        <v>1</v>
      </c>
      <c r="DK191">
        <v>1</v>
      </c>
      <c r="DL191">
        <v>1</v>
      </c>
      <c r="DM191">
        <v>1</v>
      </c>
      <c r="DN191">
        <v>1</v>
      </c>
      <c r="DO191">
        <v>1</v>
      </c>
      <c r="DP191">
        <v>1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DW191">
        <v>1</v>
      </c>
      <c r="DX191">
        <v>1</v>
      </c>
      <c r="DY191">
        <v>1</v>
      </c>
      <c r="DZ191">
        <v>1</v>
      </c>
      <c r="EA191">
        <v>1</v>
      </c>
      <c r="EB191">
        <v>1</v>
      </c>
      <c r="EC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J191">
        <v>1</v>
      </c>
      <c r="EK191">
        <v>1</v>
      </c>
      <c r="EL191">
        <v>1</v>
      </c>
      <c r="EM191">
        <v>1</v>
      </c>
      <c r="EN191">
        <v>1</v>
      </c>
      <c r="EO191">
        <v>1</v>
      </c>
      <c r="EP191">
        <v>1</v>
      </c>
      <c r="EQ191">
        <v>1</v>
      </c>
      <c r="ER191">
        <v>1</v>
      </c>
      <c r="ES191">
        <v>1</v>
      </c>
    </row>
    <row r="192" spans="1:149" ht="19.5" outlineLevel="1" x14ac:dyDescent="0.35">
      <c r="A192" s="288"/>
      <c r="B192" s="289">
        <v>178</v>
      </c>
      <c r="C192" s="402"/>
      <c r="D192" s="402"/>
      <c r="E192" s="403" t="s">
        <v>134</v>
      </c>
      <c r="F192" s="399"/>
      <c r="G192" s="399">
        <f t="shared" si="48"/>
        <v>1</v>
      </c>
      <c r="H192" s="400">
        <f t="shared" si="49"/>
        <v>1</v>
      </c>
      <c r="I192" s="400">
        <f t="shared" si="49"/>
        <v>1</v>
      </c>
      <c r="J192" s="400">
        <f t="shared" si="49"/>
        <v>1</v>
      </c>
      <c r="K192" s="400">
        <f t="shared" si="49"/>
        <v>1</v>
      </c>
      <c r="L192" s="400">
        <f t="shared" si="49"/>
        <v>1</v>
      </c>
      <c r="M192" s="400">
        <f t="shared" si="49"/>
        <v>1</v>
      </c>
      <c r="N192" s="401"/>
      <c r="O192" s="290">
        <v>190</v>
      </c>
      <c r="P192" s="290">
        <v>0</v>
      </c>
      <c r="Q192" s="330">
        <v>1</v>
      </c>
      <c r="R192" s="330">
        <v>1</v>
      </c>
      <c r="S192" s="330">
        <v>1</v>
      </c>
      <c r="T192" s="330">
        <v>1</v>
      </c>
      <c r="U192" s="330">
        <v>1</v>
      </c>
      <c r="V192" s="330">
        <v>1</v>
      </c>
      <c r="W192" s="330">
        <v>1</v>
      </c>
      <c r="X192" s="331">
        <v>1</v>
      </c>
      <c r="Y192" s="330">
        <v>1</v>
      </c>
      <c r="Z192" s="330">
        <v>1</v>
      </c>
      <c r="AA192" s="330">
        <v>1</v>
      </c>
      <c r="AB192" s="330">
        <v>1</v>
      </c>
      <c r="AC192" s="330">
        <v>1</v>
      </c>
      <c r="AD192" s="330">
        <v>1</v>
      </c>
      <c r="AE192" s="330">
        <v>1</v>
      </c>
      <c r="AF192" s="330">
        <v>1</v>
      </c>
      <c r="AG192" s="330">
        <v>1</v>
      </c>
      <c r="AH192" s="330">
        <v>1</v>
      </c>
      <c r="AI192" s="330">
        <v>1</v>
      </c>
      <c r="AJ192" s="330">
        <v>1</v>
      </c>
      <c r="AK192" s="330">
        <v>1</v>
      </c>
      <c r="AL192" s="332">
        <v>1</v>
      </c>
      <c r="AM192" s="332">
        <v>1</v>
      </c>
      <c r="AN192" s="332">
        <v>1</v>
      </c>
      <c r="AO192" s="332">
        <v>1</v>
      </c>
      <c r="AP192" s="332">
        <v>1</v>
      </c>
      <c r="AQ192" s="332">
        <v>1</v>
      </c>
      <c r="AR192" s="332">
        <v>1</v>
      </c>
      <c r="AS192" s="332">
        <v>1</v>
      </c>
      <c r="AT192" s="332">
        <v>1</v>
      </c>
      <c r="AU192" s="332">
        <v>1</v>
      </c>
      <c r="AV192" s="332">
        <v>1</v>
      </c>
      <c r="AW192" s="332">
        <v>1</v>
      </c>
      <c r="AX192" s="332">
        <v>1</v>
      </c>
      <c r="AY192" s="332">
        <v>1</v>
      </c>
      <c r="AZ192" s="332">
        <v>1</v>
      </c>
      <c r="BA192" s="332"/>
      <c r="BB192" s="332">
        <v>1</v>
      </c>
      <c r="BC192" s="332">
        <v>1</v>
      </c>
      <c r="BD192" s="332">
        <v>1</v>
      </c>
      <c r="BE192" s="332">
        <v>1</v>
      </c>
      <c r="BF192" s="332">
        <v>1</v>
      </c>
      <c r="BG192" s="332">
        <v>1</v>
      </c>
      <c r="BH192" s="332">
        <v>1</v>
      </c>
      <c r="BI192" s="332">
        <v>1</v>
      </c>
      <c r="BJ192" s="332">
        <v>1</v>
      </c>
      <c r="BK192" s="332">
        <v>1</v>
      </c>
      <c r="BL192" s="332">
        <v>1</v>
      </c>
      <c r="BM192" s="332">
        <v>1</v>
      </c>
      <c r="BN192" s="332">
        <v>1</v>
      </c>
      <c r="BO192" s="332">
        <v>1</v>
      </c>
      <c r="BP192" s="332">
        <v>1</v>
      </c>
      <c r="BQ192" s="332">
        <v>1</v>
      </c>
      <c r="BR192" s="332"/>
      <c r="BS192" s="332">
        <v>1</v>
      </c>
      <c r="BT192" s="332">
        <v>1</v>
      </c>
      <c r="BU192" s="332">
        <v>1</v>
      </c>
      <c r="BV192" s="332">
        <v>1</v>
      </c>
      <c r="BW192" s="332">
        <v>1</v>
      </c>
      <c r="BX192" s="329">
        <v>1</v>
      </c>
      <c r="BY192" s="332">
        <v>1</v>
      </c>
      <c r="BZ192" s="332">
        <v>1</v>
      </c>
      <c r="CA192" s="332">
        <v>1</v>
      </c>
      <c r="CB192" s="332">
        <v>1</v>
      </c>
      <c r="CC192" s="332">
        <v>1</v>
      </c>
      <c r="CD192" s="290"/>
      <c r="CE192" s="290"/>
      <c r="CG192">
        <v>1</v>
      </c>
      <c r="CH192">
        <v>1</v>
      </c>
      <c r="CI192">
        <v>1</v>
      </c>
      <c r="CJ192">
        <v>1</v>
      </c>
      <c r="CK192">
        <v>1</v>
      </c>
      <c r="CL192">
        <v>1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1</v>
      </c>
      <c r="DA192">
        <v>1</v>
      </c>
      <c r="DB192">
        <v>1</v>
      </c>
      <c r="DC192">
        <v>1</v>
      </c>
      <c r="DD192">
        <v>1</v>
      </c>
      <c r="DE192">
        <v>1</v>
      </c>
      <c r="DF192">
        <v>1</v>
      </c>
      <c r="DG192">
        <v>1</v>
      </c>
      <c r="DH192">
        <v>1</v>
      </c>
      <c r="DI192">
        <v>1</v>
      </c>
      <c r="DJ192">
        <v>1</v>
      </c>
      <c r="DK192">
        <v>1</v>
      </c>
      <c r="DL192">
        <v>1</v>
      </c>
      <c r="DM192">
        <v>1</v>
      </c>
      <c r="DN192">
        <v>1</v>
      </c>
      <c r="DO192">
        <v>1</v>
      </c>
      <c r="DP192">
        <v>1</v>
      </c>
      <c r="DQ192">
        <v>1</v>
      </c>
      <c r="DR192">
        <v>1</v>
      </c>
      <c r="DS192">
        <v>1</v>
      </c>
      <c r="DT192">
        <v>1</v>
      </c>
      <c r="DU192">
        <v>1</v>
      </c>
      <c r="DV192">
        <v>1</v>
      </c>
      <c r="DW192">
        <v>1</v>
      </c>
      <c r="DX192">
        <v>1</v>
      </c>
      <c r="DY192">
        <v>1</v>
      </c>
      <c r="DZ192">
        <v>1</v>
      </c>
      <c r="EA192">
        <v>1</v>
      </c>
      <c r="EB192">
        <v>1</v>
      </c>
      <c r="EC192">
        <v>1</v>
      </c>
      <c r="ED192">
        <v>1</v>
      </c>
      <c r="EE192">
        <v>1</v>
      </c>
      <c r="EF192">
        <v>1</v>
      </c>
      <c r="EG192">
        <v>1</v>
      </c>
      <c r="EH192">
        <v>1</v>
      </c>
      <c r="EI192">
        <v>1</v>
      </c>
      <c r="EJ192">
        <v>1</v>
      </c>
      <c r="EK192">
        <v>1</v>
      </c>
      <c r="EL192">
        <v>1</v>
      </c>
      <c r="EM192">
        <v>1</v>
      </c>
      <c r="EN192">
        <v>1</v>
      </c>
      <c r="EO192">
        <v>1</v>
      </c>
      <c r="EP192">
        <v>1</v>
      </c>
      <c r="EQ192">
        <v>1</v>
      </c>
      <c r="ER192">
        <v>1</v>
      </c>
      <c r="ES192">
        <v>1</v>
      </c>
    </row>
    <row r="193" spans="1:149" ht="19.5" outlineLevel="1" x14ac:dyDescent="0.35">
      <c r="A193" s="288"/>
      <c r="B193" s="289">
        <v>179</v>
      </c>
      <c r="C193" s="402"/>
      <c r="D193" s="402"/>
      <c r="E193" s="403" t="s">
        <v>135</v>
      </c>
      <c r="F193" s="399"/>
      <c r="G193" s="399">
        <f t="shared" si="48"/>
        <v>1</v>
      </c>
      <c r="H193" s="400">
        <f t="shared" si="49"/>
        <v>1</v>
      </c>
      <c r="I193" s="400">
        <f t="shared" si="49"/>
        <v>1</v>
      </c>
      <c r="J193" s="400">
        <f t="shared" si="49"/>
        <v>1</v>
      </c>
      <c r="K193" s="400">
        <f t="shared" si="49"/>
        <v>1</v>
      </c>
      <c r="L193" s="400">
        <f t="shared" si="49"/>
        <v>1</v>
      </c>
      <c r="M193" s="400">
        <f t="shared" si="49"/>
        <v>1</v>
      </c>
      <c r="N193" s="401"/>
      <c r="O193" s="290">
        <v>191</v>
      </c>
      <c r="P193" s="290">
        <v>0</v>
      </c>
      <c r="Q193" s="330">
        <v>1</v>
      </c>
      <c r="R193" s="330">
        <v>1</v>
      </c>
      <c r="S193" s="330">
        <v>1</v>
      </c>
      <c r="T193" s="330">
        <v>1</v>
      </c>
      <c r="U193" s="330">
        <v>1</v>
      </c>
      <c r="V193" s="330">
        <v>1</v>
      </c>
      <c r="W193" s="330">
        <v>1</v>
      </c>
      <c r="X193" s="331">
        <v>1</v>
      </c>
      <c r="Y193" s="330">
        <v>1</v>
      </c>
      <c r="Z193" s="330">
        <v>1</v>
      </c>
      <c r="AA193" s="330">
        <v>1</v>
      </c>
      <c r="AB193" s="330">
        <v>1</v>
      </c>
      <c r="AC193" s="330">
        <v>1</v>
      </c>
      <c r="AD193" s="330">
        <v>1</v>
      </c>
      <c r="AE193" s="330">
        <v>1</v>
      </c>
      <c r="AF193" s="330">
        <v>1</v>
      </c>
      <c r="AG193" s="330">
        <v>1</v>
      </c>
      <c r="AH193" s="330">
        <v>1</v>
      </c>
      <c r="AI193" s="330">
        <v>1</v>
      </c>
      <c r="AJ193" s="330">
        <v>1</v>
      </c>
      <c r="AK193" s="330">
        <v>1</v>
      </c>
      <c r="AL193" s="332">
        <v>1</v>
      </c>
      <c r="AM193" s="332">
        <v>1</v>
      </c>
      <c r="AN193" s="332">
        <v>1</v>
      </c>
      <c r="AO193" s="332">
        <v>1</v>
      </c>
      <c r="AP193" s="332">
        <v>1</v>
      </c>
      <c r="AQ193" s="332">
        <v>1</v>
      </c>
      <c r="AR193" s="332">
        <v>1</v>
      </c>
      <c r="AS193" s="332">
        <v>1</v>
      </c>
      <c r="AT193" s="332">
        <v>1</v>
      </c>
      <c r="AU193" s="332">
        <v>1</v>
      </c>
      <c r="AV193" s="332">
        <v>1</v>
      </c>
      <c r="AW193" s="332">
        <v>1</v>
      </c>
      <c r="AX193" s="332">
        <v>1</v>
      </c>
      <c r="AY193" s="332">
        <v>1</v>
      </c>
      <c r="AZ193" s="332">
        <v>1</v>
      </c>
      <c r="BA193" s="332"/>
      <c r="BB193" s="332">
        <v>1</v>
      </c>
      <c r="BC193" s="332">
        <v>1</v>
      </c>
      <c r="BD193" s="332">
        <v>1</v>
      </c>
      <c r="BE193" s="332">
        <v>1</v>
      </c>
      <c r="BF193" s="332">
        <v>1</v>
      </c>
      <c r="BG193" s="332">
        <v>1</v>
      </c>
      <c r="BH193" s="332">
        <v>1</v>
      </c>
      <c r="BI193" s="332">
        <v>1</v>
      </c>
      <c r="BJ193" s="332">
        <v>1</v>
      </c>
      <c r="BK193" s="332">
        <v>1</v>
      </c>
      <c r="BL193" s="332">
        <v>1</v>
      </c>
      <c r="BM193" s="332">
        <v>1</v>
      </c>
      <c r="BN193" s="332">
        <v>1</v>
      </c>
      <c r="BO193" s="332">
        <v>1</v>
      </c>
      <c r="BP193" s="332">
        <v>1</v>
      </c>
      <c r="BQ193" s="332">
        <v>1</v>
      </c>
      <c r="BR193" s="332"/>
      <c r="BS193" s="332">
        <v>1</v>
      </c>
      <c r="BT193" s="332">
        <v>1</v>
      </c>
      <c r="BU193" s="332">
        <v>1</v>
      </c>
      <c r="BV193" s="332">
        <v>1</v>
      </c>
      <c r="BW193" s="332">
        <v>1</v>
      </c>
      <c r="BX193" s="329">
        <v>1</v>
      </c>
      <c r="BY193" s="332">
        <v>1</v>
      </c>
      <c r="BZ193" s="332">
        <v>1</v>
      </c>
      <c r="CA193" s="332">
        <v>1</v>
      </c>
      <c r="CB193" s="332">
        <v>1</v>
      </c>
      <c r="CC193" s="332">
        <v>1</v>
      </c>
      <c r="CD193" s="290"/>
      <c r="CE193" s="290"/>
      <c r="CG193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1</v>
      </c>
      <c r="CY193">
        <v>1</v>
      </c>
      <c r="CZ193">
        <v>1</v>
      </c>
      <c r="DA193">
        <v>1</v>
      </c>
      <c r="DB193">
        <v>1</v>
      </c>
      <c r="DC193">
        <v>1</v>
      </c>
      <c r="DD193">
        <v>1</v>
      </c>
      <c r="DE193">
        <v>1</v>
      </c>
      <c r="DF193">
        <v>1</v>
      </c>
      <c r="DG193">
        <v>1</v>
      </c>
      <c r="DH193">
        <v>1</v>
      </c>
      <c r="DI193">
        <v>1</v>
      </c>
      <c r="DJ193">
        <v>1</v>
      </c>
      <c r="DK193">
        <v>1</v>
      </c>
      <c r="DL193">
        <v>1</v>
      </c>
      <c r="DM193">
        <v>1</v>
      </c>
      <c r="DN193">
        <v>1</v>
      </c>
      <c r="DO193">
        <v>1</v>
      </c>
      <c r="DP193">
        <v>1</v>
      </c>
      <c r="DQ193">
        <v>1</v>
      </c>
      <c r="DR193">
        <v>1</v>
      </c>
      <c r="DS193">
        <v>1</v>
      </c>
      <c r="DT193">
        <v>1</v>
      </c>
      <c r="DU193">
        <v>1</v>
      </c>
      <c r="DV193">
        <v>1</v>
      </c>
      <c r="DW193">
        <v>1</v>
      </c>
      <c r="DX193">
        <v>1</v>
      </c>
      <c r="DY193">
        <v>1</v>
      </c>
      <c r="DZ193">
        <v>1</v>
      </c>
      <c r="EA193">
        <v>1</v>
      </c>
      <c r="EB193">
        <v>1</v>
      </c>
      <c r="EC193">
        <v>1</v>
      </c>
      <c r="ED193">
        <v>1</v>
      </c>
      <c r="EE193">
        <v>1</v>
      </c>
      <c r="EF193">
        <v>1</v>
      </c>
      <c r="EG193">
        <v>1</v>
      </c>
      <c r="EH193">
        <v>1</v>
      </c>
      <c r="EI193">
        <v>1</v>
      </c>
      <c r="EJ193">
        <v>1</v>
      </c>
      <c r="EK193">
        <v>1</v>
      </c>
      <c r="EL193">
        <v>1</v>
      </c>
      <c r="EM193">
        <v>1</v>
      </c>
      <c r="EN193">
        <v>1</v>
      </c>
      <c r="EO193">
        <v>1</v>
      </c>
      <c r="EP193">
        <v>1</v>
      </c>
      <c r="EQ193">
        <v>1</v>
      </c>
      <c r="ER193">
        <v>1</v>
      </c>
      <c r="ES193">
        <v>1</v>
      </c>
    </row>
    <row r="194" spans="1:149" ht="19.5" outlineLevel="1" x14ac:dyDescent="0.35">
      <c r="A194" s="288"/>
      <c r="B194" s="289">
        <v>180</v>
      </c>
      <c r="C194" s="402"/>
      <c r="D194" s="402"/>
      <c r="E194" s="403" t="s">
        <v>136</v>
      </c>
      <c r="F194" s="399"/>
      <c r="G194" s="399">
        <f t="shared" si="48"/>
        <v>1</v>
      </c>
      <c r="H194" s="400">
        <f t="shared" si="49"/>
        <v>1</v>
      </c>
      <c r="I194" s="400">
        <f t="shared" si="49"/>
        <v>1</v>
      </c>
      <c r="J194" s="400">
        <f t="shared" si="49"/>
        <v>1</v>
      </c>
      <c r="K194" s="400">
        <f t="shared" si="49"/>
        <v>1</v>
      </c>
      <c r="L194" s="400">
        <f t="shared" si="49"/>
        <v>1</v>
      </c>
      <c r="M194" s="400">
        <f t="shared" si="49"/>
        <v>1</v>
      </c>
      <c r="N194" s="401"/>
      <c r="O194" s="290">
        <v>192</v>
      </c>
      <c r="P194" s="290">
        <v>0</v>
      </c>
      <c r="Q194" s="330">
        <v>1</v>
      </c>
      <c r="R194" s="330">
        <v>1</v>
      </c>
      <c r="S194" s="330">
        <v>1</v>
      </c>
      <c r="T194" s="330">
        <v>1</v>
      </c>
      <c r="U194" s="330">
        <v>1</v>
      </c>
      <c r="V194" s="330">
        <v>1</v>
      </c>
      <c r="W194" s="330">
        <v>1</v>
      </c>
      <c r="X194" s="331">
        <v>1</v>
      </c>
      <c r="Y194" s="330">
        <v>1</v>
      </c>
      <c r="Z194" s="330">
        <v>1</v>
      </c>
      <c r="AA194" s="330">
        <v>1</v>
      </c>
      <c r="AB194" s="330">
        <v>1</v>
      </c>
      <c r="AC194" s="330">
        <v>1</v>
      </c>
      <c r="AD194" s="330">
        <v>1</v>
      </c>
      <c r="AE194" s="330">
        <v>1</v>
      </c>
      <c r="AF194" s="330">
        <v>1</v>
      </c>
      <c r="AG194" s="330">
        <v>1</v>
      </c>
      <c r="AH194" s="330">
        <v>1</v>
      </c>
      <c r="AI194" s="330">
        <v>1</v>
      </c>
      <c r="AJ194" s="330">
        <v>1</v>
      </c>
      <c r="AK194" s="330">
        <v>1</v>
      </c>
      <c r="AL194" s="332">
        <v>1</v>
      </c>
      <c r="AM194" s="332">
        <v>1</v>
      </c>
      <c r="AN194" s="332">
        <v>1</v>
      </c>
      <c r="AO194" s="332">
        <v>1</v>
      </c>
      <c r="AP194" s="332">
        <v>1</v>
      </c>
      <c r="AQ194" s="332">
        <v>1</v>
      </c>
      <c r="AR194" s="332">
        <v>1</v>
      </c>
      <c r="AS194" s="332">
        <v>1</v>
      </c>
      <c r="AT194" s="332">
        <v>1</v>
      </c>
      <c r="AU194" s="332">
        <v>1</v>
      </c>
      <c r="AV194" s="332">
        <v>1</v>
      </c>
      <c r="AW194" s="332">
        <v>1</v>
      </c>
      <c r="AX194" s="332">
        <v>1</v>
      </c>
      <c r="AY194" s="332">
        <v>1</v>
      </c>
      <c r="AZ194" s="332">
        <v>1</v>
      </c>
      <c r="BA194" s="332"/>
      <c r="BB194" s="332">
        <v>1</v>
      </c>
      <c r="BC194" s="332">
        <v>1</v>
      </c>
      <c r="BD194" s="332">
        <v>1</v>
      </c>
      <c r="BE194" s="332">
        <v>1</v>
      </c>
      <c r="BF194" s="332">
        <v>1</v>
      </c>
      <c r="BG194" s="332">
        <v>1</v>
      </c>
      <c r="BH194" s="332">
        <v>1</v>
      </c>
      <c r="BI194" s="332">
        <v>1</v>
      </c>
      <c r="BJ194" s="332">
        <v>1</v>
      </c>
      <c r="BK194" s="332">
        <v>1</v>
      </c>
      <c r="BL194" s="332">
        <v>1</v>
      </c>
      <c r="BM194" s="332">
        <v>1</v>
      </c>
      <c r="BN194" s="332">
        <v>1</v>
      </c>
      <c r="BO194" s="332">
        <v>1</v>
      </c>
      <c r="BP194" s="332">
        <v>1</v>
      </c>
      <c r="BQ194" s="332">
        <v>1</v>
      </c>
      <c r="BR194" s="332"/>
      <c r="BS194" s="332">
        <v>1</v>
      </c>
      <c r="BT194" s="332">
        <v>1</v>
      </c>
      <c r="BU194" s="332">
        <v>1</v>
      </c>
      <c r="BV194" s="332">
        <v>1</v>
      </c>
      <c r="BW194" s="332">
        <v>1</v>
      </c>
      <c r="BX194" s="329">
        <v>1</v>
      </c>
      <c r="BY194" s="332">
        <v>1</v>
      </c>
      <c r="BZ194" s="332">
        <v>1</v>
      </c>
      <c r="CA194" s="332">
        <v>1</v>
      </c>
      <c r="CB194" s="332">
        <v>1</v>
      </c>
      <c r="CC194" s="332">
        <v>1</v>
      </c>
      <c r="CD194" s="290"/>
      <c r="CE194" s="290"/>
      <c r="CG194">
        <v>1</v>
      </c>
      <c r="CH194">
        <v>1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</v>
      </c>
      <c r="CV194">
        <v>1</v>
      </c>
      <c r="CW194">
        <v>1</v>
      </c>
      <c r="CX194">
        <v>1</v>
      </c>
      <c r="CY194">
        <v>1</v>
      </c>
      <c r="CZ194">
        <v>1</v>
      </c>
      <c r="DA194">
        <v>1</v>
      </c>
      <c r="DB194">
        <v>1</v>
      </c>
      <c r="DC194">
        <v>1</v>
      </c>
      <c r="DD194">
        <v>1</v>
      </c>
      <c r="DE194">
        <v>1</v>
      </c>
      <c r="DF194">
        <v>1</v>
      </c>
      <c r="DG194">
        <v>1</v>
      </c>
      <c r="DH194">
        <v>1</v>
      </c>
      <c r="DI194">
        <v>1</v>
      </c>
      <c r="DJ194">
        <v>1</v>
      </c>
      <c r="DK194">
        <v>1</v>
      </c>
      <c r="DL194">
        <v>1</v>
      </c>
      <c r="DM194">
        <v>1</v>
      </c>
      <c r="DN194">
        <v>1</v>
      </c>
      <c r="DO194">
        <v>1</v>
      </c>
      <c r="DP194">
        <v>1</v>
      </c>
      <c r="DQ194">
        <v>1</v>
      </c>
      <c r="DR194">
        <v>1</v>
      </c>
      <c r="DS194">
        <v>1</v>
      </c>
      <c r="DT194">
        <v>1</v>
      </c>
      <c r="DU194">
        <v>1</v>
      </c>
      <c r="DV194">
        <v>1</v>
      </c>
      <c r="DW194">
        <v>1</v>
      </c>
      <c r="DX194">
        <v>1</v>
      </c>
      <c r="DY194">
        <v>1</v>
      </c>
      <c r="DZ194">
        <v>1</v>
      </c>
      <c r="EA194">
        <v>1</v>
      </c>
      <c r="EB194">
        <v>1</v>
      </c>
      <c r="EC194">
        <v>1</v>
      </c>
      <c r="ED194">
        <v>1</v>
      </c>
      <c r="EE194">
        <v>1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P194">
        <v>1</v>
      </c>
      <c r="EQ194">
        <v>1</v>
      </c>
      <c r="ER194">
        <v>1</v>
      </c>
      <c r="ES194">
        <v>1</v>
      </c>
    </row>
    <row r="195" spans="1:149" ht="19.5" outlineLevel="1" x14ac:dyDescent="0.35">
      <c r="A195" s="288"/>
      <c r="B195" s="289">
        <v>181</v>
      </c>
      <c r="C195" s="402"/>
      <c r="D195" s="402"/>
      <c r="E195" s="403" t="s">
        <v>137</v>
      </c>
      <c r="F195" s="399"/>
      <c r="G195" s="399">
        <f t="shared" si="48"/>
        <v>1</v>
      </c>
      <c r="H195" s="400">
        <f t="shared" si="49"/>
        <v>1</v>
      </c>
      <c r="I195" s="400">
        <f t="shared" si="49"/>
        <v>1</v>
      </c>
      <c r="J195" s="400">
        <f t="shared" si="49"/>
        <v>1</v>
      </c>
      <c r="K195" s="400">
        <f t="shared" si="49"/>
        <v>1</v>
      </c>
      <c r="L195" s="400">
        <f t="shared" si="49"/>
        <v>1</v>
      </c>
      <c r="M195" s="400">
        <f t="shared" si="49"/>
        <v>1</v>
      </c>
      <c r="N195" s="401"/>
      <c r="O195" s="290">
        <v>193</v>
      </c>
      <c r="P195" s="290">
        <v>0</v>
      </c>
      <c r="Q195" s="330">
        <v>1</v>
      </c>
      <c r="R195" s="330">
        <v>1</v>
      </c>
      <c r="S195" s="330">
        <v>1</v>
      </c>
      <c r="T195" s="330">
        <v>1</v>
      </c>
      <c r="U195" s="330">
        <v>1</v>
      </c>
      <c r="V195" s="330">
        <v>1</v>
      </c>
      <c r="W195" s="330">
        <v>1</v>
      </c>
      <c r="X195" s="331">
        <v>1</v>
      </c>
      <c r="Y195" s="330">
        <v>1</v>
      </c>
      <c r="Z195" s="330">
        <v>1</v>
      </c>
      <c r="AA195" s="330">
        <v>1</v>
      </c>
      <c r="AB195" s="330">
        <v>1</v>
      </c>
      <c r="AC195" s="330">
        <v>1</v>
      </c>
      <c r="AD195" s="330">
        <v>1</v>
      </c>
      <c r="AE195" s="330">
        <v>1</v>
      </c>
      <c r="AF195" s="330">
        <v>1</v>
      </c>
      <c r="AG195" s="330">
        <v>1</v>
      </c>
      <c r="AH195" s="330">
        <v>1</v>
      </c>
      <c r="AI195" s="330">
        <v>1</v>
      </c>
      <c r="AJ195" s="330">
        <v>1</v>
      </c>
      <c r="AK195" s="330">
        <v>1</v>
      </c>
      <c r="AL195" s="332">
        <v>1</v>
      </c>
      <c r="AM195" s="332">
        <v>1</v>
      </c>
      <c r="AN195" s="332">
        <v>1</v>
      </c>
      <c r="AO195" s="332">
        <v>1</v>
      </c>
      <c r="AP195" s="332">
        <v>1</v>
      </c>
      <c r="AQ195" s="332">
        <v>1</v>
      </c>
      <c r="AR195" s="332">
        <v>1</v>
      </c>
      <c r="AS195" s="332">
        <v>1</v>
      </c>
      <c r="AT195" s="332">
        <v>1</v>
      </c>
      <c r="AU195" s="332">
        <v>1</v>
      </c>
      <c r="AV195" s="332">
        <v>1</v>
      </c>
      <c r="AW195" s="332">
        <v>1</v>
      </c>
      <c r="AX195" s="332">
        <v>1</v>
      </c>
      <c r="AY195" s="332">
        <v>1</v>
      </c>
      <c r="AZ195" s="332">
        <v>1</v>
      </c>
      <c r="BA195" s="332"/>
      <c r="BB195" s="332">
        <v>1</v>
      </c>
      <c r="BC195" s="332">
        <v>1</v>
      </c>
      <c r="BD195" s="332">
        <v>1</v>
      </c>
      <c r="BE195" s="332">
        <v>1</v>
      </c>
      <c r="BF195" s="332">
        <v>1</v>
      </c>
      <c r="BG195" s="332">
        <v>1</v>
      </c>
      <c r="BH195" s="332">
        <v>1</v>
      </c>
      <c r="BI195" s="332">
        <v>1</v>
      </c>
      <c r="BJ195" s="332">
        <v>1</v>
      </c>
      <c r="BK195" s="332">
        <v>1</v>
      </c>
      <c r="BL195" s="332">
        <v>1</v>
      </c>
      <c r="BM195" s="332">
        <v>1</v>
      </c>
      <c r="BN195" s="332">
        <v>1</v>
      </c>
      <c r="BO195" s="332">
        <v>1</v>
      </c>
      <c r="BP195" s="332">
        <v>1</v>
      </c>
      <c r="BQ195" s="332">
        <v>1</v>
      </c>
      <c r="BR195" s="332"/>
      <c r="BS195" s="332">
        <v>1</v>
      </c>
      <c r="BT195" s="332">
        <v>1</v>
      </c>
      <c r="BU195" s="332">
        <v>1</v>
      </c>
      <c r="BV195" s="332">
        <v>1</v>
      </c>
      <c r="BW195" s="332">
        <v>1</v>
      </c>
      <c r="BX195" s="329">
        <v>1</v>
      </c>
      <c r="BY195" s="332">
        <v>1</v>
      </c>
      <c r="BZ195" s="332">
        <v>1</v>
      </c>
      <c r="CA195" s="332">
        <v>1</v>
      </c>
      <c r="CB195" s="332">
        <v>1</v>
      </c>
      <c r="CC195" s="332">
        <v>1</v>
      </c>
      <c r="CD195" s="290"/>
      <c r="CE195" s="290"/>
      <c r="CG195">
        <v>1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</v>
      </c>
      <c r="CV195">
        <v>1</v>
      </c>
      <c r="CW195">
        <v>1</v>
      </c>
      <c r="CX195">
        <v>1</v>
      </c>
      <c r="CY195">
        <v>1</v>
      </c>
      <c r="CZ195">
        <v>1</v>
      </c>
      <c r="DA195">
        <v>1</v>
      </c>
      <c r="DB195">
        <v>1</v>
      </c>
      <c r="DC195">
        <v>1</v>
      </c>
      <c r="DD195">
        <v>1</v>
      </c>
      <c r="DE195">
        <v>1</v>
      </c>
      <c r="DF195">
        <v>1</v>
      </c>
      <c r="DG195">
        <v>1</v>
      </c>
      <c r="DH195">
        <v>1</v>
      </c>
      <c r="DI195">
        <v>1</v>
      </c>
      <c r="DJ195">
        <v>1</v>
      </c>
      <c r="DK195">
        <v>1</v>
      </c>
      <c r="DL195">
        <v>1</v>
      </c>
      <c r="DM195">
        <v>1</v>
      </c>
      <c r="DN195">
        <v>1</v>
      </c>
      <c r="DO195">
        <v>1</v>
      </c>
      <c r="DP195">
        <v>1</v>
      </c>
      <c r="DQ195">
        <v>1</v>
      </c>
      <c r="DR195">
        <v>1</v>
      </c>
      <c r="DS195">
        <v>1</v>
      </c>
      <c r="DT195">
        <v>1</v>
      </c>
      <c r="DU195">
        <v>1</v>
      </c>
      <c r="DV195">
        <v>1</v>
      </c>
      <c r="DW195">
        <v>1</v>
      </c>
      <c r="DX195">
        <v>1</v>
      </c>
      <c r="DY195">
        <v>1</v>
      </c>
      <c r="DZ195">
        <v>1</v>
      </c>
      <c r="EA195">
        <v>1</v>
      </c>
      <c r="EB195">
        <v>1</v>
      </c>
      <c r="EC195">
        <v>1</v>
      </c>
      <c r="ED195">
        <v>1</v>
      </c>
      <c r="EE195">
        <v>1</v>
      </c>
      <c r="EF195">
        <v>1</v>
      </c>
      <c r="EG195">
        <v>1</v>
      </c>
      <c r="EH195">
        <v>1</v>
      </c>
      <c r="EI195">
        <v>1</v>
      </c>
      <c r="EJ195">
        <v>1</v>
      </c>
      <c r="EK195">
        <v>1</v>
      </c>
      <c r="EL195">
        <v>1</v>
      </c>
      <c r="EM195">
        <v>1</v>
      </c>
      <c r="EN195">
        <v>1</v>
      </c>
      <c r="EO195">
        <v>1</v>
      </c>
      <c r="EP195">
        <v>1</v>
      </c>
      <c r="EQ195">
        <v>1</v>
      </c>
      <c r="ER195">
        <v>1</v>
      </c>
      <c r="ES195">
        <v>1</v>
      </c>
    </row>
    <row r="196" spans="1:149" ht="19.5" outlineLevel="1" x14ac:dyDescent="0.35">
      <c r="A196" s="288"/>
      <c r="B196" s="289">
        <v>182</v>
      </c>
      <c r="C196" s="402"/>
      <c r="D196" s="402"/>
      <c r="E196" s="403" t="s">
        <v>138</v>
      </c>
      <c r="F196" s="399"/>
      <c r="G196" s="399">
        <f t="shared" si="48"/>
        <v>1</v>
      </c>
      <c r="H196" s="400">
        <f t="shared" si="49"/>
        <v>1</v>
      </c>
      <c r="I196" s="400">
        <f t="shared" si="49"/>
        <v>1</v>
      </c>
      <c r="J196" s="400">
        <f t="shared" si="49"/>
        <v>1</v>
      </c>
      <c r="K196" s="400">
        <f t="shared" si="49"/>
        <v>1</v>
      </c>
      <c r="L196" s="400">
        <f t="shared" si="49"/>
        <v>1</v>
      </c>
      <c r="M196" s="400">
        <f t="shared" si="49"/>
        <v>1</v>
      </c>
      <c r="N196" s="401"/>
      <c r="O196" s="290">
        <v>194</v>
      </c>
      <c r="P196" s="290">
        <v>0</v>
      </c>
      <c r="Q196" s="330">
        <v>1</v>
      </c>
      <c r="R196" s="330">
        <v>1</v>
      </c>
      <c r="S196" s="330">
        <v>1</v>
      </c>
      <c r="T196" s="330">
        <v>1</v>
      </c>
      <c r="U196" s="330">
        <v>1</v>
      </c>
      <c r="V196" s="330">
        <v>1</v>
      </c>
      <c r="W196" s="330">
        <v>1</v>
      </c>
      <c r="X196" s="331">
        <v>1</v>
      </c>
      <c r="Y196" s="330">
        <v>1</v>
      </c>
      <c r="Z196" s="330">
        <v>1</v>
      </c>
      <c r="AA196" s="330">
        <v>1</v>
      </c>
      <c r="AB196" s="330">
        <v>1</v>
      </c>
      <c r="AC196" s="330">
        <v>1</v>
      </c>
      <c r="AD196" s="330">
        <v>1</v>
      </c>
      <c r="AE196" s="330">
        <v>1</v>
      </c>
      <c r="AF196" s="330">
        <v>1</v>
      </c>
      <c r="AG196" s="330">
        <v>1</v>
      </c>
      <c r="AH196" s="330">
        <v>1</v>
      </c>
      <c r="AI196" s="330">
        <v>1</v>
      </c>
      <c r="AJ196" s="330">
        <v>1</v>
      </c>
      <c r="AK196" s="330">
        <v>1</v>
      </c>
      <c r="AL196" s="332">
        <v>1</v>
      </c>
      <c r="AM196" s="332">
        <v>1</v>
      </c>
      <c r="AN196" s="332">
        <v>1</v>
      </c>
      <c r="AO196" s="332">
        <v>1</v>
      </c>
      <c r="AP196" s="332">
        <v>1</v>
      </c>
      <c r="AQ196" s="332">
        <v>1</v>
      </c>
      <c r="AR196" s="332">
        <v>1</v>
      </c>
      <c r="AS196" s="332">
        <v>1</v>
      </c>
      <c r="AT196" s="332">
        <v>1</v>
      </c>
      <c r="AU196" s="332">
        <v>1</v>
      </c>
      <c r="AV196" s="332">
        <v>1</v>
      </c>
      <c r="AW196" s="332">
        <v>1</v>
      </c>
      <c r="AX196" s="332">
        <v>1</v>
      </c>
      <c r="AY196" s="332">
        <v>1</v>
      </c>
      <c r="AZ196" s="332">
        <v>1</v>
      </c>
      <c r="BA196" s="332"/>
      <c r="BB196" s="332">
        <v>1</v>
      </c>
      <c r="BC196" s="332">
        <v>1</v>
      </c>
      <c r="BD196" s="332">
        <v>1</v>
      </c>
      <c r="BE196" s="332">
        <v>1</v>
      </c>
      <c r="BF196" s="332">
        <v>1</v>
      </c>
      <c r="BG196" s="332">
        <v>1</v>
      </c>
      <c r="BH196" s="332">
        <v>1</v>
      </c>
      <c r="BI196" s="332">
        <v>1</v>
      </c>
      <c r="BJ196" s="332">
        <v>1</v>
      </c>
      <c r="BK196" s="332">
        <v>1</v>
      </c>
      <c r="BL196" s="332">
        <v>1</v>
      </c>
      <c r="BM196" s="332">
        <v>1</v>
      </c>
      <c r="BN196" s="332">
        <v>1</v>
      </c>
      <c r="BO196" s="332">
        <v>1</v>
      </c>
      <c r="BP196" s="332">
        <v>1</v>
      </c>
      <c r="BQ196" s="332">
        <v>1</v>
      </c>
      <c r="BR196" s="332"/>
      <c r="BS196" s="332">
        <v>1</v>
      </c>
      <c r="BT196" s="332">
        <v>1</v>
      </c>
      <c r="BU196" s="332">
        <v>1</v>
      </c>
      <c r="BV196" s="332">
        <v>1</v>
      </c>
      <c r="BW196" s="332">
        <v>1</v>
      </c>
      <c r="BX196" s="329">
        <v>1</v>
      </c>
      <c r="BY196" s="332">
        <v>1</v>
      </c>
      <c r="BZ196" s="332">
        <v>1</v>
      </c>
      <c r="CA196" s="332">
        <v>1</v>
      </c>
      <c r="CB196" s="332">
        <v>1</v>
      </c>
      <c r="CC196" s="332">
        <v>1</v>
      </c>
      <c r="CD196" s="290"/>
      <c r="CE196" s="290"/>
      <c r="CG196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</row>
    <row r="197" spans="1:149" ht="19.5" outlineLevel="1" x14ac:dyDescent="0.35">
      <c r="A197" s="288"/>
      <c r="B197" s="289">
        <v>183</v>
      </c>
      <c r="C197" s="402"/>
      <c r="D197" s="402"/>
      <c r="E197" s="403" t="s">
        <v>139</v>
      </c>
      <c r="F197" s="399"/>
      <c r="G197" s="399">
        <f t="shared" si="48"/>
        <v>1</v>
      </c>
      <c r="H197" s="400">
        <f t="shared" si="49"/>
        <v>1</v>
      </c>
      <c r="I197" s="400">
        <f t="shared" si="49"/>
        <v>1</v>
      </c>
      <c r="J197" s="400">
        <f t="shared" si="49"/>
        <v>1</v>
      </c>
      <c r="K197" s="400">
        <f t="shared" si="49"/>
        <v>1</v>
      </c>
      <c r="L197" s="400">
        <f t="shared" si="49"/>
        <v>1</v>
      </c>
      <c r="M197" s="400">
        <f t="shared" si="49"/>
        <v>1</v>
      </c>
      <c r="N197" s="401"/>
      <c r="O197" s="290">
        <v>195</v>
      </c>
      <c r="P197" s="290">
        <v>0</v>
      </c>
      <c r="Q197" s="330">
        <v>1</v>
      </c>
      <c r="R197" s="330">
        <v>1</v>
      </c>
      <c r="S197" s="330">
        <v>1</v>
      </c>
      <c r="T197" s="330">
        <v>1</v>
      </c>
      <c r="U197" s="330">
        <v>1</v>
      </c>
      <c r="V197" s="330">
        <v>1</v>
      </c>
      <c r="W197" s="330">
        <v>1</v>
      </c>
      <c r="X197" s="331">
        <v>1</v>
      </c>
      <c r="Y197" s="330">
        <v>1</v>
      </c>
      <c r="Z197" s="330">
        <v>1</v>
      </c>
      <c r="AA197" s="330">
        <v>1</v>
      </c>
      <c r="AB197" s="330">
        <v>1</v>
      </c>
      <c r="AC197" s="330">
        <v>1</v>
      </c>
      <c r="AD197" s="330">
        <v>1</v>
      </c>
      <c r="AE197" s="330">
        <v>1</v>
      </c>
      <c r="AF197" s="330">
        <v>1</v>
      </c>
      <c r="AG197" s="330">
        <v>1</v>
      </c>
      <c r="AH197" s="330">
        <v>1</v>
      </c>
      <c r="AI197" s="330">
        <v>1</v>
      </c>
      <c r="AJ197" s="330">
        <v>1</v>
      </c>
      <c r="AK197" s="330">
        <v>1</v>
      </c>
      <c r="AL197" s="332">
        <v>1</v>
      </c>
      <c r="AM197" s="332">
        <v>1</v>
      </c>
      <c r="AN197" s="332">
        <v>1</v>
      </c>
      <c r="AO197" s="332">
        <v>1</v>
      </c>
      <c r="AP197" s="332">
        <v>1</v>
      </c>
      <c r="AQ197" s="332">
        <v>1</v>
      </c>
      <c r="AR197" s="332">
        <v>1</v>
      </c>
      <c r="AS197" s="332">
        <v>1</v>
      </c>
      <c r="AT197" s="332">
        <v>1</v>
      </c>
      <c r="AU197" s="332">
        <v>1</v>
      </c>
      <c r="AV197" s="332">
        <v>1</v>
      </c>
      <c r="AW197" s="332">
        <v>1</v>
      </c>
      <c r="AX197" s="332">
        <v>1</v>
      </c>
      <c r="AY197" s="332">
        <v>1</v>
      </c>
      <c r="AZ197" s="332">
        <v>1</v>
      </c>
      <c r="BA197" s="332"/>
      <c r="BB197" s="332">
        <v>1</v>
      </c>
      <c r="BC197" s="332">
        <v>1</v>
      </c>
      <c r="BD197" s="332">
        <v>1</v>
      </c>
      <c r="BE197" s="332">
        <v>1</v>
      </c>
      <c r="BF197" s="332">
        <v>1</v>
      </c>
      <c r="BG197" s="332">
        <v>1</v>
      </c>
      <c r="BH197" s="332">
        <v>1</v>
      </c>
      <c r="BI197" s="332">
        <v>1</v>
      </c>
      <c r="BJ197" s="332">
        <v>1</v>
      </c>
      <c r="BK197" s="332">
        <v>1</v>
      </c>
      <c r="BL197" s="332">
        <v>1</v>
      </c>
      <c r="BM197" s="332">
        <v>1</v>
      </c>
      <c r="BN197" s="332">
        <v>1</v>
      </c>
      <c r="BO197" s="332">
        <v>1</v>
      </c>
      <c r="BP197" s="332">
        <v>1</v>
      </c>
      <c r="BQ197" s="332">
        <v>1</v>
      </c>
      <c r="BR197" s="332"/>
      <c r="BS197" s="332">
        <v>1</v>
      </c>
      <c r="BT197" s="332">
        <v>1</v>
      </c>
      <c r="BU197" s="332">
        <v>1</v>
      </c>
      <c r="BV197" s="332">
        <v>1</v>
      </c>
      <c r="BW197" s="332">
        <v>1</v>
      </c>
      <c r="BX197" s="329">
        <v>1</v>
      </c>
      <c r="BY197" s="332">
        <v>1</v>
      </c>
      <c r="BZ197" s="332">
        <v>1</v>
      </c>
      <c r="CA197" s="332">
        <v>1</v>
      </c>
      <c r="CB197" s="332">
        <v>1</v>
      </c>
      <c r="CC197" s="332">
        <v>1</v>
      </c>
      <c r="CD197" s="290"/>
      <c r="CE197" s="290"/>
      <c r="CG197">
        <v>1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Q197">
        <v>1</v>
      </c>
      <c r="CR197">
        <v>1</v>
      </c>
      <c r="CS197">
        <v>1</v>
      </c>
      <c r="CT197">
        <v>1</v>
      </c>
      <c r="CU197">
        <v>1</v>
      </c>
      <c r="CV197">
        <v>1</v>
      </c>
      <c r="CW197">
        <v>1</v>
      </c>
      <c r="CX197">
        <v>1</v>
      </c>
      <c r="CY197">
        <v>1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</row>
    <row r="198" spans="1:149" ht="19.5" outlineLevel="1" x14ac:dyDescent="0.35">
      <c r="A198" s="288"/>
      <c r="B198" s="289">
        <v>184</v>
      </c>
      <c r="C198" s="320"/>
      <c r="D198" s="320"/>
      <c r="E198" s="404" t="s">
        <v>140</v>
      </c>
      <c r="F198" s="369"/>
      <c r="G198" s="369">
        <f t="shared" si="48"/>
        <v>2722.7979999999998</v>
      </c>
      <c r="H198" s="313">
        <f t="shared" si="49"/>
        <v>2722.7979999999998</v>
      </c>
      <c r="I198" s="313">
        <f t="shared" si="49"/>
        <v>2722.7979999999998</v>
      </c>
      <c r="J198" s="313">
        <f t="shared" si="49"/>
        <v>2722.7979999999998</v>
      </c>
      <c r="K198" s="313">
        <f t="shared" si="49"/>
        <v>2722.7979999999998</v>
      </c>
      <c r="L198" s="313">
        <f t="shared" si="49"/>
        <v>2722.7979999999998</v>
      </c>
      <c r="M198" s="313">
        <f t="shared" si="49"/>
        <v>2722.7979999999998</v>
      </c>
      <c r="N198" s="370"/>
      <c r="O198" s="290">
        <v>196</v>
      </c>
      <c r="P198" s="290">
        <v>0</v>
      </c>
      <c r="Q198" s="330">
        <v>2722.7979999999998</v>
      </c>
      <c r="R198" s="330">
        <v>2722.7979999999998</v>
      </c>
      <c r="S198" s="330">
        <v>2722.7979999999998</v>
      </c>
      <c r="T198" s="330">
        <v>2722.7979999999998</v>
      </c>
      <c r="U198" s="330">
        <v>2722.7979999999998</v>
      </c>
      <c r="V198" s="330">
        <v>2722.7979999999998</v>
      </c>
      <c r="W198" s="330">
        <v>2722.7979999999998</v>
      </c>
      <c r="X198" s="331">
        <v>2722.7979999999998</v>
      </c>
      <c r="Y198" s="330">
        <v>2722.7979999999998</v>
      </c>
      <c r="Z198" s="330">
        <v>2722.7979999999998</v>
      </c>
      <c r="AA198" s="330">
        <v>2722.7979999999998</v>
      </c>
      <c r="AB198" s="330">
        <v>2722.7979999999998</v>
      </c>
      <c r="AC198" s="330">
        <v>2722.7979999999998</v>
      </c>
      <c r="AD198" s="330">
        <v>2722.7979999999998</v>
      </c>
      <c r="AE198" s="330">
        <v>2722.7979999999998</v>
      </c>
      <c r="AF198" s="330">
        <v>2722.7979999999998</v>
      </c>
      <c r="AG198" s="330">
        <v>2722.7979999999998</v>
      </c>
      <c r="AH198" s="330">
        <v>2722.7979999999998</v>
      </c>
      <c r="AI198" s="330">
        <v>2722.7979999999998</v>
      </c>
      <c r="AJ198" s="330">
        <v>2722.7979999999998</v>
      </c>
      <c r="AK198" s="330">
        <v>2722.7979999999998</v>
      </c>
      <c r="AL198" s="332">
        <v>2722.7979999999998</v>
      </c>
      <c r="AM198" s="332">
        <v>2722.7979999999998</v>
      </c>
      <c r="AN198" s="332">
        <v>2722.7979999999998</v>
      </c>
      <c r="AO198" s="332">
        <v>2722.7979999999998</v>
      </c>
      <c r="AP198" s="332">
        <v>2722.7979999999998</v>
      </c>
      <c r="AQ198" s="332">
        <v>2722.7979999999998</v>
      </c>
      <c r="AR198" s="332">
        <v>2722.7979999999998</v>
      </c>
      <c r="AS198" s="332">
        <v>2722.7979999999998</v>
      </c>
      <c r="AT198" s="332">
        <v>2722.7979999999998</v>
      </c>
      <c r="AU198" s="332">
        <v>2722.7979999999998</v>
      </c>
      <c r="AV198" s="332">
        <v>2722.7979999999998</v>
      </c>
      <c r="AW198" s="332">
        <v>2722.7979999999998</v>
      </c>
      <c r="AX198" s="332">
        <v>2722.7979999999998</v>
      </c>
      <c r="AY198" s="332">
        <v>2722.7979999999998</v>
      </c>
      <c r="AZ198" s="332">
        <v>2722.7979999999998</v>
      </c>
      <c r="BA198" s="332"/>
      <c r="BB198" s="332">
        <v>2722.7979999999998</v>
      </c>
      <c r="BC198" s="332">
        <v>2722.7979999999998</v>
      </c>
      <c r="BD198" s="332">
        <v>2722.7979999999998</v>
      </c>
      <c r="BE198" s="332">
        <v>2722.7979999999998</v>
      </c>
      <c r="BF198" s="332">
        <v>2722.7979999999998</v>
      </c>
      <c r="BG198" s="332">
        <v>2722.7979999999998</v>
      </c>
      <c r="BH198" s="332">
        <v>2722.7979999999998</v>
      </c>
      <c r="BI198" s="332">
        <v>2722.7979999999998</v>
      </c>
      <c r="BJ198" s="332">
        <v>2722.7979999999998</v>
      </c>
      <c r="BK198" s="332">
        <v>2722.7979999999998</v>
      </c>
      <c r="BL198" s="332">
        <v>2722.7979999999998</v>
      </c>
      <c r="BM198" s="332">
        <v>2722.7979999999998</v>
      </c>
      <c r="BN198" s="332">
        <v>2722.7979999999998</v>
      </c>
      <c r="BO198" s="332">
        <v>2722.7979999999998</v>
      </c>
      <c r="BP198" s="332">
        <v>2722.7979999999998</v>
      </c>
      <c r="BQ198" s="332">
        <v>2722.7979999999998</v>
      </c>
      <c r="BR198" s="332"/>
      <c r="BS198" s="332">
        <v>2722.7979999999998</v>
      </c>
      <c r="BT198" s="332">
        <v>2722.7979999999998</v>
      </c>
      <c r="BU198" s="332">
        <v>2722.7979999999998</v>
      </c>
      <c r="BV198" s="332">
        <v>2722.7979999999998</v>
      </c>
      <c r="BW198" s="332">
        <v>2722.7979999999998</v>
      </c>
      <c r="BX198" s="329">
        <v>2722.7979999999998</v>
      </c>
      <c r="BY198" s="332">
        <v>2722.7979999999998</v>
      </c>
      <c r="BZ198" s="332">
        <v>2722.7979999999998</v>
      </c>
      <c r="CA198" s="332">
        <v>2722.7979999999998</v>
      </c>
      <c r="CB198" s="332">
        <v>2722.7979999999998</v>
      </c>
      <c r="CC198" s="332">
        <v>2722.7979999999998</v>
      </c>
      <c r="CD198" s="290"/>
      <c r="CE198" s="290"/>
      <c r="CG198">
        <v>2722.7979999999998</v>
      </c>
      <c r="CH198">
        <v>2722.7979999999998</v>
      </c>
      <c r="CI198">
        <v>2722.7979999999998</v>
      </c>
      <c r="CJ198">
        <v>2722.7979999999998</v>
      </c>
      <c r="CK198">
        <v>2722.7979999999998</v>
      </c>
      <c r="CL198">
        <v>2722.7979999999998</v>
      </c>
      <c r="CM198">
        <v>2722.7979999999998</v>
      </c>
      <c r="CN198">
        <v>2722.7979999999998</v>
      </c>
      <c r="CO198">
        <v>2722.7979999999998</v>
      </c>
      <c r="CP198">
        <v>2722.7979999999998</v>
      </c>
      <c r="CQ198">
        <v>2722.7979999999998</v>
      </c>
      <c r="CR198">
        <v>2722.7979999999998</v>
      </c>
      <c r="CS198">
        <v>2722.7979999999998</v>
      </c>
      <c r="CT198">
        <v>2722.7979999999998</v>
      </c>
      <c r="CU198">
        <v>2722.7979999999998</v>
      </c>
      <c r="CV198">
        <v>2722.7979999999998</v>
      </c>
      <c r="CW198">
        <v>2722.7979999999998</v>
      </c>
      <c r="CX198">
        <v>2722.7979999999998</v>
      </c>
      <c r="CY198">
        <v>2722.7979999999998</v>
      </c>
      <c r="CZ198">
        <v>2722.7979999999998</v>
      </c>
      <c r="DA198">
        <v>2722.7979999999998</v>
      </c>
      <c r="DB198">
        <v>2722.7979999999998</v>
      </c>
      <c r="DC198">
        <v>2722.7979999999998</v>
      </c>
      <c r="DD198">
        <v>2722.7979999999998</v>
      </c>
      <c r="DE198">
        <v>2722.7979999999998</v>
      </c>
      <c r="DF198">
        <v>2722.7979999999998</v>
      </c>
      <c r="DG198">
        <v>2722.7979999999998</v>
      </c>
      <c r="DH198">
        <v>2722.7979999999998</v>
      </c>
      <c r="DI198">
        <v>2722.7979999999998</v>
      </c>
      <c r="DJ198">
        <v>2722.7979999999998</v>
      </c>
      <c r="DK198">
        <v>2722.7979999999998</v>
      </c>
      <c r="DL198">
        <v>2722.7979999999998</v>
      </c>
      <c r="DM198">
        <v>2722.7979999999998</v>
      </c>
      <c r="DN198">
        <v>2722.7979999999998</v>
      </c>
      <c r="DO198">
        <v>2722.7979999999998</v>
      </c>
      <c r="DP198">
        <v>2722.7979999999998</v>
      </c>
      <c r="DQ198">
        <v>2722.7979999999998</v>
      </c>
      <c r="DR198">
        <v>2722.7979999999998</v>
      </c>
      <c r="DS198">
        <v>2722.7979999999998</v>
      </c>
      <c r="DT198">
        <v>2722.7979999999998</v>
      </c>
      <c r="DU198">
        <v>2722.7979999999998</v>
      </c>
      <c r="DV198">
        <v>2722.7979999999998</v>
      </c>
      <c r="DW198">
        <v>2722.7979999999998</v>
      </c>
      <c r="DX198">
        <v>2722.7979999999998</v>
      </c>
      <c r="DY198">
        <v>2722.7979999999998</v>
      </c>
      <c r="DZ198">
        <v>2722.7979999999998</v>
      </c>
      <c r="EA198">
        <v>2722.7979999999998</v>
      </c>
      <c r="EB198">
        <v>2722.7979999999998</v>
      </c>
      <c r="EC198">
        <v>2722.7979999999998</v>
      </c>
      <c r="ED198">
        <v>2722.7979999999998</v>
      </c>
      <c r="EE198">
        <v>2722.7979999999998</v>
      </c>
      <c r="EF198">
        <v>2722.7979999999998</v>
      </c>
      <c r="EG198">
        <v>2722.7979999999998</v>
      </c>
      <c r="EH198">
        <v>2722.7979999999998</v>
      </c>
      <c r="EI198">
        <v>2722.7979999999998</v>
      </c>
      <c r="EJ198">
        <v>2722.7979999999998</v>
      </c>
      <c r="EK198">
        <v>2722.7979999999998</v>
      </c>
      <c r="EL198">
        <v>2722.7979999999998</v>
      </c>
      <c r="EM198">
        <v>2722.7979999999998</v>
      </c>
      <c r="EN198">
        <v>2722.7979999999998</v>
      </c>
      <c r="EO198">
        <v>2722.7979999999998</v>
      </c>
      <c r="EP198">
        <v>2722.7979999999998</v>
      </c>
      <c r="EQ198">
        <v>2722.7979999999998</v>
      </c>
      <c r="ER198">
        <v>2722.7979999999998</v>
      </c>
      <c r="ES198">
        <v>2722.7979999999998</v>
      </c>
    </row>
    <row r="199" spans="1:149" ht="19.5" outlineLevel="1" x14ac:dyDescent="0.35">
      <c r="A199" s="288"/>
      <c r="B199" s="289">
        <v>185</v>
      </c>
      <c r="C199" s="405"/>
      <c r="D199" s="405"/>
      <c r="E199" s="406" t="s">
        <v>141</v>
      </c>
      <c r="F199" s="399"/>
      <c r="G199" s="399">
        <f t="shared" si="48"/>
        <v>0.12859999999999999</v>
      </c>
      <c r="H199" s="400">
        <f t="shared" si="49"/>
        <v>0.12859999999999999</v>
      </c>
      <c r="I199" s="400">
        <f t="shared" si="49"/>
        <v>0.12859999999999999</v>
      </c>
      <c r="J199" s="400">
        <f t="shared" si="49"/>
        <v>0.12859999999999999</v>
      </c>
      <c r="K199" s="400">
        <f t="shared" si="49"/>
        <v>0.12859999999999999</v>
      </c>
      <c r="L199" s="400">
        <f t="shared" si="49"/>
        <v>0.12859999999999999</v>
      </c>
      <c r="M199" s="400">
        <f t="shared" si="49"/>
        <v>0.12859999999999999</v>
      </c>
      <c r="N199" s="401"/>
      <c r="O199" s="290">
        <v>197</v>
      </c>
      <c r="P199" s="290">
        <v>0</v>
      </c>
      <c r="Q199" s="330">
        <v>0.12859999999999999</v>
      </c>
      <c r="R199" s="330">
        <v>0.12859999999999999</v>
      </c>
      <c r="S199" s="330">
        <v>0.12859999999999999</v>
      </c>
      <c r="T199" s="330">
        <v>0.12859999999999999</v>
      </c>
      <c r="U199" s="330">
        <v>0.12859999999999999</v>
      </c>
      <c r="V199" s="330">
        <v>0.12859999999999999</v>
      </c>
      <c r="W199" s="330">
        <v>0.12859999999999999</v>
      </c>
      <c r="X199" s="331">
        <v>0.12859999999999999</v>
      </c>
      <c r="Y199" s="330">
        <v>0.12859999999999999</v>
      </c>
      <c r="Z199" s="330">
        <v>0.12859999999999999</v>
      </c>
      <c r="AA199" s="330">
        <v>0.12859999999999999</v>
      </c>
      <c r="AB199" s="330">
        <v>0.12859999999999999</v>
      </c>
      <c r="AC199" s="330">
        <v>0.12859999999999999</v>
      </c>
      <c r="AD199" s="330">
        <v>0.12859999999999999</v>
      </c>
      <c r="AE199" s="330">
        <v>0.12859999999999999</v>
      </c>
      <c r="AF199" s="330">
        <v>0.12859999999999999</v>
      </c>
      <c r="AG199" s="330">
        <v>0.12859999999999999</v>
      </c>
      <c r="AH199" s="330">
        <v>0.12859999999999999</v>
      </c>
      <c r="AI199" s="330">
        <v>0.12859999999999999</v>
      </c>
      <c r="AJ199" s="330">
        <v>0.12859999999999999</v>
      </c>
      <c r="AK199" s="330">
        <v>0.12859999999999999</v>
      </c>
      <c r="AL199" s="332">
        <v>0.12859999999999999</v>
      </c>
      <c r="AM199" s="332">
        <v>0.12859999999999999</v>
      </c>
      <c r="AN199" s="332">
        <v>0.12859999999999999</v>
      </c>
      <c r="AO199" s="332">
        <v>0.12859999999999999</v>
      </c>
      <c r="AP199" s="332">
        <v>0.12859999999999999</v>
      </c>
      <c r="AQ199" s="332">
        <v>0.12859999999999999</v>
      </c>
      <c r="AR199" s="332">
        <v>0.12859999999999999</v>
      </c>
      <c r="AS199" s="332">
        <v>0.12859999999999999</v>
      </c>
      <c r="AT199" s="332">
        <v>0.12859999999999999</v>
      </c>
      <c r="AU199" s="332">
        <v>0.12859999999999999</v>
      </c>
      <c r="AV199" s="332">
        <v>0.12859999999999999</v>
      </c>
      <c r="AW199" s="332">
        <v>0.12859999999999999</v>
      </c>
      <c r="AX199" s="332">
        <v>0.12859999999999999</v>
      </c>
      <c r="AY199" s="332">
        <v>0.12859999999999999</v>
      </c>
      <c r="AZ199" s="332">
        <v>0.12859999999999999</v>
      </c>
      <c r="BA199" s="332"/>
      <c r="BB199" s="332">
        <v>0.12859999999999999</v>
      </c>
      <c r="BC199" s="332">
        <v>0.12859999999999999</v>
      </c>
      <c r="BD199" s="332">
        <v>0.12859999999999999</v>
      </c>
      <c r="BE199" s="332">
        <v>0.12859999999999999</v>
      </c>
      <c r="BF199" s="332">
        <v>0.12859999999999999</v>
      </c>
      <c r="BG199" s="332">
        <v>0.12859999999999999</v>
      </c>
      <c r="BH199" s="332">
        <v>0.12859999999999999</v>
      </c>
      <c r="BI199" s="332">
        <v>0.12859999999999999</v>
      </c>
      <c r="BJ199" s="332">
        <v>0.12859999999999999</v>
      </c>
      <c r="BK199" s="332">
        <v>0.12859999999999999</v>
      </c>
      <c r="BL199" s="332">
        <v>0.12859999999999999</v>
      </c>
      <c r="BM199" s="332">
        <v>0.12859999999999999</v>
      </c>
      <c r="BN199" s="332">
        <v>0.12859999999999999</v>
      </c>
      <c r="BO199" s="332">
        <v>0.12859999999999999</v>
      </c>
      <c r="BP199" s="332">
        <v>0.12859999999999999</v>
      </c>
      <c r="BQ199" s="332">
        <v>0.12859999999999999</v>
      </c>
      <c r="BR199" s="332"/>
      <c r="BS199" s="332">
        <v>0.12859999999999999</v>
      </c>
      <c r="BT199" s="332">
        <v>0.12859999999999999</v>
      </c>
      <c r="BU199" s="332">
        <v>0.12859999999999999</v>
      </c>
      <c r="BV199" s="332">
        <v>0.12859999999999999</v>
      </c>
      <c r="BW199" s="332">
        <v>0.12859999999999999</v>
      </c>
      <c r="BX199" s="329">
        <v>0.12859999999999999</v>
      </c>
      <c r="BY199" s="332">
        <v>0.12859999999999999</v>
      </c>
      <c r="BZ199" s="332">
        <v>0.12859999999999999</v>
      </c>
      <c r="CA199" s="332">
        <v>0.12859999999999999</v>
      </c>
      <c r="CB199" s="332">
        <v>0.12859999999999999</v>
      </c>
      <c r="CC199" s="332">
        <v>0.12859999999999999</v>
      </c>
      <c r="CD199" s="290"/>
      <c r="CE199" s="290"/>
      <c r="CG199">
        <v>0.12859999999999999</v>
      </c>
      <c r="CH199">
        <v>0.12859999999999999</v>
      </c>
      <c r="CI199">
        <v>0.12859999999999999</v>
      </c>
      <c r="CJ199">
        <v>0.12859999999999999</v>
      </c>
      <c r="CK199">
        <v>0.12859999999999999</v>
      </c>
      <c r="CL199">
        <v>0.12859999999999999</v>
      </c>
      <c r="CM199">
        <v>0.12859999999999999</v>
      </c>
      <c r="CN199">
        <v>0.12859999999999999</v>
      </c>
      <c r="CO199">
        <v>0.12859999999999999</v>
      </c>
      <c r="CP199">
        <v>0.12859999999999999</v>
      </c>
      <c r="CQ199">
        <v>0.12859999999999999</v>
      </c>
      <c r="CR199">
        <v>0.12859999999999999</v>
      </c>
      <c r="CS199">
        <v>0.12859999999999999</v>
      </c>
      <c r="CT199">
        <v>0.12859999999999999</v>
      </c>
      <c r="CU199">
        <v>0.12859999999999999</v>
      </c>
      <c r="CV199">
        <v>0.12859999999999999</v>
      </c>
      <c r="CW199">
        <v>0.12859999999999999</v>
      </c>
      <c r="CX199">
        <v>0.12859999999999999</v>
      </c>
      <c r="CY199">
        <v>0.12859999999999999</v>
      </c>
      <c r="CZ199">
        <v>0.12859999999999999</v>
      </c>
      <c r="DA199">
        <v>0.12859999999999999</v>
      </c>
      <c r="DB199">
        <v>0.12859999999999999</v>
      </c>
      <c r="DC199">
        <v>0.12859999999999999</v>
      </c>
      <c r="DD199">
        <v>0.12859999999999999</v>
      </c>
      <c r="DE199">
        <v>0.12859999999999999</v>
      </c>
      <c r="DF199">
        <v>0.12859999999999999</v>
      </c>
      <c r="DG199">
        <v>0.12859999999999999</v>
      </c>
      <c r="DH199">
        <v>0.12859999999999999</v>
      </c>
      <c r="DI199">
        <v>0.12859999999999999</v>
      </c>
      <c r="DJ199">
        <v>0.12859999999999999</v>
      </c>
      <c r="DK199">
        <v>0.12859999999999999</v>
      </c>
      <c r="DL199">
        <v>0.12859999999999999</v>
      </c>
      <c r="DM199">
        <v>0.12859999999999999</v>
      </c>
      <c r="DN199">
        <v>0.12859999999999999</v>
      </c>
      <c r="DO199">
        <v>0.12859999999999999</v>
      </c>
      <c r="DP199">
        <v>0.12859999999999999</v>
      </c>
      <c r="DQ199">
        <v>0.12859999999999999</v>
      </c>
      <c r="DR199">
        <v>0.12859999999999999</v>
      </c>
      <c r="DS199">
        <v>0.12859999999999999</v>
      </c>
      <c r="DT199">
        <v>0.12859999999999999</v>
      </c>
      <c r="DU199">
        <v>0.12859999999999999</v>
      </c>
      <c r="DV199">
        <v>0.12859999999999999</v>
      </c>
      <c r="DW199">
        <v>0.12859999999999999</v>
      </c>
      <c r="DX199">
        <v>0.12859999999999999</v>
      </c>
      <c r="DY199">
        <v>0.12859999999999999</v>
      </c>
      <c r="DZ199">
        <v>0.12859999999999999</v>
      </c>
      <c r="EA199">
        <v>0.12859999999999999</v>
      </c>
      <c r="EB199">
        <v>0.12859999999999999</v>
      </c>
      <c r="EC199">
        <v>0.12859999999999999</v>
      </c>
      <c r="ED199">
        <v>0.12859999999999999</v>
      </c>
      <c r="EE199">
        <v>0.12859999999999999</v>
      </c>
      <c r="EF199">
        <v>0.12859999999999999</v>
      </c>
      <c r="EG199">
        <v>0.12859999999999999</v>
      </c>
      <c r="EH199">
        <v>0.12859999999999999</v>
      </c>
      <c r="EI199">
        <v>0.12859999999999999</v>
      </c>
      <c r="EJ199">
        <v>0.12859999999999999</v>
      </c>
      <c r="EK199">
        <v>0.12859999999999999</v>
      </c>
      <c r="EL199">
        <v>0.12859999999999999</v>
      </c>
      <c r="EM199">
        <v>0.12859999999999999</v>
      </c>
      <c r="EN199">
        <v>0.12859999999999999</v>
      </c>
      <c r="EO199">
        <v>0.12859999999999999</v>
      </c>
      <c r="EP199">
        <v>0.12859999999999999</v>
      </c>
      <c r="EQ199">
        <v>0.12859999999999999</v>
      </c>
      <c r="ER199">
        <v>0.12859999999999999</v>
      </c>
      <c r="ES199">
        <v>0.12859999999999999</v>
      </c>
    </row>
    <row r="200" spans="1:149" ht="19.5" outlineLevel="1" x14ac:dyDescent="0.35">
      <c r="A200" s="288"/>
      <c r="B200" s="289">
        <v>186</v>
      </c>
      <c r="C200" s="402"/>
      <c r="D200" s="402"/>
      <c r="E200" s="403"/>
      <c r="F200" s="399"/>
      <c r="G200" s="399"/>
      <c r="H200" s="400"/>
      <c r="I200" s="400"/>
      <c r="J200" s="400"/>
      <c r="K200" s="400"/>
      <c r="L200" s="400"/>
      <c r="M200" s="400"/>
      <c r="N200" s="401"/>
      <c r="O200" s="290">
        <v>198</v>
      </c>
      <c r="P200" s="290">
        <v>0</v>
      </c>
      <c r="Q200" s="330"/>
      <c r="R200" s="330"/>
      <c r="S200" s="330"/>
      <c r="T200" s="330"/>
      <c r="U200" s="330"/>
      <c r="V200" s="330"/>
      <c r="W200" s="330"/>
      <c r="X200" s="331"/>
      <c r="Y200" s="330"/>
      <c r="Z200" s="330"/>
      <c r="AA200" s="330"/>
      <c r="AB200" s="330"/>
      <c r="AC200" s="330"/>
      <c r="AD200" s="330"/>
      <c r="AE200" s="330"/>
      <c r="AF200" s="330"/>
      <c r="AG200" s="330"/>
      <c r="AH200" s="330"/>
      <c r="AI200" s="330"/>
      <c r="AJ200" s="330"/>
      <c r="AK200" s="330"/>
      <c r="AL200" s="332"/>
      <c r="AM200" s="332"/>
      <c r="AN200" s="332"/>
      <c r="AO200" s="332"/>
      <c r="AP200" s="332"/>
      <c r="AQ200" s="332"/>
      <c r="AR200" s="332"/>
      <c r="AS200" s="332"/>
      <c r="AT200" s="332"/>
      <c r="AU200" s="332"/>
      <c r="AV200" s="332"/>
      <c r="AW200" s="332"/>
      <c r="AX200" s="332"/>
      <c r="AY200" s="332"/>
      <c r="AZ200" s="332"/>
      <c r="BA200" s="332"/>
      <c r="BB200" s="332"/>
      <c r="BC200" s="332"/>
      <c r="BD200" s="332"/>
      <c r="BE200" s="332"/>
      <c r="BF200" s="332"/>
      <c r="BG200" s="332"/>
      <c r="BH200" s="332"/>
      <c r="BI200" s="332"/>
      <c r="BJ200" s="332"/>
      <c r="BK200" s="332"/>
      <c r="BL200" s="332"/>
      <c r="BM200" s="332"/>
      <c r="BN200" s="332"/>
      <c r="BO200" s="332"/>
      <c r="BP200" s="332"/>
      <c r="BQ200" s="332"/>
      <c r="BR200" s="332"/>
      <c r="BS200" s="332"/>
      <c r="BT200" s="332"/>
      <c r="BU200" s="332"/>
      <c r="BV200" s="332"/>
      <c r="BW200" s="332"/>
      <c r="BX200" s="329"/>
      <c r="BY200" s="332"/>
      <c r="BZ200" s="332"/>
      <c r="CA200" s="332"/>
      <c r="CB200" s="332"/>
      <c r="CC200" s="332"/>
      <c r="CD200" s="290"/>
      <c r="CE200" s="290"/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O200">
        <v>0</v>
      </c>
      <c r="EP200">
        <v>0</v>
      </c>
      <c r="EQ200">
        <v>0</v>
      </c>
      <c r="ER200">
        <v>0</v>
      </c>
      <c r="ES200">
        <v>0</v>
      </c>
    </row>
    <row r="201" spans="1:149" ht="19.5" outlineLevel="1" x14ac:dyDescent="0.35">
      <c r="A201" s="288"/>
      <c r="B201" s="289">
        <v>187</v>
      </c>
      <c r="C201" s="288"/>
      <c r="D201" s="288"/>
      <c r="E201" s="375"/>
      <c r="F201" s="288"/>
      <c r="G201" s="288"/>
      <c r="H201" s="286"/>
      <c r="I201" s="286"/>
      <c r="J201" s="286"/>
      <c r="K201" s="286"/>
      <c r="L201" s="286"/>
      <c r="M201" s="286"/>
      <c r="N201" s="287"/>
      <c r="O201" s="290">
        <v>199</v>
      </c>
      <c r="P201" s="290">
        <v>0</v>
      </c>
      <c r="Q201" s="330"/>
      <c r="R201" s="330"/>
      <c r="S201" s="330"/>
      <c r="T201" s="330"/>
      <c r="U201" s="330"/>
      <c r="V201" s="330"/>
      <c r="W201" s="330"/>
      <c r="X201" s="331"/>
      <c r="Y201" s="330"/>
      <c r="Z201" s="330"/>
      <c r="AA201" s="330"/>
      <c r="AB201" s="330"/>
      <c r="AC201" s="330"/>
      <c r="AD201" s="330"/>
      <c r="AE201" s="330"/>
      <c r="AF201" s="330"/>
      <c r="AG201" s="330"/>
      <c r="AH201" s="330"/>
      <c r="AI201" s="330"/>
      <c r="AJ201" s="330"/>
      <c r="AK201" s="330"/>
      <c r="AL201" s="332"/>
      <c r="AM201" s="332"/>
      <c r="AN201" s="332"/>
      <c r="AO201" s="332"/>
      <c r="AP201" s="332"/>
      <c r="AQ201" s="332"/>
      <c r="AR201" s="332"/>
      <c r="AS201" s="332"/>
      <c r="AT201" s="332"/>
      <c r="AU201" s="332"/>
      <c r="AV201" s="332"/>
      <c r="AW201" s="332"/>
      <c r="AX201" s="332"/>
      <c r="AY201" s="332"/>
      <c r="AZ201" s="332"/>
      <c r="BA201" s="332"/>
      <c r="BB201" s="332"/>
      <c r="BC201" s="332"/>
      <c r="BD201" s="332"/>
      <c r="BE201" s="332"/>
      <c r="BF201" s="332"/>
      <c r="BG201" s="332"/>
      <c r="BH201" s="332"/>
      <c r="BI201" s="332"/>
      <c r="BJ201" s="332"/>
      <c r="BK201" s="332"/>
      <c r="BL201" s="332"/>
      <c r="BM201" s="332"/>
      <c r="BN201" s="332"/>
      <c r="BO201" s="332"/>
      <c r="BP201" s="332"/>
      <c r="BQ201" s="332"/>
      <c r="BR201" s="332"/>
      <c r="BS201" s="332"/>
      <c r="BT201" s="332"/>
      <c r="BU201" s="332"/>
      <c r="BV201" s="332"/>
      <c r="BW201" s="332"/>
      <c r="BX201" s="329"/>
      <c r="BY201" s="332"/>
      <c r="BZ201" s="332"/>
      <c r="CA201" s="332"/>
      <c r="CB201" s="332"/>
      <c r="CC201" s="332"/>
      <c r="CD201" s="290"/>
      <c r="CE201" s="290"/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O201">
        <v>0</v>
      </c>
      <c r="EP201">
        <v>0</v>
      </c>
      <c r="EQ201">
        <v>0</v>
      </c>
      <c r="ER201">
        <v>0</v>
      </c>
      <c r="ES201">
        <v>0</v>
      </c>
    </row>
    <row r="202" spans="1:149" ht="19.5" outlineLevel="1" x14ac:dyDescent="0.35">
      <c r="A202" s="288"/>
      <c r="B202" s="289">
        <v>188</v>
      </c>
      <c r="C202" s="288"/>
      <c r="D202" s="288"/>
      <c r="E202" s="375"/>
      <c r="F202" s="288"/>
      <c r="G202" s="288"/>
      <c r="H202" s="286"/>
      <c r="I202" s="286"/>
      <c r="J202" s="286"/>
      <c r="K202" s="286"/>
      <c r="L202" s="286"/>
      <c r="M202" s="286"/>
      <c r="N202" s="287"/>
      <c r="O202" s="290">
        <v>200</v>
      </c>
      <c r="P202" s="290">
        <v>0</v>
      </c>
      <c r="Q202" s="330"/>
      <c r="R202" s="330"/>
      <c r="S202" s="330"/>
      <c r="T202" s="330"/>
      <c r="U202" s="330"/>
      <c r="V202" s="330"/>
      <c r="W202" s="330"/>
      <c r="X202" s="331"/>
      <c r="Y202" s="330"/>
      <c r="Z202" s="330"/>
      <c r="AA202" s="330"/>
      <c r="AB202" s="330"/>
      <c r="AC202" s="330"/>
      <c r="AD202" s="330"/>
      <c r="AE202" s="330"/>
      <c r="AF202" s="330"/>
      <c r="AG202" s="330"/>
      <c r="AH202" s="330"/>
      <c r="AI202" s="330"/>
      <c r="AJ202" s="330"/>
      <c r="AK202" s="330"/>
      <c r="AL202" s="332"/>
      <c r="AM202" s="332"/>
      <c r="AN202" s="332"/>
      <c r="AO202" s="332"/>
      <c r="AP202" s="332"/>
      <c r="AQ202" s="332"/>
      <c r="AR202" s="332"/>
      <c r="AS202" s="332"/>
      <c r="AT202" s="332"/>
      <c r="AU202" s="332"/>
      <c r="AV202" s="332"/>
      <c r="AW202" s="332"/>
      <c r="AX202" s="332"/>
      <c r="AY202" s="332"/>
      <c r="AZ202" s="332"/>
      <c r="BA202" s="332"/>
      <c r="BB202" s="332"/>
      <c r="BC202" s="332"/>
      <c r="BD202" s="332"/>
      <c r="BE202" s="332"/>
      <c r="BF202" s="332"/>
      <c r="BG202" s="332"/>
      <c r="BH202" s="332"/>
      <c r="BI202" s="332"/>
      <c r="BJ202" s="332"/>
      <c r="BK202" s="332"/>
      <c r="BL202" s="332"/>
      <c r="BM202" s="332"/>
      <c r="BN202" s="332"/>
      <c r="BO202" s="332"/>
      <c r="BP202" s="332"/>
      <c r="BQ202" s="332"/>
      <c r="BR202" s="332"/>
      <c r="BS202" s="332"/>
      <c r="BT202" s="332"/>
      <c r="BU202" s="332"/>
      <c r="BV202" s="332"/>
      <c r="BW202" s="332"/>
      <c r="BX202" s="329"/>
      <c r="BY202" s="332"/>
      <c r="BZ202" s="332"/>
      <c r="CA202" s="332"/>
      <c r="CB202" s="332"/>
      <c r="CC202" s="332"/>
      <c r="CD202" s="290"/>
      <c r="CE202" s="290"/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O202">
        <v>0</v>
      </c>
      <c r="EP202">
        <v>0</v>
      </c>
      <c r="EQ202">
        <v>0</v>
      </c>
      <c r="ER202">
        <v>0</v>
      </c>
      <c r="ES202">
        <v>0</v>
      </c>
    </row>
    <row r="203" spans="1:149" ht="19.5" outlineLevel="1" x14ac:dyDescent="0.35">
      <c r="A203" s="288"/>
      <c r="B203" s="289">
        <v>189</v>
      </c>
      <c r="C203" s="54" t="s">
        <v>145</v>
      </c>
      <c r="D203" s="54"/>
      <c r="E203" s="375"/>
      <c r="F203" s="288"/>
      <c r="G203" s="288"/>
      <c r="H203" s="286"/>
      <c r="I203" s="286"/>
      <c r="J203" s="286"/>
      <c r="K203" s="286"/>
      <c r="L203" s="286"/>
      <c r="M203" s="286"/>
      <c r="N203" s="287"/>
      <c r="O203" s="290">
        <v>201</v>
      </c>
      <c r="P203" s="290">
        <v>0</v>
      </c>
      <c r="Q203" s="330"/>
      <c r="R203" s="330"/>
      <c r="S203" s="330"/>
      <c r="T203" s="330"/>
      <c r="U203" s="330"/>
      <c r="V203" s="330"/>
      <c r="W203" s="330"/>
      <c r="X203" s="331"/>
      <c r="Y203" s="330"/>
      <c r="Z203" s="330"/>
      <c r="AA203" s="330"/>
      <c r="AB203" s="330"/>
      <c r="AC203" s="330"/>
      <c r="AD203" s="330"/>
      <c r="AE203" s="330"/>
      <c r="AF203" s="330"/>
      <c r="AG203" s="330"/>
      <c r="AH203" s="330"/>
      <c r="AI203" s="330"/>
      <c r="AJ203" s="330"/>
      <c r="AK203" s="330"/>
      <c r="AL203" s="332"/>
      <c r="AM203" s="332"/>
      <c r="AN203" s="332"/>
      <c r="AO203" s="332"/>
      <c r="AP203" s="332"/>
      <c r="AQ203" s="332"/>
      <c r="AR203" s="332"/>
      <c r="AS203" s="332"/>
      <c r="AT203" s="332"/>
      <c r="AU203" s="332"/>
      <c r="AV203" s="332"/>
      <c r="AW203" s="332"/>
      <c r="AX203" s="332"/>
      <c r="AY203" s="332"/>
      <c r="AZ203" s="332"/>
      <c r="BA203" s="332"/>
      <c r="BB203" s="332"/>
      <c r="BC203" s="332"/>
      <c r="BD203" s="332"/>
      <c r="BE203" s="332"/>
      <c r="BF203" s="332"/>
      <c r="BG203" s="332"/>
      <c r="BH203" s="332"/>
      <c r="BI203" s="332"/>
      <c r="BJ203" s="332"/>
      <c r="BK203" s="332"/>
      <c r="BL203" s="332"/>
      <c r="BM203" s="332"/>
      <c r="BN203" s="332"/>
      <c r="BO203" s="332"/>
      <c r="BP203" s="332"/>
      <c r="BQ203" s="332"/>
      <c r="BR203" s="332"/>
      <c r="BS203" s="332"/>
      <c r="BT203" s="332"/>
      <c r="BU203" s="332"/>
      <c r="BV203" s="332"/>
      <c r="BW203" s="332"/>
      <c r="BX203" s="329"/>
      <c r="BY203" s="332"/>
      <c r="BZ203" s="332"/>
      <c r="CA203" s="332"/>
      <c r="CB203" s="332"/>
      <c r="CC203" s="332"/>
      <c r="CD203" s="290"/>
      <c r="CE203" s="290"/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O203">
        <v>0</v>
      </c>
      <c r="EP203">
        <v>0</v>
      </c>
      <c r="EQ203">
        <v>0</v>
      </c>
      <c r="ER203">
        <v>0</v>
      </c>
      <c r="ES203">
        <v>0</v>
      </c>
    </row>
    <row r="204" spans="1:149" ht="19.5" outlineLevel="1" x14ac:dyDescent="0.35">
      <c r="A204" s="288"/>
      <c r="B204" s="289">
        <v>190</v>
      </c>
      <c r="C204" s="288"/>
      <c r="D204" s="288"/>
      <c r="E204" s="375"/>
      <c r="F204" s="288"/>
      <c r="G204" s="288"/>
      <c r="H204" s="286"/>
      <c r="I204" s="286"/>
      <c r="J204" s="286"/>
      <c r="K204" s="286"/>
      <c r="L204" s="286"/>
      <c r="M204" s="286"/>
      <c r="N204" s="287"/>
      <c r="O204" s="290">
        <v>202</v>
      </c>
      <c r="P204" s="290">
        <v>0</v>
      </c>
      <c r="Q204" s="330"/>
      <c r="R204" s="330"/>
      <c r="S204" s="330"/>
      <c r="T204" s="330"/>
      <c r="U204" s="330"/>
      <c r="V204" s="330"/>
      <c r="W204" s="330"/>
      <c r="X204" s="331"/>
      <c r="Y204" s="330"/>
      <c r="Z204" s="330"/>
      <c r="AA204" s="330"/>
      <c r="AB204" s="330"/>
      <c r="AC204" s="330"/>
      <c r="AD204" s="330"/>
      <c r="AE204" s="330"/>
      <c r="AF204" s="330"/>
      <c r="AG204" s="330"/>
      <c r="AH204" s="330"/>
      <c r="AI204" s="330"/>
      <c r="AJ204" s="330"/>
      <c r="AK204" s="330"/>
      <c r="AL204" s="332"/>
      <c r="AM204" s="332"/>
      <c r="AN204" s="332"/>
      <c r="AO204" s="332"/>
      <c r="AP204" s="332"/>
      <c r="AQ204" s="332"/>
      <c r="AR204" s="332"/>
      <c r="AS204" s="332"/>
      <c r="AT204" s="332"/>
      <c r="AU204" s="332"/>
      <c r="AV204" s="332"/>
      <c r="AW204" s="332"/>
      <c r="AX204" s="332"/>
      <c r="AY204" s="332"/>
      <c r="AZ204" s="332"/>
      <c r="BA204" s="332"/>
      <c r="BB204" s="332"/>
      <c r="BC204" s="332"/>
      <c r="BD204" s="332"/>
      <c r="BE204" s="332"/>
      <c r="BF204" s="332"/>
      <c r="BG204" s="332"/>
      <c r="BH204" s="332"/>
      <c r="BI204" s="332"/>
      <c r="BJ204" s="332"/>
      <c r="BK204" s="332"/>
      <c r="BL204" s="332"/>
      <c r="BM204" s="332"/>
      <c r="BN204" s="332"/>
      <c r="BO204" s="332"/>
      <c r="BP204" s="332"/>
      <c r="BQ204" s="332"/>
      <c r="BR204" s="332"/>
      <c r="BS204" s="332"/>
      <c r="BT204" s="332"/>
      <c r="BU204" s="332"/>
      <c r="BV204" s="332"/>
      <c r="BW204" s="332"/>
      <c r="BX204" s="329"/>
      <c r="BY204" s="332"/>
      <c r="BZ204" s="332"/>
      <c r="CA204" s="332"/>
      <c r="CB204" s="332"/>
      <c r="CC204" s="332"/>
      <c r="CD204" s="290"/>
      <c r="CE204" s="290"/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O204">
        <v>0</v>
      </c>
      <c r="EP204">
        <v>0</v>
      </c>
      <c r="EQ204">
        <v>0</v>
      </c>
      <c r="ER204">
        <v>0</v>
      </c>
      <c r="ES204">
        <v>0</v>
      </c>
    </row>
    <row r="205" spans="1:149" ht="19.5" outlineLevel="1" x14ac:dyDescent="0.35">
      <c r="A205" s="288"/>
      <c r="B205" s="289">
        <v>191</v>
      </c>
      <c r="C205" s="288"/>
      <c r="D205" s="288"/>
      <c r="E205" s="375" t="s">
        <v>125</v>
      </c>
      <c r="F205" s="407"/>
      <c r="G205" s="407">
        <f t="shared" ref="G205:G222" si="50">HLOOKUP($E$3,$P$3:$CE$269,O205,FALSE)</f>
        <v>1</v>
      </c>
      <c r="H205" s="408">
        <v>1</v>
      </c>
      <c r="I205" s="408">
        <v>1</v>
      </c>
      <c r="J205" s="408">
        <v>1</v>
      </c>
      <c r="K205" s="408">
        <v>1</v>
      </c>
      <c r="L205" s="408">
        <v>1</v>
      </c>
      <c r="M205" s="408">
        <v>1</v>
      </c>
      <c r="N205" s="409"/>
      <c r="O205" s="290">
        <v>203</v>
      </c>
      <c r="P205" s="290">
        <v>0</v>
      </c>
      <c r="Q205" s="330">
        <v>1</v>
      </c>
      <c r="R205" s="330">
        <v>1</v>
      </c>
      <c r="S205" s="330">
        <v>1</v>
      </c>
      <c r="T205" s="330">
        <v>1</v>
      </c>
      <c r="U205" s="330">
        <v>1</v>
      </c>
      <c r="V205" s="330">
        <v>1</v>
      </c>
      <c r="W205" s="330">
        <v>1</v>
      </c>
      <c r="X205" s="331">
        <v>1</v>
      </c>
      <c r="Y205" s="330">
        <v>1</v>
      </c>
      <c r="Z205" s="330">
        <v>1</v>
      </c>
      <c r="AA205" s="330">
        <v>1</v>
      </c>
      <c r="AB205" s="330">
        <v>1</v>
      </c>
      <c r="AC205" s="330">
        <v>1</v>
      </c>
      <c r="AD205" s="330">
        <v>1</v>
      </c>
      <c r="AE205" s="330">
        <v>1</v>
      </c>
      <c r="AF205" s="330">
        <v>1</v>
      </c>
      <c r="AG205" s="330">
        <v>1</v>
      </c>
      <c r="AH205" s="330">
        <v>1</v>
      </c>
      <c r="AI205" s="330">
        <v>1</v>
      </c>
      <c r="AJ205" s="330">
        <v>1</v>
      </c>
      <c r="AK205" s="330">
        <v>1</v>
      </c>
      <c r="AL205" s="332">
        <v>1</v>
      </c>
      <c r="AM205" s="332">
        <v>1</v>
      </c>
      <c r="AN205" s="332">
        <v>1</v>
      </c>
      <c r="AO205" s="332">
        <v>1</v>
      </c>
      <c r="AP205" s="332">
        <v>1</v>
      </c>
      <c r="AQ205" s="332">
        <v>1</v>
      </c>
      <c r="AR205" s="332">
        <v>1</v>
      </c>
      <c r="AS205" s="332">
        <v>1</v>
      </c>
      <c r="AT205" s="332">
        <v>1</v>
      </c>
      <c r="AU205" s="332">
        <v>1</v>
      </c>
      <c r="AV205" s="332">
        <v>1</v>
      </c>
      <c r="AW205" s="332">
        <v>1</v>
      </c>
      <c r="AX205" s="332">
        <v>1</v>
      </c>
      <c r="AY205" s="332">
        <v>1</v>
      </c>
      <c r="AZ205" s="332">
        <v>1</v>
      </c>
      <c r="BA205" s="332"/>
      <c r="BB205" s="332">
        <v>1</v>
      </c>
      <c r="BC205" s="332">
        <v>1</v>
      </c>
      <c r="BD205" s="332">
        <v>1</v>
      </c>
      <c r="BE205" s="332">
        <v>1</v>
      </c>
      <c r="BF205" s="332">
        <v>1</v>
      </c>
      <c r="BG205" s="332">
        <v>1</v>
      </c>
      <c r="BH205" s="332">
        <v>1</v>
      </c>
      <c r="BI205" s="332">
        <v>1</v>
      </c>
      <c r="BJ205" s="332">
        <v>1</v>
      </c>
      <c r="BK205" s="332">
        <v>1</v>
      </c>
      <c r="BL205" s="332">
        <v>1</v>
      </c>
      <c r="BM205" s="332">
        <v>1</v>
      </c>
      <c r="BN205" s="332">
        <v>1</v>
      </c>
      <c r="BO205" s="332">
        <v>1</v>
      </c>
      <c r="BP205" s="332">
        <v>1</v>
      </c>
      <c r="BQ205" s="332">
        <v>1</v>
      </c>
      <c r="BR205" s="332"/>
      <c r="BS205" s="332">
        <v>1</v>
      </c>
      <c r="BT205" s="332">
        <v>1</v>
      </c>
      <c r="BU205" s="332">
        <v>1</v>
      </c>
      <c r="BV205" s="332">
        <v>1</v>
      </c>
      <c r="BW205" s="332">
        <v>1</v>
      </c>
      <c r="BX205" s="329">
        <v>1</v>
      </c>
      <c r="BY205" s="332">
        <v>1</v>
      </c>
      <c r="BZ205" s="332">
        <v>1</v>
      </c>
      <c r="CA205" s="332">
        <v>1</v>
      </c>
      <c r="CB205" s="332">
        <v>1</v>
      </c>
      <c r="CC205" s="332">
        <v>1</v>
      </c>
      <c r="CD205" s="290"/>
      <c r="CE205" s="290"/>
      <c r="CG205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1</v>
      </c>
      <c r="CV205">
        <v>1</v>
      </c>
      <c r="CW205">
        <v>1</v>
      </c>
      <c r="CX205">
        <v>1</v>
      </c>
      <c r="CY205">
        <v>1</v>
      </c>
      <c r="CZ205">
        <v>1</v>
      </c>
      <c r="DA205">
        <v>1</v>
      </c>
      <c r="DB205">
        <v>1</v>
      </c>
      <c r="DC205">
        <v>1</v>
      </c>
      <c r="DD205">
        <v>1</v>
      </c>
      <c r="DE205">
        <v>1</v>
      </c>
      <c r="DF205">
        <v>1</v>
      </c>
      <c r="DG205">
        <v>1</v>
      </c>
      <c r="DH205">
        <v>1</v>
      </c>
      <c r="DI205">
        <v>1</v>
      </c>
      <c r="DJ205">
        <v>1</v>
      </c>
      <c r="DK205">
        <v>1</v>
      </c>
      <c r="DL205">
        <v>1</v>
      </c>
      <c r="DM205">
        <v>1</v>
      </c>
      <c r="DN205">
        <v>1</v>
      </c>
      <c r="DO205">
        <v>1</v>
      </c>
      <c r="DP205">
        <v>1</v>
      </c>
      <c r="DQ205">
        <v>1</v>
      </c>
      <c r="DR205">
        <v>1</v>
      </c>
      <c r="DS205">
        <v>1</v>
      </c>
      <c r="DT205">
        <v>1</v>
      </c>
      <c r="DU205">
        <v>1</v>
      </c>
      <c r="DV205">
        <v>1</v>
      </c>
      <c r="DW205">
        <v>1</v>
      </c>
      <c r="DX205">
        <v>1</v>
      </c>
      <c r="DY205">
        <v>1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1</v>
      </c>
      <c r="EK205">
        <v>1</v>
      </c>
      <c r="EL205">
        <v>1</v>
      </c>
      <c r="EM205">
        <v>1</v>
      </c>
      <c r="EN205">
        <v>1</v>
      </c>
      <c r="EO205">
        <v>1</v>
      </c>
      <c r="EP205">
        <v>1</v>
      </c>
      <c r="EQ205">
        <v>1</v>
      </c>
      <c r="ER205">
        <v>1</v>
      </c>
      <c r="ES205">
        <v>1</v>
      </c>
    </row>
    <row r="206" spans="1:149" ht="19.5" outlineLevel="1" x14ac:dyDescent="0.35">
      <c r="A206" s="288"/>
      <c r="B206" s="289">
        <v>192</v>
      </c>
      <c r="C206" s="288"/>
      <c r="D206" s="288"/>
      <c r="E206" s="375" t="s">
        <v>126</v>
      </c>
      <c r="F206" s="407"/>
      <c r="G206" s="407">
        <f t="shared" si="50"/>
        <v>-0.31183610416745128</v>
      </c>
      <c r="H206" s="407">
        <f t="shared" ref="H206:K209" si="51">LN(H152/H184)</f>
        <v>-0.32248384710544731</v>
      </c>
      <c r="I206" s="407">
        <f t="shared" si="51"/>
        <v>-0.40425758201652512</v>
      </c>
      <c r="J206" s="407">
        <f t="shared" si="51"/>
        <v>-0.3934584927105404</v>
      </c>
      <c r="K206" s="407">
        <f t="shared" si="51"/>
        <v>-0.39353659245067596</v>
      </c>
      <c r="L206" s="407">
        <f t="shared" ref="L206:M206" si="52">LN(L152/L184)</f>
        <v>-0.39421309886614025</v>
      </c>
      <c r="M206" s="407">
        <f t="shared" si="52"/>
        <v>-0.39489008774288864</v>
      </c>
      <c r="N206" s="409"/>
      <c r="O206" s="290">
        <v>204</v>
      </c>
      <c r="P206" s="290">
        <v>0</v>
      </c>
      <c r="Q206" s="330">
        <v>-0.31183610416745128</v>
      </c>
      <c r="R206" s="330">
        <v>-8.0039684705149744E-2</v>
      </c>
      <c r="S206" s="330">
        <v>-0.13985829620617085</v>
      </c>
      <c r="T206" s="330">
        <v>-0.21930946434561574</v>
      </c>
      <c r="U206" s="330">
        <v>-0.15524366017548177</v>
      </c>
      <c r="V206" s="330">
        <v>-0.27169581891914757</v>
      </c>
      <c r="W206" s="330">
        <v>-0.14135074203949197</v>
      </c>
      <c r="X206" s="331">
        <v>-0.20429583752511904</v>
      </c>
      <c r="Y206" s="330">
        <v>-0.152894851631204</v>
      </c>
      <c r="Z206" s="330">
        <v>-0.10543024881456373</v>
      </c>
      <c r="AA206" s="330">
        <v>-0.30412260037816879</v>
      </c>
      <c r="AB206" s="330">
        <v>-0.33510444355350016</v>
      </c>
      <c r="AC206" s="330">
        <v>-0.24270810720249281</v>
      </c>
      <c r="AD206" s="330">
        <v>-0.17369912687138933</v>
      </c>
      <c r="AE206" s="330">
        <v>-0.33510444355350016</v>
      </c>
      <c r="AF206" s="330">
        <v>-0.1797186907943899</v>
      </c>
      <c r="AG206" s="330">
        <v>-0.152894851631204</v>
      </c>
      <c r="AH206" s="330">
        <v>-0.33510444355350016</v>
      </c>
      <c r="AI206" s="330">
        <v>-0.1563560479840595</v>
      </c>
      <c r="AJ206" s="330">
        <v>-0.13985829620617085</v>
      </c>
      <c r="AK206" s="330">
        <v>-0.152894851631204</v>
      </c>
      <c r="AL206" s="332">
        <v>-0.27169581891914757</v>
      </c>
      <c r="AM206" s="332">
        <v>-0.20429583752511904</v>
      </c>
      <c r="AN206" s="332">
        <v>-0.29196735333585683</v>
      </c>
      <c r="AO206" s="332">
        <v>-0.152894851631204</v>
      </c>
      <c r="AP206" s="332">
        <v>-6.0438234178288038E-2</v>
      </c>
      <c r="AQ206" s="332">
        <v>-6.0438234178288038E-2</v>
      </c>
      <c r="AR206" s="332">
        <v>-0.25677677158305401</v>
      </c>
      <c r="AS206" s="332">
        <v>-0.30412260037816879</v>
      </c>
      <c r="AT206" s="332">
        <v>-0.24806249836397856</v>
      </c>
      <c r="AU206" s="332">
        <v>-0.20131846482632773</v>
      </c>
      <c r="AV206" s="332">
        <v>-0.10469796952520691</v>
      </c>
      <c r="AW206" s="332">
        <v>-0.24270810720249281</v>
      </c>
      <c r="AX206" s="332">
        <v>-0.15989211053123575</v>
      </c>
      <c r="AY206" s="332">
        <v>-0.16885542807029705</v>
      </c>
      <c r="AZ206" s="332">
        <v>-0.1797186907943899</v>
      </c>
      <c r="BA206" s="332"/>
      <c r="BB206" s="332">
        <v>-0.27169581891914757</v>
      </c>
      <c r="BC206" s="332">
        <v>-0.2804575992372515</v>
      </c>
      <c r="BD206" s="332">
        <v>-0.14135074203949197</v>
      </c>
      <c r="BE206" s="332">
        <v>-0.14135074203949197</v>
      </c>
      <c r="BF206" s="332">
        <v>-8.2830723097723422E-2</v>
      </c>
      <c r="BG206" s="332">
        <v>-0.18933565112150941</v>
      </c>
      <c r="BH206" s="332">
        <v>-0.29196735333585683</v>
      </c>
      <c r="BI206" s="332">
        <v>-0.2804575992372515</v>
      </c>
      <c r="BJ206" s="332">
        <v>-0.24806249836397856</v>
      </c>
      <c r="BK206" s="332">
        <v>-0.31183610416745128</v>
      </c>
      <c r="BL206" s="332">
        <v>2.5205225087854348E-4</v>
      </c>
      <c r="BM206" s="332">
        <v>-9.7900132792101302E-2</v>
      </c>
      <c r="BN206" s="332">
        <v>-8.0039684705149744E-2</v>
      </c>
      <c r="BO206" s="332">
        <v>2.5205225087854348E-4</v>
      </c>
      <c r="BP206" s="332">
        <v>-0.14494005429191506</v>
      </c>
      <c r="BQ206" s="332">
        <v>-0.13985829620617085</v>
      </c>
      <c r="BR206" s="332"/>
      <c r="BS206" s="332">
        <v>-0.13985829620617085</v>
      </c>
      <c r="BT206" s="332">
        <v>-0.20921918892939698</v>
      </c>
      <c r="BU206" s="332">
        <v>-0.31183610416745128</v>
      </c>
      <c r="BV206" s="332">
        <v>-0.31658904480400224</v>
      </c>
      <c r="BW206" s="332">
        <v>-0.24806249836397856</v>
      </c>
      <c r="BX206" s="329">
        <v>-0.24270810720249281</v>
      </c>
      <c r="BY206" s="332">
        <v>-0.14135074203949197</v>
      </c>
      <c r="BZ206" s="332">
        <v>-0.15152417844127011</v>
      </c>
      <c r="CA206" s="332">
        <v>-0.24270810720249281</v>
      </c>
      <c r="CB206" s="332">
        <v>-5.1183845821109027E-2</v>
      </c>
      <c r="CC206" s="332">
        <v>-0.31658904480400224</v>
      </c>
      <c r="CD206" s="290"/>
      <c r="CE206" s="290"/>
      <c r="CG206">
        <v>-0.33541936986802484</v>
      </c>
      <c r="CH206">
        <v>-0.10362295040572317</v>
      </c>
      <c r="CI206">
        <v>-0.16344156190674441</v>
      </c>
      <c r="CJ206">
        <v>-0.24289273004618939</v>
      </c>
      <c r="CK206">
        <v>-0.17882692587605531</v>
      </c>
      <c r="CL206">
        <v>-0.29527908461972097</v>
      </c>
      <c r="CM206">
        <v>-0.16493400774006556</v>
      </c>
      <c r="CN206">
        <v>-0.2278791032256926</v>
      </c>
      <c r="CO206">
        <v>-0.17647811733177762</v>
      </c>
      <c r="CP206">
        <v>-0.12901351451513718</v>
      </c>
      <c r="CQ206">
        <v>-0.32770586607874241</v>
      </c>
      <c r="CR206">
        <v>-0.35868770925407395</v>
      </c>
      <c r="CS206">
        <v>-0.26629137290306631</v>
      </c>
      <c r="CT206">
        <v>-0.19728239257196289</v>
      </c>
      <c r="CU206">
        <v>-0.35868770925407395</v>
      </c>
      <c r="CV206">
        <v>-0.20330195649496349</v>
      </c>
      <c r="CW206">
        <v>-0.17647811733177762</v>
      </c>
      <c r="CX206">
        <v>-0.35868770925407395</v>
      </c>
      <c r="CY206">
        <v>-0.17993931368463315</v>
      </c>
      <c r="CZ206">
        <v>-0.16344156190674441</v>
      </c>
      <c r="DA206">
        <v>-0.17647811733177762</v>
      </c>
      <c r="DB206">
        <v>-0.29527908461972097</v>
      </c>
      <c r="DC206">
        <v>-0.2278791032256926</v>
      </c>
      <c r="DD206">
        <v>-0.31555061903643056</v>
      </c>
      <c r="DE206">
        <v>-0.17647811733177762</v>
      </c>
      <c r="DF206">
        <v>-8.4021499878861802E-2</v>
      </c>
      <c r="DG206">
        <v>-8.4021499878861802E-2</v>
      </c>
      <c r="DH206">
        <v>-0.28036003728362757</v>
      </c>
      <c r="DI206">
        <v>-0.32770586607874241</v>
      </c>
      <c r="DJ206">
        <v>-0.2716457640645521</v>
      </c>
      <c r="DK206">
        <v>-0.22490173052690149</v>
      </c>
      <c r="DL206">
        <v>-0.12828123522578042</v>
      </c>
      <c r="DM206">
        <v>-0.26629137290306631</v>
      </c>
      <c r="DN206">
        <v>-0.18347537623180904</v>
      </c>
      <c r="DO206">
        <v>-0.1924386937708705</v>
      </c>
      <c r="DP206">
        <v>-0.20330195649496349</v>
      </c>
      <c r="DQ206">
        <v>-0.11057068730974638</v>
      </c>
      <c r="DR206">
        <v>-0.29527908461972097</v>
      </c>
      <c r="DS206">
        <v>-0.30404086493782512</v>
      </c>
      <c r="DT206">
        <v>-0.16493400774006556</v>
      </c>
      <c r="DU206">
        <v>-0.16493400774006556</v>
      </c>
      <c r="DV206">
        <v>-0.10641398879829692</v>
      </c>
      <c r="DW206">
        <v>-0.21291891682208305</v>
      </c>
      <c r="DX206">
        <v>-0.31555061903643056</v>
      </c>
      <c r="DY206">
        <v>-0.30404086493782512</v>
      </c>
      <c r="DZ206">
        <v>-0.2716457640645521</v>
      </c>
      <c r="EA206">
        <v>-0.33541936986802484</v>
      </c>
      <c r="EB206">
        <v>-2.3331213449694833E-2</v>
      </c>
      <c r="EC206">
        <v>-0.12148339849267475</v>
      </c>
      <c r="ED206">
        <v>-0.10362295040572317</v>
      </c>
      <c r="EE206">
        <v>-2.3331213449694833E-2</v>
      </c>
      <c r="EF206">
        <v>-0.16852331999248851</v>
      </c>
      <c r="EG206">
        <v>-0.16344156190674441</v>
      </c>
      <c r="EH206">
        <v>-0.20330195649496349</v>
      </c>
      <c r="EI206">
        <v>-0.16344156190674441</v>
      </c>
      <c r="EJ206">
        <v>-0.23280245462997079</v>
      </c>
      <c r="EK206">
        <v>-0.33541936986802484</v>
      </c>
      <c r="EL206">
        <v>-0.34017231050457569</v>
      </c>
      <c r="EM206">
        <v>-0.2716457640645521</v>
      </c>
      <c r="EN206">
        <v>-0.26629137290306631</v>
      </c>
      <c r="EO206">
        <v>-0.16493400774006556</v>
      </c>
      <c r="EP206">
        <v>-0.17510744414184359</v>
      </c>
      <c r="EQ206">
        <v>-0.26629137290306631</v>
      </c>
      <c r="ER206">
        <v>-7.4767111521682653E-2</v>
      </c>
      <c r="ES206">
        <v>-0.34017231050457569</v>
      </c>
    </row>
    <row r="207" spans="1:149" ht="19.5" outlineLevel="1" x14ac:dyDescent="0.35">
      <c r="A207" s="288"/>
      <c r="B207" s="289">
        <v>193</v>
      </c>
      <c r="C207" s="288"/>
      <c r="D207" s="288"/>
      <c r="E207" s="375" t="s">
        <v>127</v>
      </c>
      <c r="F207" s="407"/>
      <c r="G207" s="407">
        <f t="shared" si="50"/>
        <v>-7.6609677649572661E-2</v>
      </c>
      <c r="H207" s="407">
        <f t="shared" si="51"/>
        <v>-6.5591642664327501E-2</v>
      </c>
      <c r="I207" s="407">
        <f t="shared" si="51"/>
        <v>-5.2203699359546725E-2</v>
      </c>
      <c r="J207" s="407">
        <f t="shared" si="51"/>
        <v>-3.8812410599422718E-2</v>
      </c>
      <c r="K207" s="407">
        <f t="shared" si="51"/>
        <v>-2.2068620146682191E-2</v>
      </c>
      <c r="L207" s="407">
        <f t="shared" ref="L207:M207" si="53">LN(L153/L185)</f>
        <v>-5.3326972894040293E-3</v>
      </c>
      <c r="M207" s="407">
        <f t="shared" si="53"/>
        <v>1.1408370392536915E-2</v>
      </c>
      <c r="N207" s="409"/>
      <c r="O207" s="290">
        <v>205</v>
      </c>
      <c r="P207" s="290">
        <v>0</v>
      </c>
      <c r="Q207" s="330">
        <v>2.7490027436787368</v>
      </c>
      <c r="R207" s="330">
        <v>-1.6884336159280655</v>
      </c>
      <c r="S207" s="330">
        <v>-3.6575614824885534</v>
      </c>
      <c r="T207" s="330">
        <v>-0.54728422729040105</v>
      </c>
      <c r="U207" s="330">
        <v>-0.46331409134113644</v>
      </c>
      <c r="V207" s="330">
        <v>6.8809242063329196E-2</v>
      </c>
      <c r="W207" s="330">
        <v>-0.77407290847942123</v>
      </c>
      <c r="X207" s="331">
        <v>-2.2007676429228682</v>
      </c>
      <c r="Y207" s="330">
        <v>-3.9608496211564854</v>
      </c>
      <c r="Z207" s="330">
        <v>-1.2928858499955764</v>
      </c>
      <c r="AA207" s="330">
        <v>-3.3147350442204968</v>
      </c>
      <c r="AB207" s="330">
        <v>-1.631151974082975</v>
      </c>
      <c r="AC207" s="330">
        <v>3.0767698003231397E-2</v>
      </c>
      <c r="AD207" s="330">
        <v>-6.9113797488166498E-2</v>
      </c>
      <c r="AE207" s="330">
        <v>0.33857342749506164</v>
      </c>
      <c r="AF207" s="330">
        <v>-1.1927203307300358</v>
      </c>
      <c r="AG207" s="330">
        <v>-2.9549845742604561</v>
      </c>
      <c r="AH207" s="330">
        <v>-0.74808514784529445</v>
      </c>
      <c r="AI207" s="330">
        <v>-1.0878744470047821</v>
      </c>
      <c r="AJ207" s="330">
        <v>-2.8293941036999257</v>
      </c>
      <c r="AK207" s="330">
        <v>-0.28643689006735729</v>
      </c>
      <c r="AL207" s="332">
        <v>-1.7029571385186382</v>
      </c>
      <c r="AM207" s="332">
        <v>-0.1303204309369683</v>
      </c>
      <c r="AN207" s="332">
        <v>-1.0388815174264341</v>
      </c>
      <c r="AO207" s="332">
        <v>-3.1576756765115155</v>
      </c>
      <c r="AP207" s="332">
        <v>-3.9171179565500873</v>
      </c>
      <c r="AQ207" s="332">
        <v>-2.4365584795960111</v>
      </c>
      <c r="AR207" s="332">
        <v>3.0460922699967896</v>
      </c>
      <c r="AS207" s="332">
        <v>1.6652695791005481</v>
      </c>
      <c r="AT207" s="332">
        <v>-1.2504291629018023</v>
      </c>
      <c r="AU207" s="332">
        <v>-2.4333187359416004</v>
      </c>
      <c r="AV207" s="332">
        <v>-0.82990070362664192</v>
      </c>
      <c r="AW207" s="332">
        <v>0.42312048798526131</v>
      </c>
      <c r="AX207" s="332">
        <v>-1.8032137422582886</v>
      </c>
      <c r="AY207" s="332">
        <v>-1.5365158561127092</v>
      </c>
      <c r="AZ207" s="332">
        <v>0.91933373449302935</v>
      </c>
      <c r="BA207" s="332"/>
      <c r="BB207" s="332">
        <v>-0.47151704609935935</v>
      </c>
      <c r="BC207" s="332">
        <v>-0.37650321058034297</v>
      </c>
      <c r="BD207" s="332">
        <v>-0.13175842661912709</v>
      </c>
      <c r="BE207" s="332">
        <v>-1.9026376349468015</v>
      </c>
      <c r="BF207" s="332">
        <v>-0.96462078216979641</v>
      </c>
      <c r="BG207" s="332">
        <v>-2.3743550244105562</v>
      </c>
      <c r="BH207" s="332">
        <v>0.12836314246128044</v>
      </c>
      <c r="BI207" s="332">
        <v>-1.6174690240592777</v>
      </c>
      <c r="BJ207" s="332">
        <v>-1.5042794249561409</v>
      </c>
      <c r="BK207" s="332">
        <v>-7.6609677649572661E-2</v>
      </c>
      <c r="BL207" s="332">
        <v>-1.7297142942472239</v>
      </c>
      <c r="BM207" s="332">
        <v>-0.53514809025512544</v>
      </c>
      <c r="BN207" s="332">
        <v>-0.63490282376639229</v>
      </c>
      <c r="BO207" s="332">
        <v>-2.6884138870624126</v>
      </c>
      <c r="BP207" s="332">
        <v>-2.3733391083055708</v>
      </c>
      <c r="BQ207" s="332">
        <v>-3.1063638431782743</v>
      </c>
      <c r="BR207" s="332"/>
      <c r="BS207" s="332">
        <v>-0.2189709610003748</v>
      </c>
      <c r="BT207" s="332">
        <v>-2.1864867356728919</v>
      </c>
      <c r="BU207" s="332">
        <v>2.4999767930205414</v>
      </c>
      <c r="BV207" s="332">
        <v>0.65277807652256492</v>
      </c>
      <c r="BW207" s="332">
        <v>-1.5259445478095044</v>
      </c>
      <c r="BX207" s="329">
        <v>-9.8517847989374227E-2</v>
      </c>
      <c r="BY207" s="332">
        <v>-0.99853374637415204</v>
      </c>
      <c r="BZ207" s="332">
        <v>-2.8134997293554593</v>
      </c>
      <c r="CA207" s="332">
        <v>-2.7968196449507325</v>
      </c>
      <c r="CB207" s="332">
        <v>-0.99081729685632225</v>
      </c>
      <c r="CC207" s="332">
        <v>-0.39080404437479466</v>
      </c>
      <c r="CD207" s="290"/>
      <c r="CE207" s="290"/>
      <c r="CG207">
        <v>2.7397990089996709</v>
      </c>
      <c r="CH207">
        <v>-1.6881776978204626</v>
      </c>
      <c r="CI207">
        <v>-3.6569504222801106</v>
      </c>
      <c r="CJ207">
        <v>-0.55017740033311535</v>
      </c>
      <c r="CK207">
        <v>-0.47040596293159792</v>
      </c>
      <c r="CL207">
        <v>5.6696138423739904E-2</v>
      </c>
      <c r="CM207">
        <v>-0.78055630254289354</v>
      </c>
      <c r="CN207">
        <v>-2.2159781528480647</v>
      </c>
      <c r="CO207">
        <v>-3.9338982144466383</v>
      </c>
      <c r="CP207">
        <v>-1.3065355703067945</v>
      </c>
      <c r="CQ207">
        <v>-3.3424473960191405</v>
      </c>
      <c r="CR207">
        <v>-1.6365645978719656</v>
      </c>
      <c r="CS207">
        <v>2.0347254829830474E-2</v>
      </c>
      <c r="CT207">
        <v>-0.43276191737228187</v>
      </c>
      <c r="CU207">
        <v>0.33230508679007237</v>
      </c>
      <c r="CV207">
        <v>-1.2079062538126242</v>
      </c>
      <c r="CW207">
        <v>-2.9595362434751751</v>
      </c>
      <c r="CX207">
        <v>-0.75678492834001365</v>
      </c>
      <c r="CY207">
        <v>-1.1001636051256873</v>
      </c>
      <c r="CZ207">
        <v>-2.8285933562929326</v>
      </c>
      <c r="DA207">
        <v>-0.29062403388694824</v>
      </c>
      <c r="DB207">
        <v>-1.7202456159205741</v>
      </c>
      <c r="DC207">
        <v>-0.1381464951159159</v>
      </c>
      <c r="DD207">
        <v>-1.0499486823831101</v>
      </c>
      <c r="DE207">
        <v>-3.1576756765115155</v>
      </c>
      <c r="DF207">
        <v>-3.9234772784583796</v>
      </c>
      <c r="DG207">
        <v>-2.4389048393043744</v>
      </c>
      <c r="DH207">
        <v>3.0356728049105088</v>
      </c>
      <c r="DI207">
        <v>1.6546473358177847</v>
      </c>
      <c r="DJ207">
        <v>-1.3032797534772445</v>
      </c>
      <c r="DK207">
        <v>-2.4304477488628122</v>
      </c>
      <c r="DL207">
        <v>-0.83265233461696264</v>
      </c>
      <c r="DM207">
        <v>0.41200845481530174</v>
      </c>
      <c r="DN207">
        <v>-1.8129258239830726</v>
      </c>
      <c r="DO207">
        <v>-1.5477929242124286</v>
      </c>
      <c r="DP207">
        <v>0.90762682053440358</v>
      </c>
      <c r="DQ207">
        <v>-2.1664721690346096</v>
      </c>
      <c r="DR207">
        <v>-0.51499654340511625</v>
      </c>
      <c r="DS207">
        <v>-0.57432895391026284</v>
      </c>
      <c r="DT207">
        <v>-0.14395634823809766</v>
      </c>
      <c r="DU207">
        <v>-1.9115558382316205</v>
      </c>
      <c r="DV207">
        <v>-0.96689873465517506</v>
      </c>
      <c r="DW207">
        <v>-2.3613951527065682</v>
      </c>
      <c r="DX207">
        <v>0.10568350753301443</v>
      </c>
      <c r="DY207">
        <v>-1.6349458196957292</v>
      </c>
      <c r="DZ207">
        <v>-1.5229755749924418</v>
      </c>
      <c r="EA207">
        <v>-9.6570969332433698E-2</v>
      </c>
      <c r="EB207">
        <v>-1.7420601300695233</v>
      </c>
      <c r="EC207">
        <v>-0.5295095832104193</v>
      </c>
      <c r="ED207">
        <v>-0.63591484909386853</v>
      </c>
      <c r="EE207">
        <v>-2.6912006979695917</v>
      </c>
      <c r="EF207">
        <v>-2.3760505148133322</v>
      </c>
      <c r="EG207">
        <v>-3.1053076909941999</v>
      </c>
      <c r="EH207">
        <v>-1.2865297144154235</v>
      </c>
      <c r="EI207">
        <v>-0.22105359923668613</v>
      </c>
      <c r="EJ207">
        <v>-2.1755958154023789</v>
      </c>
      <c r="EK207">
        <v>2.4939036975065236</v>
      </c>
      <c r="EL207">
        <v>0.64147712210371843</v>
      </c>
      <c r="EM207">
        <v>-1.5403343362994777</v>
      </c>
      <c r="EN207">
        <v>-0.10602788206416025</v>
      </c>
      <c r="EO207">
        <v>-1.0122367228868812</v>
      </c>
      <c r="EP207">
        <v>-2.8227407192091891</v>
      </c>
      <c r="EQ207">
        <v>-2.7947540619803166</v>
      </c>
      <c r="ER207">
        <v>-0.9982342106522778</v>
      </c>
      <c r="ES207">
        <v>-0.40035870466956797</v>
      </c>
    </row>
    <row r="208" spans="1:149" ht="19.5" outlineLevel="1" x14ac:dyDescent="0.35">
      <c r="A208" s="288"/>
      <c r="B208" s="289">
        <v>194</v>
      </c>
      <c r="C208" s="288"/>
      <c r="D208" s="288"/>
      <c r="E208" s="375" t="s">
        <v>128</v>
      </c>
      <c r="F208" s="407"/>
      <c r="G208" s="407">
        <f t="shared" si="50"/>
        <v>-0.38497554806290518</v>
      </c>
      <c r="H208" s="407">
        <f t="shared" si="51"/>
        <v>-0.38497554806290518</v>
      </c>
      <c r="I208" s="407">
        <f t="shared" si="51"/>
        <v>-0.38497554806290518</v>
      </c>
      <c r="J208" s="407">
        <f t="shared" si="51"/>
        <v>-0.38497554806290518</v>
      </c>
      <c r="K208" s="407">
        <f t="shared" si="51"/>
        <v>-0.38497554806290518</v>
      </c>
      <c r="L208" s="407">
        <f t="shared" ref="L208:M208" si="54">LN(L154/L186)</f>
        <v>-0.38497554806290518</v>
      </c>
      <c r="M208" s="407">
        <f t="shared" si="54"/>
        <v>-0.38497554806290518</v>
      </c>
      <c r="N208" s="409"/>
      <c r="O208" s="290">
        <v>206</v>
      </c>
      <c r="P208" s="290">
        <v>0</v>
      </c>
      <c r="Q208" s="330">
        <v>2.8237614228197381</v>
      </c>
      <c r="R208" s="330">
        <v>-1.9860347431623011</v>
      </c>
      <c r="S208" s="330">
        <v>-3.6780697330692242</v>
      </c>
      <c r="T208" s="330">
        <v>-0.45318585197698569</v>
      </c>
      <c r="U208" s="330">
        <v>-0.55771906477201194</v>
      </c>
      <c r="V208" s="330">
        <v>9.5436827819632281E-2</v>
      </c>
      <c r="W208" s="330">
        <v>-1.0821889109311928</v>
      </c>
      <c r="X208" s="331">
        <v>-2.1564147945557934</v>
      </c>
      <c r="Y208" s="330">
        <v>-3.6602293644396093</v>
      </c>
      <c r="Z208" s="330">
        <v>-1.5879794047418916</v>
      </c>
      <c r="AA208" s="330">
        <v>-3.8627789121003433</v>
      </c>
      <c r="AB208" s="330">
        <v>-1.6601596964395595</v>
      </c>
      <c r="AC208" s="330">
        <v>0.10264040169574182</v>
      </c>
      <c r="AD208" s="330">
        <v>-9.3016900672931627E-2</v>
      </c>
      <c r="AE208" s="330">
        <v>0.6433089907071281</v>
      </c>
      <c r="AF208" s="330">
        <v>-1.1554829143376621</v>
      </c>
      <c r="AG208" s="330">
        <v>-3.0972886194201137</v>
      </c>
      <c r="AH208" s="330">
        <v>-0.87814091403536998</v>
      </c>
      <c r="AI208" s="330">
        <v>-1.1283433445232467</v>
      </c>
      <c r="AJ208" s="330">
        <v>-2.9069280489595708</v>
      </c>
      <c r="AK208" s="330">
        <v>-0.51148940631299422</v>
      </c>
      <c r="AL208" s="332">
        <v>-1.7994469907634254</v>
      </c>
      <c r="AM208" s="332">
        <v>-0.14376574133873252</v>
      </c>
      <c r="AN208" s="332">
        <v>-0.47723225922383888</v>
      </c>
      <c r="AO208" s="332">
        <v>-2.7252164665921241</v>
      </c>
      <c r="AP208" s="332">
        <v>-3.8088205746620147</v>
      </c>
      <c r="AQ208" s="332">
        <v>-2.1549638511882216</v>
      </c>
      <c r="AR208" s="332">
        <v>2.9368422751745906</v>
      </c>
      <c r="AS208" s="332">
        <v>1.4813413212788484</v>
      </c>
      <c r="AT208" s="332">
        <v>-1.6413024649839103</v>
      </c>
      <c r="AU208" s="332">
        <v>-2.7084240865606493</v>
      </c>
      <c r="AV208" s="332">
        <v>-0.85034778702013525</v>
      </c>
      <c r="AW208" s="332">
        <v>0.11338948796668893</v>
      </c>
      <c r="AX208" s="332">
        <v>-1.9179726682212965</v>
      </c>
      <c r="AY208" s="332">
        <v>-1.5956516579954414</v>
      </c>
      <c r="AZ208" s="332">
        <v>0.7344644769863482</v>
      </c>
      <c r="BA208" s="332"/>
      <c r="BB208" s="332">
        <v>-0.64926844110652626</v>
      </c>
      <c r="BC208" s="332">
        <v>-0.5229201017187044</v>
      </c>
      <c r="BD208" s="332">
        <v>-0.24820742255487613</v>
      </c>
      <c r="BE208" s="332">
        <v>-1.8913869517241604</v>
      </c>
      <c r="BF208" s="332">
        <v>-1.0414640583182382</v>
      </c>
      <c r="BG208" s="332">
        <v>-2.5519779067645927</v>
      </c>
      <c r="BH208" s="332">
        <v>9.6516073505404171E-2</v>
      </c>
      <c r="BI208" s="332">
        <v>-1.8614368334130913</v>
      </c>
      <c r="BJ208" s="332">
        <v>-1.527444036056153</v>
      </c>
      <c r="BK208" s="332">
        <v>-0.38497554806290518</v>
      </c>
      <c r="BL208" s="332">
        <v>-1.9739680734835605</v>
      </c>
      <c r="BM208" s="332">
        <v>-0.7581940889545401</v>
      </c>
      <c r="BN208" s="332">
        <v>-0.79191076528781146</v>
      </c>
      <c r="BO208" s="332">
        <v>-2.8486361302161929</v>
      </c>
      <c r="BP208" s="332">
        <v>-2.1645337829376641</v>
      </c>
      <c r="BQ208" s="332">
        <v>-2.7192212976548094</v>
      </c>
      <c r="BR208" s="332"/>
      <c r="BS208" s="332">
        <v>-0.55186048611290639</v>
      </c>
      <c r="BT208" s="332">
        <v>-1.9636749635976791</v>
      </c>
      <c r="BU208" s="332">
        <v>2.6769238234600059</v>
      </c>
      <c r="BV208" s="332">
        <v>0.4315346287947131</v>
      </c>
      <c r="BW208" s="332">
        <v>-2.2219802541297442</v>
      </c>
      <c r="BX208" s="329">
        <v>-0.15650236525389549</v>
      </c>
      <c r="BY208" s="332">
        <v>-1.1959568622468233</v>
      </c>
      <c r="BZ208" s="332">
        <v>-2.9592852014545277</v>
      </c>
      <c r="CA208" s="332">
        <v>-2.5258851620884122</v>
      </c>
      <c r="CB208" s="332">
        <v>-1.2964831671529458</v>
      </c>
      <c r="CC208" s="332">
        <v>-0.50407998574794488</v>
      </c>
      <c r="CD208" s="290"/>
      <c r="CE208" s="290"/>
      <c r="CG208">
        <v>2.8237614228197381</v>
      </c>
      <c r="CH208">
        <v>-1.9860347431623011</v>
      </c>
      <c r="CI208">
        <v>-3.6780697330692242</v>
      </c>
      <c r="CJ208">
        <v>-0.45318585197698569</v>
      </c>
      <c r="CK208">
        <v>-0.55771906477201194</v>
      </c>
      <c r="CL208">
        <v>9.5436827819632281E-2</v>
      </c>
      <c r="CM208">
        <v>-1.0821889109311928</v>
      </c>
      <c r="CN208">
        <v>-2.1564147945557934</v>
      </c>
      <c r="CO208">
        <v>-3.6602293644396093</v>
      </c>
      <c r="CP208">
        <v>-1.5879794047418916</v>
      </c>
      <c r="CQ208">
        <v>-3.8627789121003433</v>
      </c>
      <c r="CR208">
        <v>-1.6807942248728724</v>
      </c>
      <c r="CS208">
        <v>0.10264040169574182</v>
      </c>
      <c r="CT208">
        <v>-0.37596787201401216</v>
      </c>
      <c r="CU208">
        <v>0.6433089907071281</v>
      </c>
      <c r="CV208">
        <v>-1.1554829143376621</v>
      </c>
      <c r="CW208">
        <v>-3.0972886194201137</v>
      </c>
      <c r="CX208">
        <v>-0.87814091403536998</v>
      </c>
      <c r="CY208">
        <v>-1.1283433445232467</v>
      </c>
      <c r="CZ208">
        <v>-2.9069280489595708</v>
      </c>
      <c r="DA208">
        <v>-0.51148940631299422</v>
      </c>
      <c r="DB208">
        <v>-1.7994469907634254</v>
      </c>
      <c r="DC208">
        <v>-0.14376574133873252</v>
      </c>
      <c r="DD208">
        <v>-0.47723225922383888</v>
      </c>
      <c r="DE208">
        <v>-2.7252164665921241</v>
      </c>
      <c r="DF208">
        <v>-3.8088205746620147</v>
      </c>
      <c r="DG208">
        <v>-2.1549638511882216</v>
      </c>
      <c r="DH208">
        <v>2.9368422751745906</v>
      </c>
      <c r="DI208">
        <v>1.4813413212788484</v>
      </c>
      <c r="DJ208">
        <v>-1.6413024649839103</v>
      </c>
      <c r="DK208">
        <v>-2.7084240865606493</v>
      </c>
      <c r="DL208">
        <v>-0.85034778702013525</v>
      </c>
      <c r="DM208">
        <v>0.11338948796668893</v>
      </c>
      <c r="DN208">
        <v>-1.9179726682212965</v>
      </c>
      <c r="DO208">
        <v>-1.5956516579954414</v>
      </c>
      <c r="DP208">
        <v>0.7344644769863482</v>
      </c>
      <c r="DQ208">
        <v>-2.1387226838909266</v>
      </c>
      <c r="DR208">
        <v>-0.66049564682697526</v>
      </c>
      <c r="DS208">
        <v>-0.74447879505143388</v>
      </c>
      <c r="DT208">
        <v>-0.24820742255487613</v>
      </c>
      <c r="DU208">
        <v>-2.0172353442286681</v>
      </c>
      <c r="DV208">
        <v>-1.0414640583182382</v>
      </c>
      <c r="DW208">
        <v>-2.5519779067645927</v>
      </c>
      <c r="DX208">
        <v>9.6516073505404171E-2</v>
      </c>
      <c r="DY208">
        <v>-1.8614368334130913</v>
      </c>
      <c r="DZ208">
        <v>-1.527444036056153</v>
      </c>
      <c r="EA208">
        <v>-0.38497554806290518</v>
      </c>
      <c r="EB208">
        <v>-1.9739680734835605</v>
      </c>
      <c r="EC208">
        <v>-0.7581940889545401</v>
      </c>
      <c r="ED208">
        <v>-0.79191076528781146</v>
      </c>
      <c r="EE208">
        <v>-2.8486361302161929</v>
      </c>
      <c r="EF208">
        <v>-2.1645337829376641</v>
      </c>
      <c r="EG208">
        <v>-2.7192212976548094</v>
      </c>
      <c r="EH208">
        <v>-1.4936403661304976</v>
      </c>
      <c r="EI208">
        <v>-0.55186048611290639</v>
      </c>
      <c r="EJ208">
        <v>-1.9636749635976791</v>
      </c>
      <c r="EK208">
        <v>2.6769238234600059</v>
      </c>
      <c r="EL208">
        <v>0.4315346287947131</v>
      </c>
      <c r="EM208">
        <v>-2.3934546795247251</v>
      </c>
      <c r="EN208">
        <v>-0.15650236525389549</v>
      </c>
      <c r="EO208">
        <v>-1.1959568622468233</v>
      </c>
      <c r="EP208">
        <v>-2.9592852014545277</v>
      </c>
      <c r="EQ208">
        <v>-2.5258851620884122</v>
      </c>
      <c r="ER208">
        <v>-1.2964831671529458</v>
      </c>
      <c r="ES208">
        <v>-0.50407998574794488</v>
      </c>
    </row>
    <row r="209" spans="1:149" ht="19.5" outlineLevel="1" x14ac:dyDescent="0.35">
      <c r="A209" s="288"/>
      <c r="B209" s="289">
        <v>195</v>
      </c>
      <c r="C209" s="288"/>
      <c r="D209" s="288"/>
      <c r="E209" s="375" t="s">
        <v>129</v>
      </c>
      <c r="F209" s="407"/>
      <c r="G209" s="407">
        <f t="shared" si="50"/>
        <v>-0.40011050797610836</v>
      </c>
      <c r="H209" s="407">
        <f t="shared" si="51"/>
        <v>-0.44154295388088222</v>
      </c>
      <c r="I209" s="407">
        <f t="shared" si="51"/>
        <v>-0.41367298773111738</v>
      </c>
      <c r="J209" s="407">
        <f t="shared" si="51"/>
        <v>-0.4158395982591791</v>
      </c>
      <c r="K209" s="407">
        <f t="shared" si="51"/>
        <v>-0.42548387640932628</v>
      </c>
      <c r="L209" s="407">
        <f t="shared" ref="L209:M209" si="55">LN(L155/L187)</f>
        <v>-0.42714358452718393</v>
      </c>
      <c r="M209" s="407">
        <f t="shared" si="55"/>
        <v>-0.42537741114589234</v>
      </c>
      <c r="N209" s="409"/>
      <c r="O209" s="290">
        <v>207</v>
      </c>
      <c r="P209" s="290">
        <v>0</v>
      </c>
      <c r="Q209" s="330">
        <v>2.7412438646153894</v>
      </c>
      <c r="R209" s="330">
        <v>-1.9849409906392934</v>
      </c>
      <c r="S209" s="330">
        <v>-4.0045119533866425</v>
      </c>
      <c r="T209" s="330">
        <v>-0.50363325442534623</v>
      </c>
      <c r="U209" s="330">
        <v>-0.51595737702342637</v>
      </c>
      <c r="V209" s="330">
        <v>-2.6874568426791059E-2</v>
      </c>
      <c r="W209" s="330">
        <v>-1.2364399579251588</v>
      </c>
      <c r="X209" s="331">
        <v>-2.4393384340729325</v>
      </c>
      <c r="Y209" s="330">
        <v>-4.2090195418330865</v>
      </c>
      <c r="Z209" s="330">
        <v>-1.6676199752723506</v>
      </c>
      <c r="AA209" s="330">
        <v>-4.0277421695419156</v>
      </c>
      <c r="AB209" s="330">
        <v>-1.8965911845735921</v>
      </c>
      <c r="AC209" s="330">
        <v>3.7761241172142725E-2</v>
      </c>
      <c r="AD209" s="330">
        <v>-0.29658413258313582</v>
      </c>
      <c r="AE209" s="330">
        <v>0.3987077893972733</v>
      </c>
      <c r="AF209" s="330">
        <v>-1.1684018661498428</v>
      </c>
      <c r="AG209" s="330">
        <v>-3.3634273802794379</v>
      </c>
      <c r="AH209" s="330">
        <v>-1.1540218367352346</v>
      </c>
      <c r="AI209" s="330">
        <v>-0.98314804878554685</v>
      </c>
      <c r="AJ209" s="330">
        <v>-3.1018100605668026</v>
      </c>
      <c r="AK209" s="330">
        <v>-0.62386948102349227</v>
      </c>
      <c r="AL209" s="332">
        <v>-1.9749294122610024</v>
      </c>
      <c r="AM209" s="332">
        <v>2.1913124993352191E-2</v>
      </c>
      <c r="AN209" s="332">
        <v>-1.1876771066925518</v>
      </c>
      <c r="AO209" s="332">
        <v>-3.0421142746882448</v>
      </c>
      <c r="AP209" s="332">
        <v>-4.3055527725487481</v>
      </c>
      <c r="AQ209" s="332">
        <v>-2.431831129804062</v>
      </c>
      <c r="AR209" s="332">
        <v>3.0948011466172276</v>
      </c>
      <c r="AS209" s="332">
        <v>1.5058999586513702</v>
      </c>
      <c r="AT209" s="332">
        <v>-1.8270629947150028</v>
      </c>
      <c r="AU209" s="332">
        <v>-2.8094444909321701</v>
      </c>
      <c r="AV209" s="332">
        <v>-0.84230691758870058</v>
      </c>
      <c r="AW209" s="332">
        <v>0.10300451205996664</v>
      </c>
      <c r="AX209" s="332">
        <v>-1.8843314162552938</v>
      </c>
      <c r="AY209" s="332">
        <v>-1.7356083061840832</v>
      </c>
      <c r="AZ209" s="332">
        <v>0.67245517110588382</v>
      </c>
      <c r="BA209" s="332"/>
      <c r="BB209" s="332">
        <v>-0.59092496405184758</v>
      </c>
      <c r="BC209" s="332">
        <v>-0.66171748347328718</v>
      </c>
      <c r="BD209" s="332">
        <v>-0.29200068443417926</v>
      </c>
      <c r="BE209" s="332">
        <v>-2.0193620003000361</v>
      </c>
      <c r="BF209" s="332">
        <v>-1.1924180226929213</v>
      </c>
      <c r="BG209" s="332">
        <v>-2.6399645831462148</v>
      </c>
      <c r="BH209" s="332">
        <v>-1.3926389929092732E-2</v>
      </c>
      <c r="BI209" s="332">
        <v>-1.8615317579865374</v>
      </c>
      <c r="BJ209" s="332">
        <v>-1.6299401155339455</v>
      </c>
      <c r="BK209" s="332">
        <v>-0.40011050797610836</v>
      </c>
      <c r="BL209" s="332">
        <v>-2.1855274605285557</v>
      </c>
      <c r="BM209" s="332">
        <v>-0.72951790613572021</v>
      </c>
      <c r="BN209" s="332">
        <v>-0.95050660138059861</v>
      </c>
      <c r="BO209" s="332">
        <v>-2.9477586814611838</v>
      </c>
      <c r="BP209" s="332">
        <v>-2.7864274870152856</v>
      </c>
      <c r="BQ209" s="332">
        <v>-3.0344809013650975</v>
      </c>
      <c r="BR209" s="332"/>
      <c r="BS209" s="332">
        <v>-0.60851884292486391</v>
      </c>
      <c r="BT209" s="332">
        <v>-2.1939300849806092</v>
      </c>
      <c r="BU209" s="332">
        <v>2.7155795488956969</v>
      </c>
      <c r="BV209" s="332">
        <v>0.47490861808799195</v>
      </c>
      <c r="BW209" s="332">
        <v>-2.5038365925752477</v>
      </c>
      <c r="BX209" s="329">
        <v>-0.11545893792207573</v>
      </c>
      <c r="BY209" s="332">
        <v>-1.4668013615177045</v>
      </c>
      <c r="BZ209" s="332">
        <v>-2.7999285664353746</v>
      </c>
      <c r="CA209" s="332">
        <v>-2.4750985017361353</v>
      </c>
      <c r="CB209" s="332">
        <v>-1.311065227629439</v>
      </c>
      <c r="CC209" s="332">
        <v>-0.63333616210645949</v>
      </c>
      <c r="CD209" s="290"/>
      <c r="CE209" s="290"/>
      <c r="CG209">
        <v>2.6986601097886118</v>
      </c>
      <c r="CH209">
        <v>-2.085889253074185</v>
      </c>
      <c r="CI209">
        <v>-4.0239000630249482</v>
      </c>
      <c r="CJ209">
        <v>-0.51868706411201326</v>
      </c>
      <c r="CK209">
        <v>-0.55810589478809491</v>
      </c>
      <c r="CL209">
        <v>-5.4212655245937463E-2</v>
      </c>
      <c r="CM209">
        <v>-1.2884737920583469</v>
      </c>
      <c r="CN209">
        <v>-2.4802717617332242</v>
      </c>
      <c r="CO209">
        <v>-4.2070718515799337</v>
      </c>
      <c r="CP209">
        <v>-1.7277929049623595</v>
      </c>
      <c r="CQ209">
        <v>-4.081307182129156</v>
      </c>
      <c r="CR209">
        <v>-2.0118075211135418</v>
      </c>
      <c r="CS209">
        <v>1.1614028885034698E-3</v>
      </c>
      <c r="CT209">
        <v>-0.61795339576167152</v>
      </c>
      <c r="CU209">
        <v>0.36861091770749865</v>
      </c>
      <c r="CV209">
        <v>-1.2319628110942014</v>
      </c>
      <c r="CW209">
        <v>-3.4070153111121404</v>
      </c>
      <c r="CX209">
        <v>-1.2102116292514928</v>
      </c>
      <c r="CY209">
        <v>-1.0175047706599367</v>
      </c>
      <c r="CZ209">
        <v>-3.1224551941270171</v>
      </c>
      <c r="DA209">
        <v>-0.66473459963137094</v>
      </c>
      <c r="DB209">
        <v>-2.2499198181553588</v>
      </c>
      <c r="DC209">
        <v>-2.5053253361655498E-2</v>
      </c>
      <c r="DD209">
        <v>-1.225034079886909</v>
      </c>
      <c r="DE209">
        <v>-3.0552989015700578</v>
      </c>
      <c r="DF209">
        <v>-5.2167767682714903</v>
      </c>
      <c r="DG209">
        <v>-2.4686369462382247</v>
      </c>
      <c r="DH209">
        <v>3.0270739997226732</v>
      </c>
      <c r="DI209">
        <v>1.4808081869513452</v>
      </c>
      <c r="DJ209">
        <v>-1.9111854948688112</v>
      </c>
      <c r="DK209">
        <v>-2.8588371805271016</v>
      </c>
      <c r="DL209">
        <v>-0.86773470300951672</v>
      </c>
      <c r="DM209">
        <v>4.8071093025318694E-2</v>
      </c>
      <c r="DN209">
        <v>-1.938346281998373</v>
      </c>
      <c r="DO209">
        <v>-1.7708291256307023</v>
      </c>
      <c r="DP209">
        <v>0.62446038275500015</v>
      </c>
      <c r="DQ209">
        <v>-2.1960100031371996</v>
      </c>
      <c r="DR209">
        <v>-0.64780317367758844</v>
      </c>
      <c r="DS209">
        <v>-1.0194625939009589</v>
      </c>
      <c r="DT209">
        <v>-0.3418101254852256</v>
      </c>
      <c r="DU209">
        <v>-2.1191891743537425</v>
      </c>
      <c r="DV209">
        <v>-1.2223542884051732</v>
      </c>
      <c r="DW209">
        <v>-2.6493232418607189</v>
      </c>
      <c r="DX209">
        <v>-6.0036200875622212E-2</v>
      </c>
      <c r="DY209">
        <v>-1.8907083729968703</v>
      </c>
      <c r="DZ209">
        <v>-1.6941334765967555</v>
      </c>
      <c r="EA209">
        <v>-0.45878189719468027</v>
      </c>
      <c r="EB209">
        <v>-2.2270677954032165</v>
      </c>
      <c r="EC209">
        <v>-0.77264267158069777</v>
      </c>
      <c r="ED209">
        <v>-0.96839420074259108</v>
      </c>
      <c r="EE209">
        <v>-2.9671591979351923</v>
      </c>
      <c r="EF209">
        <v>-2.8168622270740316</v>
      </c>
      <c r="EG209">
        <v>-3.0942165458510522</v>
      </c>
      <c r="EH209">
        <v>-1.7854375520021921</v>
      </c>
      <c r="EI209">
        <v>-0.61827454822533123</v>
      </c>
      <c r="EJ209">
        <v>-2.1934779710419861</v>
      </c>
      <c r="EK209">
        <v>2.6794848224831402</v>
      </c>
      <c r="EL209">
        <v>0.42104727216730825</v>
      </c>
      <c r="EM209">
        <v>-2.5781010729244147</v>
      </c>
      <c r="EN209">
        <v>-0.15608362488996558</v>
      </c>
      <c r="EO209">
        <v>-1.5367883334093422</v>
      </c>
      <c r="EP209">
        <v>-2.790830044738148</v>
      </c>
      <c r="EQ209">
        <v>-2.4638316528747297</v>
      </c>
      <c r="ER209">
        <v>-1.3680757359606717</v>
      </c>
      <c r="ES209">
        <v>-0.69112898945162748</v>
      </c>
    </row>
    <row r="210" spans="1:149" ht="19.5" outlineLevel="1" x14ac:dyDescent="0.35">
      <c r="A210" s="288"/>
      <c r="B210" s="289">
        <v>196</v>
      </c>
      <c r="C210" s="288"/>
      <c r="D210" s="288"/>
      <c r="E210" s="375" t="s">
        <v>130</v>
      </c>
      <c r="F210" s="407"/>
      <c r="G210" s="407">
        <f t="shared" si="50"/>
        <v>4.8620877931166762E-2</v>
      </c>
      <c r="H210" s="407">
        <f t="shared" ref="H210:K213" si="56">H206*H206/2</f>
        <v>5.1997915821964759E-2</v>
      </c>
      <c r="I210" s="407">
        <f t="shared" si="56"/>
        <v>8.1712096308923773E-2</v>
      </c>
      <c r="J210" s="407">
        <f t="shared" si="56"/>
        <v>7.7404792743025183E-2</v>
      </c>
      <c r="K210" s="407">
        <f t="shared" si="56"/>
        <v>7.7435524798844718E-2</v>
      </c>
      <c r="L210" s="407">
        <f t="shared" ref="L210:M210" si="57">L206*L206/2</f>
        <v>7.7701983658822638E-2</v>
      </c>
      <c r="M210" s="407">
        <f t="shared" si="57"/>
        <v>7.7969090698793139E-2</v>
      </c>
      <c r="N210" s="409"/>
      <c r="O210" s="290">
        <v>208</v>
      </c>
      <c r="P210" s="290">
        <v>0</v>
      </c>
      <c r="Q210" s="330">
        <v>4.8620877931166762E-2</v>
      </c>
      <c r="R210" s="330">
        <v>3.2031755638498908E-3</v>
      </c>
      <c r="S210" s="330">
        <v>9.7801715088465125E-3</v>
      </c>
      <c r="T210" s="330">
        <v>2.4048320575780449E-2</v>
      </c>
      <c r="U210" s="330">
        <v>1.2050297012340233E-2</v>
      </c>
      <c r="V210" s="330">
        <v>3.6909309009073112E-2</v>
      </c>
      <c r="W210" s="330">
        <v>9.990016137557501E-3</v>
      </c>
      <c r="X210" s="331">
        <v>2.086839461504492E-2</v>
      </c>
      <c r="Y210" s="330">
        <v>1.1688417827663942E-2</v>
      </c>
      <c r="Z210" s="330">
        <v>5.5577686825504079E-3</v>
      </c>
      <c r="AA210" s="330">
        <v>4.6245278030389678E-2</v>
      </c>
      <c r="AB210" s="330">
        <v>5.6147494044650491E-2</v>
      </c>
      <c r="AC210" s="330">
        <v>2.9453612650908369E-2</v>
      </c>
      <c r="AD210" s="330">
        <v>1.5085693337941504E-2</v>
      </c>
      <c r="AE210" s="330">
        <v>5.6147494044650491E-2</v>
      </c>
      <c r="AF210" s="330">
        <v>1.6149403910424763E-2</v>
      </c>
      <c r="AG210" s="330">
        <v>1.1688417827663942E-2</v>
      </c>
      <c r="AH210" s="330">
        <v>5.6147494044650491E-2</v>
      </c>
      <c r="AI210" s="330">
        <v>1.2223606870596758E-2</v>
      </c>
      <c r="AJ210" s="330">
        <v>9.7801715088465125E-3</v>
      </c>
      <c r="AK210" s="330">
        <v>1.1688417827663942E-2</v>
      </c>
      <c r="AL210" s="332">
        <v>3.6909309009073112E-2</v>
      </c>
      <c r="AM210" s="332">
        <v>2.086839461504492E-2</v>
      </c>
      <c r="AN210" s="332">
        <v>4.2622467706972533E-2</v>
      </c>
      <c r="AO210" s="332">
        <v>1.1688417827663942E-2</v>
      </c>
      <c r="AP210" s="332">
        <v>1.8263900752947921E-3</v>
      </c>
      <c r="AQ210" s="332">
        <v>1.8263900752947921E-3</v>
      </c>
      <c r="AR210" s="332">
        <v>3.2967155212307947E-2</v>
      </c>
      <c r="AS210" s="332">
        <v>4.6245278030389678E-2</v>
      </c>
      <c r="AT210" s="332">
        <v>3.0767501547289432E-2</v>
      </c>
      <c r="AU210" s="332">
        <v>2.0264562140014677E-2</v>
      </c>
      <c r="AV210" s="332">
        <v>5.4808324113505775E-3</v>
      </c>
      <c r="AW210" s="332">
        <v>2.9453612650908369E-2</v>
      </c>
      <c r="AX210" s="332">
        <v>1.2782743505066455E-2</v>
      </c>
      <c r="AY210" s="332">
        <v>1.425607779440163E-2</v>
      </c>
      <c r="AZ210" s="332">
        <v>1.6149403910424763E-2</v>
      </c>
      <c r="BA210" s="332"/>
      <c r="BB210" s="332">
        <v>3.6909309009073112E-2</v>
      </c>
      <c r="BC210" s="332">
        <v>3.9328232484961388E-2</v>
      </c>
      <c r="BD210" s="332">
        <v>9.990016137557501E-3</v>
      </c>
      <c r="BE210" s="332">
        <v>9.990016137557501E-3</v>
      </c>
      <c r="BF210" s="332">
        <v>3.4304643444458662E-3</v>
      </c>
      <c r="BG210" s="332">
        <v>1.7923994392802962E-2</v>
      </c>
      <c r="BH210" s="332">
        <v>4.2622467706972533E-2</v>
      </c>
      <c r="BI210" s="332">
        <v>3.9328232484961388E-2</v>
      </c>
      <c r="BJ210" s="332">
        <v>3.0767501547289432E-2</v>
      </c>
      <c r="BK210" s="332">
        <v>4.8620877931166762E-2</v>
      </c>
      <c r="BL210" s="332">
        <v>3.1765168586470109E-8</v>
      </c>
      <c r="BM210" s="332">
        <v>4.7922180003555342E-3</v>
      </c>
      <c r="BN210" s="332">
        <v>3.2031755638498908E-3</v>
      </c>
      <c r="BO210" s="332">
        <v>3.1765168586470109E-8</v>
      </c>
      <c r="BP210" s="332">
        <v>1.0503809669071643E-2</v>
      </c>
      <c r="BQ210" s="332">
        <v>9.7801715088465125E-3</v>
      </c>
      <c r="BR210" s="332"/>
      <c r="BS210" s="332">
        <v>9.7801715088465125E-3</v>
      </c>
      <c r="BT210" s="332">
        <v>2.1886334508137352E-2</v>
      </c>
      <c r="BU210" s="332">
        <v>4.8620877931166762E-2</v>
      </c>
      <c r="BV210" s="332">
        <v>5.0114311644955271E-2</v>
      </c>
      <c r="BW210" s="332">
        <v>3.0767501547289432E-2</v>
      </c>
      <c r="BX210" s="329">
        <v>2.9453612650908369E-2</v>
      </c>
      <c r="BY210" s="332">
        <v>9.990016137557501E-3</v>
      </c>
      <c r="BZ210" s="332">
        <v>1.1479788326150934E-2</v>
      </c>
      <c r="CA210" s="332">
        <v>2.9453612650908369E-2</v>
      </c>
      <c r="CB210" s="332">
        <v>1.3098930365195299E-3</v>
      </c>
      <c r="CC210" s="332">
        <v>5.0114311644955271E-2</v>
      </c>
      <c r="CD210" s="290"/>
      <c r="CE210" s="290"/>
      <c r="CG210">
        <v>5.6253076841331427E-2</v>
      </c>
      <c r="CH210">
        <v>5.3688579253934818E-3</v>
      </c>
      <c r="CI210">
        <v>1.3356572079258083E-2</v>
      </c>
      <c r="CJ210">
        <v>2.9498439154645516E-2</v>
      </c>
      <c r="CK210">
        <v>1.598953470914009E-2</v>
      </c>
      <c r="CL210">
        <v>4.3594868906930165E-2</v>
      </c>
      <c r="CM210">
        <v>1.3601613454600002E-2</v>
      </c>
      <c r="CN210">
        <v>2.5964442843472931E-2</v>
      </c>
      <c r="CO210">
        <v>1.5572262948484334E-2</v>
      </c>
      <c r="CP210">
        <v>8.3222434637737555E-3</v>
      </c>
      <c r="CQ210">
        <v>5.369556733120933E-2</v>
      </c>
      <c r="CR210">
        <v>6.4328436384967547E-2</v>
      </c>
      <c r="CS210">
        <v>3.5455547641299962E-2</v>
      </c>
      <c r="CT210">
        <v>1.9460171209459039E-2</v>
      </c>
      <c r="CU210">
        <v>6.4328436384967547E-2</v>
      </c>
      <c r="CV210">
        <v>2.0665842757340014E-2</v>
      </c>
      <c r="CW210">
        <v>1.5572262948484334E-2</v>
      </c>
      <c r="CX210">
        <v>6.4328436384967547E-2</v>
      </c>
      <c r="CY210">
        <v>1.6189078304648403E-2</v>
      </c>
      <c r="CZ210">
        <v>1.3356572079258083E-2</v>
      </c>
      <c r="DA210">
        <v>1.5572262948484334E-2</v>
      </c>
      <c r="DB210">
        <v>4.3594868906930165E-2</v>
      </c>
      <c r="DC210">
        <v>2.5964442843472931E-2</v>
      </c>
      <c r="DD210">
        <v>4.9786096587137264E-2</v>
      </c>
      <c r="DE210">
        <v>1.5572262948484334E-2</v>
      </c>
      <c r="DF210">
        <v>3.5298062209467868E-3</v>
      </c>
      <c r="DG210">
        <v>3.5298062209467868E-3</v>
      </c>
      <c r="DH210">
        <v>3.930087525283852E-2</v>
      </c>
      <c r="DI210">
        <v>5.369556733120933E-2</v>
      </c>
      <c r="DJ210">
        <v>3.6895710567107151E-2</v>
      </c>
      <c r="DK210">
        <v>2.5290394196997506E-2</v>
      </c>
      <c r="DL210">
        <v>8.2280376555260038E-3</v>
      </c>
      <c r="DM210">
        <v>3.5455547641299962E-2</v>
      </c>
      <c r="DN210">
        <v>1.683160684170194E-2</v>
      </c>
      <c r="DO210">
        <v>1.8516325430119437E-2</v>
      </c>
      <c r="DP210">
        <v>2.0665842757340014E-2</v>
      </c>
      <c r="DQ210">
        <v>6.1129384460748551E-3</v>
      </c>
      <c r="DR210">
        <v>4.3594868906930165E-2</v>
      </c>
      <c r="DS210">
        <v>4.6220423776070406E-2</v>
      </c>
      <c r="DT210">
        <v>1.3601613454600002E-2</v>
      </c>
      <c r="DU210">
        <v>1.3601613454600002E-2</v>
      </c>
      <c r="DV210">
        <v>5.6619685059820304E-3</v>
      </c>
      <c r="DW210">
        <v>2.2667232570344562E-2</v>
      </c>
      <c r="DX210">
        <v>4.9786096587137264E-2</v>
      </c>
      <c r="DY210">
        <v>4.6220423776070406E-2</v>
      </c>
      <c r="DZ210">
        <v>3.6895710567107151E-2</v>
      </c>
      <c r="EA210">
        <v>5.6253076841331427E-2</v>
      </c>
      <c r="EB210">
        <v>2.7217276051761053E-4</v>
      </c>
      <c r="EC210">
        <v>7.3791080546650057E-3</v>
      </c>
      <c r="ED210">
        <v>5.3688579253934818E-3</v>
      </c>
      <c r="EE210">
        <v>2.7217276051761053E-4</v>
      </c>
      <c r="EF210">
        <v>1.420005469064534E-2</v>
      </c>
      <c r="EG210">
        <v>1.3356572079258083E-2</v>
      </c>
      <c r="EH210">
        <v>2.0665842757340014E-2</v>
      </c>
      <c r="EI210">
        <v>1.3356572079258083E-2</v>
      </c>
      <c r="EJ210">
        <v>2.7098491440869805E-2</v>
      </c>
      <c r="EK210">
        <v>5.6253076841331427E-2</v>
      </c>
      <c r="EL210">
        <v>5.7858600417010728E-2</v>
      </c>
      <c r="EM210">
        <v>3.6895710567107151E-2</v>
      </c>
      <c r="EN210">
        <v>3.5455547641299962E-2</v>
      </c>
      <c r="EO210">
        <v>1.3601613454600002E-2</v>
      </c>
      <c r="EP210">
        <v>1.5331308496944437E-2</v>
      </c>
      <c r="EQ210">
        <v>3.5455547641299962E-2</v>
      </c>
      <c r="ER210">
        <v>2.7950604826478655E-3</v>
      </c>
      <c r="ES210">
        <v>5.7858600417010728E-2</v>
      </c>
    </row>
    <row r="211" spans="1:149" ht="19.5" outlineLevel="1" x14ac:dyDescent="0.35">
      <c r="A211" s="288"/>
      <c r="B211" s="289">
        <v>197</v>
      </c>
      <c r="C211" s="288"/>
      <c r="D211" s="288"/>
      <c r="E211" s="375" t="s">
        <v>131</v>
      </c>
      <c r="F211" s="407"/>
      <c r="G211" s="407">
        <f t="shared" si="50"/>
        <v>2.9345213547857163E-3</v>
      </c>
      <c r="H211" s="407">
        <f t="shared" si="56"/>
        <v>2.1511317937024138E-3</v>
      </c>
      <c r="I211" s="407">
        <f t="shared" si="56"/>
        <v>1.3626131134109696E-3</v>
      </c>
      <c r="J211" s="407">
        <f t="shared" si="56"/>
        <v>7.5320160826909048E-4</v>
      </c>
      <c r="K211" s="407">
        <f t="shared" si="56"/>
        <v>2.4351199758927355E-4</v>
      </c>
      <c r="L211" s="407">
        <f t="shared" ref="L211:M211" si="58">L207*L207/2</f>
        <v>1.4218830190208542E-5</v>
      </c>
      <c r="M211" s="407">
        <f t="shared" si="58"/>
        <v>6.5075457506656443E-5</v>
      </c>
      <c r="N211" s="409"/>
      <c r="O211" s="290">
        <v>209</v>
      </c>
      <c r="P211" s="290">
        <v>0</v>
      </c>
      <c r="Q211" s="330">
        <v>3.7785080423766111</v>
      </c>
      <c r="R211" s="330">
        <v>1.4254040376979611</v>
      </c>
      <c r="S211" s="330">
        <v>6.6888779990919325</v>
      </c>
      <c r="T211" s="330">
        <v>0.14976001272042569</v>
      </c>
      <c r="U211" s="330">
        <v>0.10732997361763146</v>
      </c>
      <c r="V211" s="330">
        <v>2.3673558966649162E-3</v>
      </c>
      <c r="W211" s="330">
        <v>0.29959443382089523</v>
      </c>
      <c r="X211" s="331">
        <v>2.4216891090681387</v>
      </c>
      <c r="Y211" s="330">
        <v>7.8441648607077372</v>
      </c>
      <c r="Z211" s="330">
        <v>0.83577691055939207</v>
      </c>
      <c r="AA211" s="330">
        <v>5.4937342066917294</v>
      </c>
      <c r="AB211" s="330">
        <v>1.3303283812773932</v>
      </c>
      <c r="AC211" s="330">
        <v>4.7332562020902468E-4</v>
      </c>
      <c r="AD211" s="330">
        <v>2.3883585016176447E-3</v>
      </c>
      <c r="AE211" s="330">
        <v>5.7315982902876879E-2</v>
      </c>
      <c r="AF211" s="330">
        <v>0.71129089366838305</v>
      </c>
      <c r="AG211" s="330">
        <v>4.3659669170586248</v>
      </c>
      <c r="AH211" s="330">
        <v>0.279815694213358</v>
      </c>
      <c r="AI211" s="330">
        <v>0.59173540622298026</v>
      </c>
      <c r="AJ211" s="330">
        <v>4.0027354970259532</v>
      </c>
      <c r="AK211" s="330">
        <v>4.1023045995729659E-2</v>
      </c>
      <c r="AL211" s="332">
        <v>1.4500315078157942</v>
      </c>
      <c r="AM211" s="332">
        <v>8.4917073597985619E-3</v>
      </c>
      <c r="AN211" s="332">
        <v>0.53963740362512513</v>
      </c>
      <c r="AO211" s="332">
        <v>4.9854578390162283</v>
      </c>
      <c r="AP211" s="332">
        <v>7.6719065427635655</v>
      </c>
      <c r="AQ211" s="332">
        <v>2.9684086122456126</v>
      </c>
      <c r="AR211" s="332">
        <v>4.6393390586670975</v>
      </c>
      <c r="AS211" s="332">
        <v>1.3865613855388583</v>
      </c>
      <c r="AT211" s="332">
        <v>0.78178654571765105</v>
      </c>
      <c r="AU211" s="332">
        <v>2.9605200353422139</v>
      </c>
      <c r="AV211" s="332">
        <v>0.34436758893999769</v>
      </c>
      <c r="AW211" s="332">
        <v>8.951547367644283E-2</v>
      </c>
      <c r="AX211" s="332">
        <v>1.6257899001345708</v>
      </c>
      <c r="AY211" s="332">
        <v>1.1804404880428858</v>
      </c>
      <c r="AZ211" s="332">
        <v>0.4225872576884499</v>
      </c>
      <c r="BA211" s="332"/>
      <c r="BB211" s="332">
        <v>0.11116416238113269</v>
      </c>
      <c r="BC211" s="332">
        <v>7.0877333788653046E-2</v>
      </c>
      <c r="BD211" s="332">
        <v>8.6801414925739492E-3</v>
      </c>
      <c r="BE211" s="332">
        <v>1.8100149849579792</v>
      </c>
      <c r="BF211" s="332">
        <v>0.4652466266969349</v>
      </c>
      <c r="BG211" s="332">
        <v>2.8187808909718264</v>
      </c>
      <c r="BH211" s="332">
        <v>8.2385481712674898E-3</v>
      </c>
      <c r="BI211" s="332">
        <v>1.3081030218956362</v>
      </c>
      <c r="BJ211" s="332">
        <v>1.131428294173189</v>
      </c>
      <c r="BK211" s="332">
        <v>2.9345213547857163E-3</v>
      </c>
      <c r="BL211" s="332">
        <v>1.495955769861586</v>
      </c>
      <c r="BM211" s="332">
        <v>0.14319173925185394</v>
      </c>
      <c r="BN211" s="332">
        <v>0.20155079781326929</v>
      </c>
      <c r="BO211" s="332">
        <v>3.6137846140750152</v>
      </c>
      <c r="BP211" s="332">
        <v>2.8163692615063409</v>
      </c>
      <c r="BQ211" s="332">
        <v>4.8247481631026492</v>
      </c>
      <c r="BR211" s="332"/>
      <c r="BS211" s="332">
        <v>2.3974140880713833E-2</v>
      </c>
      <c r="BT211" s="332">
        <v>2.3903621226367493</v>
      </c>
      <c r="BU211" s="332">
        <v>3.1249419828206357</v>
      </c>
      <c r="BV211" s="332">
        <v>0.2130596085942498</v>
      </c>
      <c r="BW211" s="332">
        <v>1.1642533814947764</v>
      </c>
      <c r="BX211" s="329">
        <v>4.852883186228724E-3</v>
      </c>
      <c r="BY211" s="332">
        <v>0.49853482132399968</v>
      </c>
      <c r="BZ211" s="332">
        <v>3.9578903635416216</v>
      </c>
      <c r="CA211" s="332">
        <v>3.9111000631911708</v>
      </c>
      <c r="CB211" s="332">
        <v>0.4908594578748347</v>
      </c>
      <c r="CC211" s="332">
        <v>7.6363900549848235E-2</v>
      </c>
      <c r="CD211" s="290"/>
      <c r="CE211" s="290"/>
      <c r="CG211">
        <v>3.7532493048577895</v>
      </c>
      <c r="CH211">
        <v>1.4249719697091985</v>
      </c>
      <c r="CI211">
        <v>6.6866431955073393</v>
      </c>
      <c r="CJ211">
        <v>0.15134758591865255</v>
      </c>
      <c r="CK211">
        <v>0.11064088498080193</v>
      </c>
      <c r="CL211">
        <v>1.6072260560819381E-3</v>
      </c>
      <c r="CM211">
        <v>0.3046340707197166</v>
      </c>
      <c r="CN211">
        <v>2.4552795869499602</v>
      </c>
      <c r="CO211">
        <v>7.7377775808132245</v>
      </c>
      <c r="CP211">
        <v>0.8535175982384503</v>
      </c>
      <c r="CQ211">
        <v>5.5859772975775668</v>
      </c>
      <c r="CR211">
        <v>1.3391718415039142</v>
      </c>
      <c r="CS211">
        <v>2.0700538955502977E-4</v>
      </c>
      <c r="CT211">
        <v>9.3641438563866863E-2</v>
      </c>
      <c r="CU211">
        <v>5.5213335353278763E-2</v>
      </c>
      <c r="CV211">
        <v>0.72951875899982388</v>
      </c>
      <c r="CW211">
        <v>4.3794273882215755</v>
      </c>
      <c r="CX211">
        <v>0.28636171388129977</v>
      </c>
      <c r="CY211">
        <v>0.60517997902157461</v>
      </c>
      <c r="CZ211">
        <v>4.000470187632259</v>
      </c>
      <c r="DA211">
        <v>4.223116453636102E-2</v>
      </c>
      <c r="DB211">
        <v>1.4796224895469776</v>
      </c>
      <c r="DC211">
        <v>9.5422270564058873E-3</v>
      </c>
      <c r="DD211">
        <v>0.55119611781901456</v>
      </c>
      <c r="DE211">
        <v>4.9854578390162283</v>
      </c>
      <c r="DF211">
        <v>7.6968369772895864</v>
      </c>
      <c r="DG211">
        <v>2.9741284075911483</v>
      </c>
      <c r="DH211">
        <v>4.6076546892366181</v>
      </c>
      <c r="DI211">
        <v>1.3689289029644462</v>
      </c>
      <c r="DJ211">
        <v>0.84926905791185359</v>
      </c>
      <c r="DK211">
        <v>2.9535381299761556</v>
      </c>
      <c r="DL211">
        <v>0.34665495517153916</v>
      </c>
      <c r="DM211">
        <v>8.4875483419646264E-2</v>
      </c>
      <c r="DN211">
        <v>1.6433500216323513</v>
      </c>
      <c r="DO211">
        <v>1.1978314681210305</v>
      </c>
      <c r="DP211">
        <v>0.4118932226766952</v>
      </c>
      <c r="DQ211">
        <v>2.3468008296007632</v>
      </c>
      <c r="DR211">
        <v>0.1326107198596089</v>
      </c>
      <c r="DS211">
        <v>0.16492687364982841</v>
      </c>
      <c r="DT211">
        <v>1.0361715099024222E-2</v>
      </c>
      <c r="DU211">
        <v>1.8270228613386965</v>
      </c>
      <c r="DV211">
        <v>0.46744658153888929</v>
      </c>
      <c r="DW211">
        <v>2.7880935336130381</v>
      </c>
      <c r="DX211">
        <v>5.5845018822403593E-3</v>
      </c>
      <c r="DY211">
        <v>1.3365239166702698</v>
      </c>
      <c r="DZ211">
        <v>1.1597273010117795</v>
      </c>
      <c r="EA211">
        <v>4.6629760589029252E-3</v>
      </c>
      <c r="EB211">
        <v>1.5173867483889223</v>
      </c>
      <c r="EC211">
        <v>0.14019019935583599</v>
      </c>
      <c r="ED211">
        <v>0.2021938476490388</v>
      </c>
      <c r="EE211">
        <v>3.6212805983760088</v>
      </c>
      <c r="EF211">
        <v>2.8228080244723506</v>
      </c>
      <c r="EG211">
        <v>4.821467927873865</v>
      </c>
      <c r="EH211">
        <v>0.82757935303691565</v>
      </c>
      <c r="EI211">
        <v>2.4432346867746722E-2</v>
      </c>
      <c r="EJ211">
        <v>2.3666085759981708</v>
      </c>
      <c r="EK211">
        <v>3.1097778262183549</v>
      </c>
      <c r="EL211">
        <v>0.20574644909123443</v>
      </c>
      <c r="EM211">
        <v>1.1863149337915762</v>
      </c>
      <c r="EN211">
        <v>5.6209558875057377E-3</v>
      </c>
      <c r="EO211">
        <v>0.51231159158038631</v>
      </c>
      <c r="EP211">
        <v>3.9839325839408053</v>
      </c>
      <c r="EQ211">
        <v>3.9053251334777399</v>
      </c>
      <c r="ER211">
        <v>0.49823576965828809</v>
      </c>
      <c r="ES211">
        <v>8.0143546202347177E-2</v>
      </c>
    </row>
    <row r="212" spans="1:149" ht="19.5" outlineLevel="1" x14ac:dyDescent="0.35">
      <c r="A212" s="288"/>
      <c r="B212" s="289">
        <v>198</v>
      </c>
      <c r="C212" s="288"/>
      <c r="D212" s="288"/>
      <c r="E212" s="375" t="s">
        <v>132</v>
      </c>
      <c r="F212" s="407"/>
      <c r="G212" s="407">
        <f t="shared" si="50"/>
        <v>7.4103086303167115E-2</v>
      </c>
      <c r="H212" s="407">
        <f t="shared" si="56"/>
        <v>7.4103086303167115E-2</v>
      </c>
      <c r="I212" s="407">
        <f t="shared" si="56"/>
        <v>7.4103086303167115E-2</v>
      </c>
      <c r="J212" s="407">
        <f t="shared" si="56"/>
        <v>7.4103086303167115E-2</v>
      </c>
      <c r="K212" s="407">
        <f t="shared" si="56"/>
        <v>7.4103086303167115E-2</v>
      </c>
      <c r="L212" s="407">
        <f t="shared" ref="L212:M212" si="59">L208*L208/2</f>
        <v>7.4103086303167115E-2</v>
      </c>
      <c r="M212" s="407">
        <f t="shared" si="59"/>
        <v>7.4103086303167115E-2</v>
      </c>
      <c r="N212" s="409"/>
      <c r="O212" s="290">
        <v>210</v>
      </c>
      <c r="P212" s="290">
        <v>0</v>
      </c>
      <c r="Q212" s="330">
        <v>3.9868142865024758</v>
      </c>
      <c r="R212" s="330">
        <v>1.9721670005238736</v>
      </c>
      <c r="S212" s="330">
        <v>6.7640984806599569</v>
      </c>
      <c r="T212" s="330">
        <v>0.10268870821605319</v>
      </c>
      <c r="U212" s="330">
        <v>0.15552527760508383</v>
      </c>
      <c r="V212" s="330">
        <v>4.5540940521370688E-3</v>
      </c>
      <c r="W212" s="330">
        <v>0.58556641947122068</v>
      </c>
      <c r="X212" s="331">
        <v>2.3250623830895525</v>
      </c>
      <c r="Y212" s="330">
        <v>6.6986395001529928</v>
      </c>
      <c r="Z212" s="330">
        <v>1.2608392949422063</v>
      </c>
      <c r="AA212" s="330">
        <v>7.4605304618835557</v>
      </c>
      <c r="AB212" s="330">
        <v>1.3780651088411453</v>
      </c>
      <c r="AC212" s="330">
        <v>5.2675260301316201E-3</v>
      </c>
      <c r="AD212" s="330">
        <v>4.3260719053990144E-3</v>
      </c>
      <c r="AE212" s="330">
        <v>0.20692322876231192</v>
      </c>
      <c r="AF212" s="330">
        <v>0.66757038266312851</v>
      </c>
      <c r="AG212" s="330">
        <v>4.7965983959946765</v>
      </c>
      <c r="AH212" s="330">
        <v>0.38556573245143755</v>
      </c>
      <c r="AI212" s="330">
        <v>0.63657935156495304</v>
      </c>
      <c r="AJ212" s="330">
        <v>4.2251153409139484</v>
      </c>
      <c r="AK212" s="330">
        <v>0.13081070638520964</v>
      </c>
      <c r="AL212" s="332">
        <v>1.6190047362837736</v>
      </c>
      <c r="AM212" s="332">
        <v>1.0334294191337672E-2</v>
      </c>
      <c r="AN212" s="332">
        <v>0.11387531462194468</v>
      </c>
      <c r="AO212" s="332">
        <v>3.7134023948924311</v>
      </c>
      <c r="AP212" s="332">
        <v>7.2535570849843403</v>
      </c>
      <c r="AQ212" s="332">
        <v>2.3219345999639858</v>
      </c>
      <c r="AR212" s="332">
        <v>4.3125212746263326</v>
      </c>
      <c r="AS212" s="332">
        <v>1.0971860550640822</v>
      </c>
      <c r="AT212" s="332">
        <v>1.3469368907811301</v>
      </c>
      <c r="AU212" s="332">
        <v>3.6677805163309438</v>
      </c>
      <c r="AV212" s="332">
        <v>0.36154567944502064</v>
      </c>
      <c r="AW212" s="332">
        <v>6.4285879906739478E-3</v>
      </c>
      <c r="AX212" s="332">
        <v>1.8393095780219597</v>
      </c>
      <c r="AY212" s="332">
        <v>1.2730521068318006</v>
      </c>
      <c r="AZ212" s="332">
        <v>0.26971903397741498</v>
      </c>
      <c r="BA212" s="332"/>
      <c r="BB212" s="332">
        <v>0.21077475430844939</v>
      </c>
      <c r="BC212" s="332">
        <v>0.13672271639075007</v>
      </c>
      <c r="BD212" s="332">
        <v>3.0803462305667415E-2</v>
      </c>
      <c r="BE212" s="332">
        <v>1.7886723005762057</v>
      </c>
      <c r="BF212" s="332">
        <v>0.5423236923843473</v>
      </c>
      <c r="BG212" s="332">
        <v>3.2562956183072962</v>
      </c>
      <c r="BH212" s="332">
        <v>4.6576762224502903E-3</v>
      </c>
      <c r="BI212" s="332">
        <v>1.7324735423934783</v>
      </c>
      <c r="BJ212" s="332">
        <v>1.1665426416417553</v>
      </c>
      <c r="BK212" s="332">
        <v>7.4103086303167115E-2</v>
      </c>
      <c r="BL212" s="332">
        <v>1.9482749775661996</v>
      </c>
      <c r="BM212" s="332">
        <v>0.28742913826280253</v>
      </c>
      <c r="BN212" s="332">
        <v>0.3135613300893636</v>
      </c>
      <c r="BO212" s="332">
        <v>4.0573639011865437</v>
      </c>
      <c r="BP212" s="332">
        <v>2.3426032487392172</v>
      </c>
      <c r="BQ212" s="332">
        <v>3.6970822328097528</v>
      </c>
      <c r="BR212" s="332"/>
      <c r="BS212" s="332">
        <v>0.15227499806638667</v>
      </c>
      <c r="BT212" s="332">
        <v>1.9280096813301733</v>
      </c>
      <c r="BU212" s="332">
        <v>3.5829605783038683</v>
      </c>
      <c r="BV212" s="332">
        <v>9.3111067924495416E-2</v>
      </c>
      <c r="BW212" s="332">
        <v>2.4685981248712414</v>
      </c>
      <c r="BX212" s="329">
        <v>1.2246495165031858E-2</v>
      </c>
      <c r="BY212" s="332">
        <v>0.71515640817763348</v>
      </c>
      <c r="BZ212" s="332">
        <v>4.3786844517738821</v>
      </c>
      <c r="CA212" s="332">
        <v>3.1900479260292021</v>
      </c>
      <c r="CB212" s="332">
        <v>0.8404343013554666</v>
      </c>
      <c r="CC212" s="332">
        <v>0.12704831601582417</v>
      </c>
      <c r="CD212" s="290"/>
      <c r="CE212" s="290"/>
      <c r="CG212">
        <v>3.9868142865024758</v>
      </c>
      <c r="CH212">
        <v>1.9721670005238736</v>
      </c>
      <c r="CI212">
        <v>6.7640984806599569</v>
      </c>
      <c r="CJ212">
        <v>0.10268870821605319</v>
      </c>
      <c r="CK212">
        <v>0.15552527760508383</v>
      </c>
      <c r="CL212">
        <v>4.5540940521370688E-3</v>
      </c>
      <c r="CM212">
        <v>0.58556641947122068</v>
      </c>
      <c r="CN212">
        <v>2.3250623830895525</v>
      </c>
      <c r="CO212">
        <v>6.6986395001529928</v>
      </c>
      <c r="CP212">
        <v>1.2608392949422063</v>
      </c>
      <c r="CQ212">
        <v>7.4605304618835557</v>
      </c>
      <c r="CR212">
        <v>1.4125346131830001</v>
      </c>
      <c r="CS212">
        <v>5.2675260301316201E-3</v>
      </c>
      <c r="CT212">
        <v>7.067592039337231E-2</v>
      </c>
      <c r="CU212">
        <v>0.20692322876231192</v>
      </c>
      <c r="CV212">
        <v>0.66757038266312851</v>
      </c>
      <c r="CW212">
        <v>4.7965983959946765</v>
      </c>
      <c r="CX212">
        <v>0.38556573245143755</v>
      </c>
      <c r="CY212">
        <v>0.63657935156495304</v>
      </c>
      <c r="CZ212">
        <v>4.2251153409139484</v>
      </c>
      <c r="DA212">
        <v>0.13081070638520964</v>
      </c>
      <c r="DB212">
        <v>1.6190047362837736</v>
      </c>
      <c r="DC212">
        <v>1.0334294191337672E-2</v>
      </c>
      <c r="DD212">
        <v>0.11387531462194468</v>
      </c>
      <c r="DE212">
        <v>3.7134023948924311</v>
      </c>
      <c r="DF212">
        <v>7.2535570849843403</v>
      </c>
      <c r="DG212">
        <v>2.3219345999639858</v>
      </c>
      <c r="DH212">
        <v>4.3125212746263326</v>
      </c>
      <c r="DI212">
        <v>1.0971860550640822</v>
      </c>
      <c r="DJ212">
        <v>1.3469368907811301</v>
      </c>
      <c r="DK212">
        <v>3.6677805163309438</v>
      </c>
      <c r="DL212">
        <v>0.36154567944502064</v>
      </c>
      <c r="DM212">
        <v>6.4285879906739478E-3</v>
      </c>
      <c r="DN212">
        <v>1.8393095780219597</v>
      </c>
      <c r="DO212">
        <v>1.2730521068318006</v>
      </c>
      <c r="DP212">
        <v>0.26971903397741498</v>
      </c>
      <c r="DQ212">
        <v>2.2870673592948041</v>
      </c>
      <c r="DR212">
        <v>0.21812724973869221</v>
      </c>
      <c r="DS212">
        <v>0.27712433814061743</v>
      </c>
      <c r="DT212">
        <v>3.0803462305667415E-2</v>
      </c>
      <c r="DU212">
        <v>2.0346192170026765</v>
      </c>
      <c r="DV212">
        <v>0.5423236923843473</v>
      </c>
      <c r="DW212">
        <v>3.2562956183072962</v>
      </c>
      <c r="DX212">
        <v>4.6576762224502903E-3</v>
      </c>
      <c r="DY212">
        <v>1.7324735423934783</v>
      </c>
      <c r="DZ212">
        <v>1.1665426416417553</v>
      </c>
      <c r="EA212">
        <v>7.4103086303167115E-2</v>
      </c>
      <c r="EB212">
        <v>1.9482749775661996</v>
      </c>
      <c r="EC212">
        <v>0.28742913826280253</v>
      </c>
      <c r="ED212">
        <v>0.3135613300893636</v>
      </c>
      <c r="EE212">
        <v>4.0573639011865437</v>
      </c>
      <c r="EF212">
        <v>2.3426032487392172</v>
      </c>
      <c r="EG212">
        <v>3.6970822328097528</v>
      </c>
      <c r="EH212">
        <v>1.1154807716672235</v>
      </c>
      <c r="EI212">
        <v>0.15227499806638667</v>
      </c>
      <c r="EJ212">
        <v>1.9280096813301733</v>
      </c>
      <c r="EK212">
        <v>3.5829605783038683</v>
      </c>
      <c r="EL212">
        <v>9.3111067924495416E-2</v>
      </c>
      <c r="EM212">
        <v>2.8643126514694024</v>
      </c>
      <c r="EN212">
        <v>1.2246495165031858E-2</v>
      </c>
      <c r="EO212">
        <v>0.71515640817763348</v>
      </c>
      <c r="EP212">
        <v>4.3786844517738821</v>
      </c>
      <c r="EQ212">
        <v>3.1900479260292021</v>
      </c>
      <c r="ER212">
        <v>0.8404343013554666</v>
      </c>
      <c r="ES212">
        <v>0.12704831601582417</v>
      </c>
    </row>
    <row r="213" spans="1:149" ht="19.5" outlineLevel="1" x14ac:dyDescent="0.35">
      <c r="A213" s="288"/>
      <c r="B213" s="289">
        <v>199</v>
      </c>
      <c r="C213" s="288"/>
      <c r="D213" s="288"/>
      <c r="E213" s="375" t="s">
        <v>133</v>
      </c>
      <c r="F213" s="407"/>
      <c r="G213" s="407">
        <f t="shared" si="50"/>
        <v>8.0044209296449731E-2</v>
      </c>
      <c r="H213" s="407">
        <f t="shared" si="56"/>
        <v>9.7480090060927435E-2</v>
      </c>
      <c r="I213" s="407">
        <f t="shared" si="56"/>
        <v>8.5562670389194601E-2</v>
      </c>
      <c r="J213" s="407">
        <f t="shared" si="56"/>
        <v>8.6461285740177737E-2</v>
      </c>
      <c r="K213" s="407">
        <f t="shared" si="56"/>
        <v>9.051826454215342E-2</v>
      </c>
      <c r="L213" s="407">
        <f t="shared" ref="L213:M213" si="60">L209*L209/2</f>
        <v>9.1225820901365759E-2</v>
      </c>
      <c r="M213" s="407">
        <f t="shared" si="60"/>
        <v>9.0472970956590765E-2</v>
      </c>
      <c r="N213" s="409"/>
      <c r="O213" s="290">
        <v>211</v>
      </c>
      <c r="P213" s="290">
        <v>0</v>
      </c>
      <c r="Q213" s="330">
        <v>3.7572089626457577</v>
      </c>
      <c r="R213" s="330">
        <v>1.9699953681600497</v>
      </c>
      <c r="S213" s="330">
        <v>8.0180579924082522</v>
      </c>
      <c r="T213" s="330">
        <v>0.12682322748153277</v>
      </c>
      <c r="U213" s="330">
        <v>0.13310600745244708</v>
      </c>
      <c r="V213" s="330">
        <v>3.6112121406313744E-4</v>
      </c>
      <c r="W213" s="330">
        <v>0.76439188477698428</v>
      </c>
      <c r="X213" s="331">
        <v>2.9751859979726931</v>
      </c>
      <c r="Y213" s="330">
        <v>8.8579227517664023</v>
      </c>
      <c r="Z213" s="330">
        <v>1.3904781909636776</v>
      </c>
      <c r="AA213" s="330">
        <v>8.1113534921531087</v>
      </c>
      <c r="AB213" s="330">
        <v>1.7985290607011306</v>
      </c>
      <c r="AC213" s="330">
        <v>7.129556674303634E-4</v>
      </c>
      <c r="AD213" s="330">
        <v>4.3981073850045543E-2</v>
      </c>
      <c r="AE213" s="330">
        <v>7.9483950663030226E-2</v>
      </c>
      <c r="AF213" s="330">
        <v>0.68258146041121759</v>
      </c>
      <c r="AG213" s="330">
        <v>5.6563218712067016</v>
      </c>
      <c r="AH213" s="330">
        <v>0.66588319983088229</v>
      </c>
      <c r="AI213" s="330">
        <v>0.483290042915414</v>
      </c>
      <c r="AJ213" s="330">
        <v>4.8106128259167162</v>
      </c>
      <c r="AK213" s="330">
        <v>0.19460656467626078</v>
      </c>
      <c r="AL213" s="332">
        <v>1.9501730917067941</v>
      </c>
      <c r="AM213" s="332">
        <v>2.4009252348713823E-4</v>
      </c>
      <c r="AN213" s="332">
        <v>0.7052884548807955</v>
      </c>
      <c r="AO213" s="332">
        <v>4.6272296301309925</v>
      </c>
      <c r="AP213" s="332">
        <v>9.2688923386011055</v>
      </c>
      <c r="AQ213" s="332">
        <v>2.9569013219420506</v>
      </c>
      <c r="AR213" s="332">
        <v>4.7888970685516536</v>
      </c>
      <c r="AS213" s="332">
        <v>1.1338673427330992</v>
      </c>
      <c r="AT213" s="332">
        <v>1.6690795933284772</v>
      </c>
      <c r="AU213" s="332">
        <v>3.9464891738145602</v>
      </c>
      <c r="AV213" s="332">
        <v>0.354740471708889</v>
      </c>
      <c r="AW213" s="332">
        <v>5.3049647523559064E-3</v>
      </c>
      <c r="AX213" s="332">
        <v>1.7753524431433405</v>
      </c>
      <c r="AY213" s="332">
        <v>1.5061680962475912</v>
      </c>
      <c r="AZ213" s="332">
        <v>0.22609797857352174</v>
      </c>
      <c r="BA213" s="332"/>
      <c r="BB213" s="332">
        <v>0.17459615656983868</v>
      </c>
      <c r="BC213" s="332">
        <v>0.21893501396711004</v>
      </c>
      <c r="BD213" s="332">
        <v>4.2632199855014569E-2</v>
      </c>
      <c r="BE213" s="332">
        <v>2.0389114441278813</v>
      </c>
      <c r="BF213" s="332">
        <v>0.71093037042144813</v>
      </c>
      <c r="BG213" s="332">
        <v>3.4847065001331838</v>
      </c>
      <c r="BH213" s="332">
        <v>9.6972168228567747E-5</v>
      </c>
      <c r="BI213" s="332">
        <v>1.7326502429962241</v>
      </c>
      <c r="BJ213" s="332">
        <v>1.3283523901134058</v>
      </c>
      <c r="BK213" s="332">
        <v>8.0044209296449731E-2</v>
      </c>
      <c r="BL213" s="332">
        <v>2.3882651403621988</v>
      </c>
      <c r="BM213" s="332">
        <v>0.26609818768632276</v>
      </c>
      <c r="BN213" s="332">
        <v>0.45173139963404807</v>
      </c>
      <c r="BO213" s="332">
        <v>4.3446406220648885</v>
      </c>
      <c r="BP213" s="332">
        <v>3.8820890701971598</v>
      </c>
      <c r="BQ213" s="332">
        <v>4.6040371703747676</v>
      </c>
      <c r="BR213" s="332"/>
      <c r="BS213" s="332">
        <v>0.18514759109730761</v>
      </c>
      <c r="BT213" s="332">
        <v>2.4066646088915116</v>
      </c>
      <c r="BU213" s="332">
        <v>3.6871861431902784</v>
      </c>
      <c r="BV213" s="332">
        <v>0.1127690977671231</v>
      </c>
      <c r="BW213" s="332">
        <v>3.1345988411594137</v>
      </c>
      <c r="BX213" s="329">
        <v>6.6653831730468689E-3</v>
      </c>
      <c r="BY213" s="332">
        <v>1.0757531170750958</v>
      </c>
      <c r="BZ213" s="332">
        <v>3.9197999885704258</v>
      </c>
      <c r="CA213" s="332">
        <v>3.0630562966482309</v>
      </c>
      <c r="CB213" s="332">
        <v>0.85944601554951638</v>
      </c>
      <c r="CC213" s="332">
        <v>0.20055734711586976</v>
      </c>
      <c r="CD213" s="290"/>
      <c r="CE213" s="290"/>
      <c r="CG213">
        <v>3.6413831940821413</v>
      </c>
      <c r="CH213">
        <v>2.1754669880451907</v>
      </c>
      <c r="CI213">
        <v>8.0958858586060902</v>
      </c>
      <c r="CJ213">
        <v>0.13451813523856987</v>
      </c>
      <c r="CK213">
        <v>0.15574109489861004</v>
      </c>
      <c r="CL213">
        <v>1.4695059944074354E-3</v>
      </c>
      <c r="CM213">
        <v>0.83008235641060812</v>
      </c>
      <c r="CN213">
        <v>3.0758740060256158</v>
      </c>
      <c r="CO213">
        <v>8.8497267821781058</v>
      </c>
      <c r="CP213">
        <v>1.4926341612191345</v>
      </c>
      <c r="CQ213">
        <v>8.328534157449516</v>
      </c>
      <c r="CR213">
        <v>2.0236847510045068</v>
      </c>
      <c r="CS213">
        <v>6.7442833471210148E-7</v>
      </c>
      <c r="CT213">
        <v>0.19093319966669051</v>
      </c>
      <c r="CU213">
        <v>6.7937004326582173E-2</v>
      </c>
      <c r="CV213">
        <v>0.7588661839595634</v>
      </c>
      <c r="CW213">
        <v>5.8038766650762774</v>
      </c>
      <c r="CX213">
        <v>0.73230609378777634</v>
      </c>
      <c r="CY213">
        <v>0.51765797915786516</v>
      </c>
      <c r="CZ213">
        <v>4.8748632196653938</v>
      </c>
      <c r="DA213">
        <v>0.2209360439735395</v>
      </c>
      <c r="DB213">
        <v>2.5310695940641215</v>
      </c>
      <c r="DC213">
        <v>3.1383275200165127E-4</v>
      </c>
      <c r="DD213">
        <v>0.7503542484421829</v>
      </c>
      <c r="DE213">
        <v>4.6674256889676009</v>
      </c>
      <c r="DF213">
        <v>13.607379924988567</v>
      </c>
      <c r="DG213">
        <v>3.0470841861661939</v>
      </c>
      <c r="DH213">
        <v>4.581588499898511</v>
      </c>
      <c r="DI213">
        <v>1.0963964432710651</v>
      </c>
      <c r="DJ213">
        <v>1.8263149978984714</v>
      </c>
      <c r="DK213">
        <v>4.0864750123820741</v>
      </c>
      <c r="DL213">
        <v>0.37648175740350709</v>
      </c>
      <c r="DM213">
        <v>1.1554149923244219E-3</v>
      </c>
      <c r="DN213">
        <v>1.878593154468458</v>
      </c>
      <c r="DO213">
        <v>1.5679178960909987</v>
      </c>
      <c r="DP213">
        <v>0.19497538481526064</v>
      </c>
      <c r="DQ213">
        <v>2.4112299669393216</v>
      </c>
      <c r="DR213">
        <v>0.20982447591337791</v>
      </c>
      <c r="DS213">
        <v>0.51965199018163577</v>
      </c>
      <c r="DT213">
        <v>5.8417080942112835E-2</v>
      </c>
      <c r="DU213">
        <v>2.2454813783490484</v>
      </c>
      <c r="DV213">
        <v>0.74707500319125875</v>
      </c>
      <c r="DW213">
        <v>3.5094568199316947</v>
      </c>
      <c r="DX213">
        <v>1.8021727077890306E-3</v>
      </c>
      <c r="DY213">
        <v>1.7873890758602362</v>
      </c>
      <c r="DZ213">
        <v>1.4350441182629048</v>
      </c>
      <c r="EA213">
        <v>0.10524041459677509</v>
      </c>
      <c r="EB213">
        <v>2.4799154826610716</v>
      </c>
      <c r="EC213">
        <v>0.29848834897367899</v>
      </c>
      <c r="ED213">
        <v>0.4688936640159409</v>
      </c>
      <c r="EE213">
        <v>4.4020168529457067</v>
      </c>
      <c r="EF213">
        <v>3.9673564031582362</v>
      </c>
      <c r="EG213">
        <v>4.787088016309208</v>
      </c>
      <c r="EH213">
        <v>1.5938936260497902</v>
      </c>
      <c r="EI213">
        <v>0.19113170849161873</v>
      </c>
      <c r="EJ213">
        <v>2.4056728047232339</v>
      </c>
      <c r="EK213">
        <v>3.5898194569587529</v>
      </c>
      <c r="EL213">
        <v>8.8640402699765669E-2</v>
      </c>
      <c r="EM213">
        <v>3.3233025711070092</v>
      </c>
      <c r="EN213">
        <v>1.2181048979395741E-2</v>
      </c>
      <c r="EO213">
        <v>1.1808591908515318</v>
      </c>
      <c r="EP213">
        <v>3.8943661693065668</v>
      </c>
      <c r="EQ213">
        <v>3.0352332068537113</v>
      </c>
      <c r="ER213">
        <v>0.9358156096621667</v>
      </c>
      <c r="ES213">
        <v>0.2388296400302139</v>
      </c>
    </row>
    <row r="214" spans="1:149" ht="19.5" outlineLevel="1" x14ac:dyDescent="0.35">
      <c r="A214" s="288"/>
      <c r="B214" s="289">
        <v>200</v>
      </c>
      <c r="C214" s="288"/>
      <c r="D214" s="288"/>
      <c r="E214" s="375" t="s">
        <v>134</v>
      </c>
      <c r="F214" s="407"/>
      <c r="G214" s="407">
        <f t="shared" si="50"/>
        <v>2.3889663419767004E-2</v>
      </c>
      <c r="H214" s="407">
        <f t="shared" ref="H214:K214" si="61">H206*H207</f>
        <v>2.1152245264358126E-2</v>
      </c>
      <c r="I214" s="407">
        <f t="shared" si="61"/>
        <v>2.110374127540798E-2</v>
      </c>
      <c r="J214" s="407">
        <f t="shared" si="61"/>
        <v>1.5271072572911465E-2</v>
      </c>
      <c r="K214" s="407">
        <f t="shared" si="61"/>
        <v>8.6848095726136457E-3</v>
      </c>
      <c r="L214" s="407">
        <f t="shared" ref="L214:M214" si="62">L206*L207</f>
        <v>2.1022191237710288E-3</v>
      </c>
      <c r="M214" s="407">
        <f t="shared" si="62"/>
        <v>-4.5050523853122759E-3</v>
      </c>
      <c r="N214" s="409"/>
      <c r="O214" s="290">
        <v>212</v>
      </c>
      <c r="P214" s="290">
        <v>0</v>
      </c>
      <c r="Q214" s="330">
        <v>-0.85723830593441197</v>
      </c>
      <c r="R214" s="330">
        <v>0.13514169426445827</v>
      </c>
      <c r="S214" s="330">
        <v>0.51154031721016546</v>
      </c>
      <c r="T214" s="330">
        <v>0.12002461073186207</v>
      </c>
      <c r="U214" s="330">
        <v>7.1926575350675509E-2</v>
      </c>
      <c r="V214" s="330">
        <v>-1.869518337160208E-2</v>
      </c>
      <c r="W214" s="330">
        <v>0.10941578000623395</v>
      </c>
      <c r="X214" s="331">
        <v>0.44960766880910946</v>
      </c>
      <c r="Y214" s="330">
        <v>0.60559351516023141</v>
      </c>
      <c r="Z214" s="330">
        <v>0.13630927685386235</v>
      </c>
      <c r="AA214" s="330">
        <v>1.0080858412129818</v>
      </c>
      <c r="AB214" s="330">
        <v>0.54660627462626865</v>
      </c>
      <c r="AC214" s="330">
        <v>-7.4675697453422101E-3</v>
      </c>
      <c r="AD214" s="330">
        <v>1.2005006278460541E-2</v>
      </c>
      <c r="AE214" s="330">
        <v>-0.11345746002273396</v>
      </c>
      <c r="AF214" s="330">
        <v>0.21435413632265377</v>
      </c>
      <c r="AG214" s="330">
        <v>0.45180192805404895</v>
      </c>
      <c r="AH214" s="330">
        <v>0.25068665719933531</v>
      </c>
      <c r="AI214" s="330">
        <v>0.17009574923651191</v>
      </c>
      <c r="AJ214" s="330">
        <v>0.39571423863925748</v>
      </c>
      <c r="AK214" s="330">
        <v>4.3794725808552086E-2</v>
      </c>
      <c r="AL214" s="332">
        <v>0.46268633433402961</v>
      </c>
      <c r="AM214" s="332">
        <v>2.6623921584902371E-2</v>
      </c>
      <c r="AN214" s="332">
        <v>0.30331948707253481</v>
      </c>
      <c r="AO214" s="332">
        <v>0.4827923540596899</v>
      </c>
      <c r="AP214" s="332">
        <v>0.23674369236195128</v>
      </c>
      <c r="AQ214" s="332">
        <v>0.14726129197891719</v>
      </c>
      <c r="AR214" s="332">
        <v>-0.7821657390338721</v>
      </c>
      <c r="AS214" s="332">
        <v>-0.5064461147267173</v>
      </c>
      <c r="AT214" s="332">
        <v>0.31018458217659939</v>
      </c>
      <c r="AU214" s="332">
        <v>0.48987199235290335</v>
      </c>
      <c r="AV214" s="332">
        <v>8.6888918577249924E-2</v>
      </c>
      <c r="AW214" s="332">
        <v>-0.10269477275749787</v>
      </c>
      <c r="AX214" s="332">
        <v>0.28831965098860551</v>
      </c>
      <c r="AY214" s="332">
        <v>0.25944904262071045</v>
      </c>
      <c r="AZ214" s="332">
        <v>-0.16522145516620448</v>
      </c>
      <c r="BA214" s="332"/>
      <c r="BB214" s="332">
        <v>0.12810920997430289</v>
      </c>
      <c r="BC214" s="332">
        <v>0.10559318654448034</v>
      </c>
      <c r="BD214" s="332">
        <v>1.8624151372569564E-2</v>
      </c>
      <c r="BE214" s="332">
        <v>0.26893924153199444</v>
      </c>
      <c r="BF214" s="332">
        <v>7.9900236902215788E-2</v>
      </c>
      <c r="BG214" s="332">
        <v>0.44955005454040003</v>
      </c>
      <c r="BH214" s="332">
        <v>-3.7477846970293591E-2</v>
      </c>
      <c r="BI214" s="332">
        <v>0.45363147932828524</v>
      </c>
      <c r="BJ214" s="332">
        <v>0.37315531239214933</v>
      </c>
      <c r="BK214" s="332">
        <v>2.3889663419767004E-2</v>
      </c>
      <c r="BL214" s="332">
        <v>-4.3597838124180403E-4</v>
      </c>
      <c r="BM214" s="332">
        <v>5.2391069099416196E-2</v>
      </c>
      <c r="BN214" s="332">
        <v>5.0817421832671295E-2</v>
      </c>
      <c r="BO214" s="332">
        <v>-6.7762077152721547E-4</v>
      </c>
      <c r="BP214" s="332">
        <v>0.3439918992109347</v>
      </c>
      <c r="BQ214" s="332">
        <v>0.43445075450336634</v>
      </c>
      <c r="BR214" s="332"/>
      <c r="BS214" s="332">
        <v>3.0624905524140305E-2</v>
      </c>
      <c r="BT214" s="332">
        <v>0.45745498144236724</v>
      </c>
      <c r="BU214" s="332">
        <v>-0.77958302364456433</v>
      </c>
      <c r="BV214" s="332">
        <v>-0.20666238771527271</v>
      </c>
      <c r="BW214" s="332">
        <v>0.3785296168945172</v>
      </c>
      <c r="BX214" s="329">
        <v>2.3911080411163931E-2</v>
      </c>
      <c r="BY214" s="332">
        <v>0.14114348600146026</v>
      </c>
      <c r="BZ214" s="332">
        <v>0.42631323503532181</v>
      </c>
      <c r="CA214" s="332">
        <v>0.67881080221274026</v>
      </c>
      <c r="CB214" s="332">
        <v>5.0713839759182013E-2</v>
      </c>
      <c r="CC214" s="332">
        <v>0.12372427911415715</v>
      </c>
      <c r="CD214" s="290"/>
      <c r="CE214" s="290"/>
      <c r="CG214">
        <v>-0.9189816571637085</v>
      </c>
      <c r="CH214">
        <v>0.17493395385729771</v>
      </c>
      <c r="CI214">
        <v>0.59769768883298979</v>
      </c>
      <c r="CJ214">
        <v>0.13363409077662566</v>
      </c>
      <c r="CK214">
        <v>8.4121252264823282E-2</v>
      </c>
      <c r="CL214">
        <v>-1.6741183855234907E-2</v>
      </c>
      <c r="CM214">
        <v>0.12874027924516657</v>
      </c>
      <c r="CN214">
        <v>0.50497511423874375</v>
      </c>
      <c r="CO214">
        <v>0.69424695066038433</v>
      </c>
      <c r="CP214">
        <v>0.16856074576431865</v>
      </c>
      <c r="CQ214">
        <v>1.0953396187350897</v>
      </c>
      <c r="CR214">
        <v>0.58701560665701003</v>
      </c>
      <c r="CS214">
        <v>-5.4182984234441038E-3</v>
      </c>
      <c r="CT214">
        <v>8.5376306473233882E-2</v>
      </c>
      <c r="CU214">
        <v>-0.11919375035420729</v>
      </c>
      <c r="CV214">
        <v>0.24556970466260844</v>
      </c>
      <c r="CW214">
        <v>0.52229338442366036</v>
      </c>
      <c r="CX214">
        <v>0.27144945234428802</v>
      </c>
      <c r="CY214">
        <v>0.19796268404712794</v>
      </c>
      <c r="CZ214">
        <v>0.4623097161515573</v>
      </c>
      <c r="DA214">
        <v>5.1288782351735368E-2</v>
      </c>
      <c r="DB214">
        <v>0.50795255079011525</v>
      </c>
      <c r="DC214">
        <v>3.148069942078744E-2</v>
      </c>
      <c r="DD214">
        <v>0.33131195668247498</v>
      </c>
      <c r="DE214">
        <v>0.55726065853509954</v>
      </c>
      <c r="DF214">
        <v>0.32965644567670777</v>
      </c>
      <c r="DG214">
        <v>0.20492044266016796</v>
      </c>
      <c r="DH214">
        <v>-0.8510813407656046</v>
      </c>
      <c r="DI214">
        <v>-0.54223763823905091</v>
      </c>
      <c r="DJ214">
        <v>0.35403042442318716</v>
      </c>
      <c r="DK214">
        <v>0.54661190467445853</v>
      </c>
      <c r="DL214">
        <v>0.10681366999829381</v>
      </c>
      <c r="DM214">
        <v>-0.10971429708043766</v>
      </c>
      <c r="DN214">
        <v>0.33262724763565665</v>
      </c>
      <c r="DO214">
        <v>0.29785524856323575</v>
      </c>
      <c r="DP214">
        <v>-0.18452230838194736</v>
      </c>
      <c r="DQ214">
        <v>0.23954831676759383</v>
      </c>
      <c r="DR214">
        <v>0.15206770791898311</v>
      </c>
      <c r="DS214">
        <v>0.17461947190571261</v>
      </c>
      <c r="DT214">
        <v>2.3743297454533973E-2</v>
      </c>
      <c r="DU214">
        <v>0.31528056541846161</v>
      </c>
      <c r="DV214">
        <v>0.10289155111868326</v>
      </c>
      <c r="DW214">
        <v>0.50278569810319995</v>
      </c>
      <c r="DX214">
        <v>-3.3348496223983976E-2</v>
      </c>
      <c r="DY214">
        <v>0.49709034114677098</v>
      </c>
      <c r="DZ214">
        <v>0.41370986372047241</v>
      </c>
      <c r="EA214">
        <v>3.2391773681029259E-2</v>
      </c>
      <c r="EB214">
        <v>4.0644376736855191E-2</v>
      </c>
      <c r="EC214">
        <v>6.4326623702841493E-2</v>
      </c>
      <c r="ED214">
        <v>6.5895372869916868E-2</v>
      </c>
      <c r="EE214">
        <v>6.2788977920296266E-2</v>
      </c>
      <c r="EF214">
        <v>0.40041992122620423</v>
      </c>
      <c r="EG214">
        <v>0.50753633921711805</v>
      </c>
      <c r="EH214">
        <v>0.26155400802956225</v>
      </c>
      <c r="EI214">
        <v>3.6129345524351507E-2</v>
      </c>
      <c r="EJ214">
        <v>0.50648404610836661</v>
      </c>
      <c r="EK214">
        <v>-0.83650360672917534</v>
      </c>
      <c r="EL214">
        <v>-0.21821275476184773</v>
      </c>
      <c r="EM214">
        <v>0.41842529769893638</v>
      </c>
      <c r="EN214">
        <v>2.8234310280869635E-2</v>
      </c>
      <c r="EO214">
        <v>0.16695225948740344</v>
      </c>
      <c r="EP214">
        <v>0.49428291281583048</v>
      </c>
      <c r="EQ214">
        <v>0.74421889609115977</v>
      </c>
      <c r="ER214">
        <v>7.4635088552597706E-2</v>
      </c>
      <c r="ES214">
        <v>0.13619094559806599</v>
      </c>
    </row>
    <row r="215" spans="1:149" ht="19.5" outlineLevel="1" x14ac:dyDescent="0.35">
      <c r="A215" s="288"/>
      <c r="B215" s="289">
        <v>201</v>
      </c>
      <c r="C215" s="288"/>
      <c r="D215" s="288"/>
      <c r="E215" s="375" t="s">
        <v>135</v>
      </c>
      <c r="F215" s="407"/>
      <c r="G215" s="407">
        <f t="shared" si="50"/>
        <v>0.12004927510766575</v>
      </c>
      <c r="H215" s="407">
        <f t="shared" ref="H215:K215" si="63">H206*H208</f>
        <v>0.1241483957808537</v>
      </c>
      <c r="I215" s="407">
        <f t="shared" si="63"/>
        <v>0.15562928419539659</v>
      </c>
      <c r="J215" s="407">
        <f t="shared" si="63"/>
        <v>0.15147189887124488</v>
      </c>
      <c r="K215" s="407">
        <f t="shared" si="63"/>
        <v>0.15150196536150712</v>
      </c>
      <c r="L215" s="407">
        <f t="shared" ref="L215:M215" si="64">L206*L208</f>
        <v>0.15176240378956857</v>
      </c>
      <c r="M215" s="407">
        <f t="shared" si="64"/>
        <v>0.15202302795342726</v>
      </c>
      <c r="N215" s="409"/>
      <c r="O215" s="290">
        <v>213</v>
      </c>
      <c r="P215" s="290">
        <v>0</v>
      </c>
      <c r="Q215" s="330">
        <v>-0.88055076119044629</v>
      </c>
      <c r="R215" s="330">
        <v>0.15896159465618362</v>
      </c>
      <c r="S215" s="330">
        <v>0.51440856619454733</v>
      </c>
      <c r="T215" s="330">
        <v>9.938794644608423E-2</v>
      </c>
      <c r="U215" s="330">
        <v>8.6582348964853728E-2</v>
      </c>
      <c r="V215" s="330">
        <v>-2.5929787089500677E-2</v>
      </c>
      <c r="W215" s="330">
        <v>0.15296820558703378</v>
      </c>
      <c r="X215" s="331">
        <v>0.4405465665053333</v>
      </c>
      <c r="Y215" s="330">
        <v>0.55963022561217024</v>
      </c>
      <c r="Z215" s="330">
        <v>0.16742106375434043</v>
      </c>
      <c r="AA215" s="330">
        <v>1.1747583674339104</v>
      </c>
      <c r="AB215" s="330">
        <v>0.55632689128532631</v>
      </c>
      <c r="AC215" s="330">
        <v>-2.4911657618077031E-2</v>
      </c>
      <c r="AD215" s="330">
        <v>1.6156954431170972E-2</v>
      </c>
      <c r="AE215" s="330">
        <v>-0.21557570136387597</v>
      </c>
      <c r="AF215" s="330">
        <v>0.20766187660005081</v>
      </c>
      <c r="AG215" s="330">
        <v>0.47355948392525499</v>
      </c>
      <c r="AH215" s="330">
        <v>0.29426892235938468</v>
      </c>
      <c r="AI215" s="330">
        <v>0.17642330611877094</v>
      </c>
      <c r="AJ215" s="330">
        <v>0.40655800412141396</v>
      </c>
      <c r="AK215" s="330">
        <v>7.8204096889157873E-2</v>
      </c>
      <c r="AL215" s="332">
        <v>0.48890222375706466</v>
      </c>
      <c r="AM215" s="332">
        <v>2.9370742534215989E-2</v>
      </c>
      <c r="AN215" s="332">
        <v>0.13933623965207578</v>
      </c>
      <c r="AO215" s="332">
        <v>0.41667156732251687</v>
      </c>
      <c r="AP215" s="332">
        <v>0.23019838983450447</v>
      </c>
      <c r="AQ215" s="332">
        <v>0.13024220988385921</v>
      </c>
      <c r="AR215" s="332">
        <v>-0.75411287806796246</v>
      </c>
      <c r="AS215" s="332">
        <v>-0.45050937467495578</v>
      </c>
      <c r="AT215" s="332">
        <v>0.40714559003486522</v>
      </c>
      <c r="AU215" s="332">
        <v>0.54525577920503887</v>
      </c>
      <c r="AV215" s="332">
        <v>8.9029686691261253E-2</v>
      </c>
      <c r="AW215" s="332">
        <v>-2.7520548001054905E-2</v>
      </c>
      <c r="AX215" s="332">
        <v>0.30666869786312873</v>
      </c>
      <c r="AY215" s="332">
        <v>0.26943444376189946</v>
      </c>
      <c r="AZ215" s="332">
        <v>-0.13199699423897282</v>
      </c>
      <c r="BA215" s="332"/>
      <c r="BB215" s="332">
        <v>0.17640352080479599</v>
      </c>
      <c r="BC215" s="332">
        <v>0.1466569163209272</v>
      </c>
      <c r="BD215" s="332">
        <v>3.5084303357841476E-2</v>
      </c>
      <c r="BE215" s="332">
        <v>0.26734894911002283</v>
      </c>
      <c r="BF215" s="332">
        <v>8.6265221030789263E-2</v>
      </c>
      <c r="BG215" s="332">
        <v>0.4831803986249808</v>
      </c>
      <c r="BH215" s="332">
        <v>-2.8179542535741869E-2</v>
      </c>
      <c r="BI215" s="332">
        <v>0.5220541054308272</v>
      </c>
      <c r="BJ215" s="332">
        <v>0.37890158369524823</v>
      </c>
      <c r="BK215" s="332">
        <v>0.12004927510766575</v>
      </c>
      <c r="BL215" s="332">
        <v>-4.9754309608391353E-4</v>
      </c>
      <c r="BM215" s="332">
        <v>7.4227301990835742E-2</v>
      </c>
      <c r="BN215" s="332">
        <v>6.3384287968250269E-2</v>
      </c>
      <c r="BO215" s="332">
        <v>-7.1800514855493514E-4</v>
      </c>
      <c r="BP215" s="332">
        <v>0.31372764401566933</v>
      </c>
      <c r="BQ215" s="332">
        <v>0.3803056576975346</v>
      </c>
      <c r="BR215" s="332"/>
      <c r="BS215" s="332">
        <v>7.7182267331260296E-2</v>
      </c>
      <c r="BT215" s="332">
        <v>0.41083848320486954</v>
      </c>
      <c r="BU215" s="332">
        <v>-0.83476149626080631</v>
      </c>
      <c r="BV215" s="332">
        <v>-0.13661913592996791</v>
      </c>
      <c r="BW215" s="332">
        <v>0.5511899731548523</v>
      </c>
      <c r="BX215" s="329">
        <v>3.7984392843486155E-2</v>
      </c>
      <c r="BY215" s="332">
        <v>0.16904938992581095</v>
      </c>
      <c r="BZ215" s="332">
        <v>0.44840325892380584</v>
      </c>
      <c r="CA215" s="332">
        <v>0.61305280670134021</v>
      </c>
      <c r="CB215" s="332">
        <v>6.6358994537219496E-2</v>
      </c>
      <c r="CC215" s="332">
        <v>0.15958620119275693</v>
      </c>
      <c r="CD215" s="290"/>
      <c r="CE215" s="290"/>
      <c r="CG215">
        <v>-0.94714427709983384</v>
      </c>
      <c r="CH215">
        <v>0.20579877969475027</v>
      </c>
      <c r="CI215">
        <v>0.60114946197475649</v>
      </c>
      <c r="CJ215">
        <v>0.11007554880499833</v>
      </c>
      <c r="CK215">
        <v>9.9735185855647474E-2</v>
      </c>
      <c r="CL215">
        <v>-2.8180499157590942E-2</v>
      </c>
      <c r="CM215">
        <v>0.17848975421173849</v>
      </c>
      <c r="CN215">
        <v>0.49140186956599036</v>
      </c>
      <c r="CO215">
        <v>0.64595038723879117</v>
      </c>
      <c r="CP215">
        <v>0.20487080398340693</v>
      </c>
      <c r="CQ215">
        <v>1.2658553088605453</v>
      </c>
      <c r="CR215">
        <v>0.60288023024712745</v>
      </c>
      <c r="CS215">
        <v>-2.7332253482881305E-2</v>
      </c>
      <c r="CT215">
        <v>7.4171841321113846E-2</v>
      </c>
      <c r="CU215">
        <v>-0.23074702821929013</v>
      </c>
      <c r="CV215">
        <v>0.23491193718134901</v>
      </c>
      <c r="CW215">
        <v>0.54660366438840235</v>
      </c>
      <c r="CX215">
        <v>0.31497835285762554</v>
      </c>
      <c r="CY215">
        <v>0.20303332701413657</v>
      </c>
      <c r="CZ215">
        <v>0.47511286067247743</v>
      </c>
      <c r="DA215">
        <v>9.0266687461265871E-2</v>
      </c>
      <c r="DB215">
        <v>0.53133906025433575</v>
      </c>
      <c r="DC215">
        <v>3.2761208210847249E-2</v>
      </c>
      <c r="DD215">
        <v>0.15059093482223665</v>
      </c>
      <c r="DE215">
        <v>0.48094107134573733</v>
      </c>
      <c r="DF215">
        <v>0.32002281745257083</v>
      </c>
      <c r="DG215">
        <v>0.18106329496156273</v>
      </c>
      <c r="DH215">
        <v>-0.8233732097640819</v>
      </c>
      <c r="DI215">
        <v>-0.48544424064791364</v>
      </c>
      <c r="DJ215">
        <v>0.44585286216158709</v>
      </c>
      <c r="DK215">
        <v>0.60912926406823242</v>
      </c>
      <c r="DL215">
        <v>0.1090836644904518</v>
      </c>
      <c r="DM215">
        <v>-3.0194642423425313E-2</v>
      </c>
      <c r="DN215">
        <v>0.35190075690422906</v>
      </c>
      <c r="DO215">
        <v>0.30706512077796655</v>
      </c>
      <c r="DP215">
        <v>-0.14931806514737467</v>
      </c>
      <c r="DQ215">
        <v>0.23648003712276519</v>
      </c>
      <c r="DR215">
        <v>0.19503054999037975</v>
      </c>
      <c r="DS215">
        <v>0.2263519767753078</v>
      </c>
      <c r="DT215">
        <v>4.093784495280766E-2</v>
      </c>
      <c r="DU215">
        <v>0.33271070987854495</v>
      </c>
      <c r="DV215">
        <v>0.11082634463570584</v>
      </c>
      <c r="DW215">
        <v>0.54336437166220397</v>
      </c>
      <c r="DX215">
        <v>-3.0455706741595919E-2</v>
      </c>
      <c r="DY215">
        <v>0.56595286485804253</v>
      </c>
      <c r="DZ215">
        <v>0.41492370224031694</v>
      </c>
      <c r="EA215">
        <v>0.12912825574585718</v>
      </c>
      <c r="EB215">
        <v>4.6055070465327849E-2</v>
      </c>
      <c r="EC215">
        <v>9.2107994643254892E-2</v>
      </c>
      <c r="ED215">
        <v>8.2060129957177166E-2</v>
      </c>
      <c r="EE215">
        <v>6.6462137594586676E-2</v>
      </c>
      <c r="EF215">
        <v>0.36477441933655563</v>
      </c>
      <c r="EG215">
        <v>0.44443377605878642</v>
      </c>
      <c r="EH215">
        <v>0.30366000873418375</v>
      </c>
      <c r="EI215">
        <v>9.0196939804908657E-2</v>
      </c>
      <c r="EJ215">
        <v>0.45714835162095824</v>
      </c>
      <c r="EK215">
        <v>-0.89789210204965897</v>
      </c>
      <c r="EL215">
        <v>-0.14679613173983197</v>
      </c>
      <c r="EM215">
        <v>0.65017182517337169</v>
      </c>
      <c r="EN215">
        <v>4.1675229706036973E-2</v>
      </c>
      <c r="EO215">
        <v>0.19725395837460208</v>
      </c>
      <c r="EP215">
        <v>0.51819286811348308</v>
      </c>
      <c r="EQ215">
        <v>0.67262142760800747</v>
      </c>
      <c r="ER215">
        <v>9.6934301544508633E-2</v>
      </c>
      <c r="ES215">
        <v>0.17147405343099201</v>
      </c>
    </row>
    <row r="216" spans="1:149" ht="19.5" outlineLevel="1" x14ac:dyDescent="0.35">
      <c r="A216" s="288"/>
      <c r="B216" s="289">
        <v>202</v>
      </c>
      <c r="C216" s="288"/>
      <c r="D216" s="288"/>
      <c r="E216" s="375" t="s">
        <v>136</v>
      </c>
      <c r="F216" s="407"/>
      <c r="G216" s="407">
        <f t="shared" si="50"/>
        <v>0.12476890204372958</v>
      </c>
      <c r="H216" s="407">
        <f t="shared" ref="H216:K216" si="65">H206*H209</f>
        <v>0.14239047042980998</v>
      </c>
      <c r="I216" s="407">
        <f t="shared" si="65"/>
        <v>0.16723044176573318</v>
      </c>
      <c r="J216" s="407">
        <f t="shared" si="65"/>
        <v>0.16361562154041326</v>
      </c>
      <c r="K216" s="407">
        <f t="shared" si="65"/>
        <v>0.16744347486483083</v>
      </c>
      <c r="L216" s="407">
        <f t="shared" ref="L216:M216" si="66">L206*L209</f>
        <v>0.16838559611725229</v>
      </c>
      <c r="M216" s="407">
        <f t="shared" si="66"/>
        <v>0.16797732321124423</v>
      </c>
      <c r="N216" s="409"/>
      <c r="O216" s="290">
        <v>214</v>
      </c>
      <c r="P216" s="290">
        <v>0</v>
      </c>
      <c r="Q216" s="330">
        <v>-0.85481880731459126</v>
      </c>
      <c r="R216" s="330">
        <v>0.15887405104909663</v>
      </c>
      <c r="S216" s="330">
        <v>0.56006421893790093</v>
      </c>
      <c r="T216" s="330">
        <v>0.11045153925466189</v>
      </c>
      <c r="U216" s="330">
        <v>8.009911170365773E-2</v>
      </c>
      <c r="V216" s="330">
        <v>7.3017078768156645E-3</v>
      </c>
      <c r="W216" s="330">
        <v>0.17477170553999943</v>
      </c>
      <c r="X216" s="331">
        <v>0.4983466883961421</v>
      </c>
      <c r="Y216" s="330">
        <v>0.64353741836140799</v>
      </c>
      <c r="Z216" s="330">
        <v>0.17581758892110053</v>
      </c>
      <c r="AA216" s="330">
        <v>1.2249274222538946</v>
      </c>
      <c r="AB216" s="330">
        <v>0.63555613355500729</v>
      </c>
      <c r="AC216" s="330">
        <v>-9.1649593705076023E-3</v>
      </c>
      <c r="AD216" s="330">
        <v>5.1516404873599063E-2</v>
      </c>
      <c r="AE216" s="330">
        <v>-0.13360875190641941</v>
      </c>
      <c r="AF216" s="330">
        <v>0.20998365370617172</v>
      </c>
      <c r="AG216" s="330">
        <v>0.51425073028015378</v>
      </c>
      <c r="AH216" s="330">
        <v>0.38671784544774901</v>
      </c>
      <c r="AI216" s="330">
        <v>0.15372114349134744</v>
      </c>
      <c r="AJ216" s="330">
        <v>0.43381387022603263</v>
      </c>
      <c r="AK216" s="330">
        <v>9.5386431738323091E-2</v>
      </c>
      <c r="AL216" s="332">
        <v>0.53658006397176383</v>
      </c>
      <c r="AM216" s="332">
        <v>-4.4767602233095043E-3</v>
      </c>
      <c r="AN216" s="332">
        <v>0.34676294145861242</v>
      </c>
      <c r="AO216" s="332">
        <v>0.46512361067362695</v>
      </c>
      <c r="AP216" s="332">
        <v>0.26022000673427859</v>
      </c>
      <c r="AQ216" s="332">
        <v>0.14697557930514868</v>
      </c>
      <c r="AR216" s="332">
        <v>-0.7946730471199055</v>
      </c>
      <c r="AS216" s="332">
        <v>-0.45797821133443156</v>
      </c>
      <c r="AT216" s="332">
        <v>0.45322581113737614</v>
      </c>
      <c r="AU216" s="332">
        <v>0.56559305192924825</v>
      </c>
      <c r="AV216" s="332">
        <v>8.8187823988572736E-2</v>
      </c>
      <c r="AW216" s="332">
        <v>-2.5000030155390845E-2</v>
      </c>
      <c r="AX216" s="332">
        <v>0.30128972708537144</v>
      </c>
      <c r="AY216" s="332">
        <v>0.29306688350307658</v>
      </c>
      <c r="AZ216" s="332">
        <v>-0.12085276296906688</v>
      </c>
      <c r="BA216" s="332"/>
      <c r="BB216" s="332">
        <v>0.16055184202783457</v>
      </c>
      <c r="BC216" s="332">
        <v>0.18558369678823378</v>
      </c>
      <c r="BD216" s="332">
        <v>4.1274513420810767E-2</v>
      </c>
      <c r="BE216" s="332">
        <v>0.28543831718876289</v>
      </c>
      <c r="BF216" s="332">
        <v>9.8768847054412245E-2</v>
      </c>
      <c r="BG216" s="332">
        <v>0.49983941328771275</v>
      </c>
      <c r="BH216" s="332">
        <v>4.0660512091203358E-3</v>
      </c>
      <c r="BI216" s="332">
        <v>0.52208072774880454</v>
      </c>
      <c r="BJ216" s="332">
        <v>0.40432701724302239</v>
      </c>
      <c r="BK216" s="332">
        <v>0.12476890204372958</v>
      </c>
      <c r="BL216" s="332">
        <v>-5.5086711578308952E-4</v>
      </c>
      <c r="BM216" s="332">
        <v>7.1419899884902702E-2</v>
      </c>
      <c r="BN216" s="332">
        <v>7.6078248684666561E-2</v>
      </c>
      <c r="BO216" s="332">
        <v>-7.4298921070905881E-4</v>
      </c>
      <c r="BP216" s="332">
        <v>0.40386495124847993</v>
      </c>
      <c r="BQ216" s="332">
        <v>0.42439732873508812</v>
      </c>
      <c r="BR216" s="332"/>
      <c r="BS216" s="332">
        <v>8.5106408580821968E-2</v>
      </c>
      <c r="BT216" s="332">
        <v>0.45901227294744601</v>
      </c>
      <c r="BU216" s="332">
        <v>-0.84681574708443885</v>
      </c>
      <c r="BV216" s="332">
        <v>-0.15035086576966608</v>
      </c>
      <c r="BW216" s="332">
        <v>0.62110796064936702</v>
      </c>
      <c r="BX216" s="329">
        <v>2.8022820282677118E-2</v>
      </c>
      <c r="BY216" s="332">
        <v>0.20733346087506463</v>
      </c>
      <c r="BZ216" s="332">
        <v>0.42425687572336329</v>
      </c>
      <c r="CA216" s="332">
        <v>0.60072647249610323</v>
      </c>
      <c r="CB216" s="332">
        <v>6.7105360472402412E-2</v>
      </c>
      <c r="CC216" s="332">
        <v>0.20050729060111672</v>
      </c>
      <c r="CD216" s="290"/>
      <c r="CE216" s="290"/>
      <c r="CG216">
        <v>-0.90518287351327087</v>
      </c>
      <c r="CH216">
        <v>0.21614599862313721</v>
      </c>
      <c r="CI216">
        <v>0.65767251125744486</v>
      </c>
      <c r="CJ216">
        <v>0.12598531704180976</v>
      </c>
      <c r="CK216">
        <v>9.9804361478260176E-2</v>
      </c>
      <c r="CL216">
        <v>1.6007863215824928E-2</v>
      </c>
      <c r="CM216">
        <v>0.21251314639222302</v>
      </c>
      <c r="CN216">
        <v>0.56520210481977584</v>
      </c>
      <c r="CO216">
        <v>0.74245611984634252</v>
      </c>
      <c r="CP216">
        <v>0.22290863502351241</v>
      </c>
      <c r="CQ216">
        <v>1.3374683048530267</v>
      </c>
      <c r="CR216">
        <v>0.72161063120833335</v>
      </c>
      <c r="CS216">
        <v>-3.0927156967317583E-4</v>
      </c>
      <c r="CT216">
        <v>0.12191132441383164</v>
      </c>
      <c r="CU216">
        <v>-0.13221620567854467</v>
      </c>
      <c r="CV216">
        <v>0.25046044982448623</v>
      </c>
      <c r="CW216">
        <v>0.60126364782561115</v>
      </c>
      <c r="CX216">
        <v>0.43408803700885862</v>
      </c>
      <c r="CY216">
        <v>0.18308911010338907</v>
      </c>
      <c r="CZ216">
        <v>0.5103389539119465</v>
      </c>
      <c r="DA216">
        <v>0.11731111066823731</v>
      </c>
      <c r="DB216">
        <v>0.66435426437268341</v>
      </c>
      <c r="DC216">
        <v>5.7091129089401234E-3</v>
      </c>
      <c r="DD216">
        <v>0.38656026224903828</v>
      </c>
      <c r="DE216">
        <v>0.53919339803493194</v>
      </c>
      <c r="DF216">
        <v>0.4383214086033721</v>
      </c>
      <c r="DG216">
        <v>0.20741857887930876</v>
      </c>
      <c r="DH216">
        <v>-0.84867057942254831</v>
      </c>
      <c r="DI216">
        <v>-0.4852695294013829</v>
      </c>
      <c r="DJ216">
        <v>0.51916544402272735</v>
      </c>
      <c r="DK216">
        <v>0.64295742919519305</v>
      </c>
      <c r="DL216">
        <v>0.11131407955033652</v>
      </c>
      <c r="DM216">
        <v>-1.2800917358663131E-2</v>
      </c>
      <c r="DN216">
        <v>0.35563881335717973</v>
      </c>
      <c r="DO216">
        <v>0.34077604382778509</v>
      </c>
      <c r="DP216">
        <v>-0.12695401756768529</v>
      </c>
      <c r="DQ216">
        <v>0.24281433538595848</v>
      </c>
      <c r="DR216">
        <v>0.19128272813726843</v>
      </c>
      <c r="DS216">
        <v>0.3099582888214063</v>
      </c>
      <c r="DT216">
        <v>5.6376113882412981E-2</v>
      </c>
      <c r="DU216">
        <v>0.34952636368552331</v>
      </c>
      <c r="DV216">
        <v>0.1300755955538983</v>
      </c>
      <c r="DW216">
        <v>0.56409103496855384</v>
      </c>
      <c r="DX216">
        <v>1.8944460350898085E-2</v>
      </c>
      <c r="DY216">
        <v>0.57485260907115654</v>
      </c>
      <c r="DZ216">
        <v>0.46020418267746166</v>
      </c>
      <c r="EA216">
        <v>0.1538843348638966</v>
      </c>
      <c r="EB216">
        <v>5.1960194101493745E-2</v>
      </c>
      <c r="EC216">
        <v>9.386325756408273E-2</v>
      </c>
      <c r="ED216">
        <v>0.10034786423673944</v>
      </c>
      <c r="EE216">
        <v>6.9227424586251293E-2</v>
      </c>
      <c r="EF216">
        <v>0.47470697446795085</v>
      </c>
      <c r="EG216">
        <v>0.50572358513158766</v>
      </c>
      <c r="EH216">
        <v>0.3629829475216238</v>
      </c>
      <c r="EI216">
        <v>0.10105175784913491</v>
      </c>
      <c r="EJ216">
        <v>0.51064705583534231</v>
      </c>
      <c r="EK216">
        <v>-0.89875111072823133</v>
      </c>
      <c r="EL216">
        <v>-0.14322862340480216</v>
      </c>
      <c r="EM216">
        <v>0.70033023579019416</v>
      </c>
      <c r="EN216">
        <v>4.156372275963615E-2</v>
      </c>
      <c r="EO216">
        <v>0.25346865887737891</v>
      </c>
      <c r="EP216">
        <v>0.48869511616836409</v>
      </c>
      <c r="EQ216">
        <v>0.65609711344604293</v>
      </c>
      <c r="ER216">
        <v>0.10228707112067961</v>
      </c>
      <c r="ES216">
        <v>0.23510294519845265</v>
      </c>
    </row>
    <row r="217" spans="1:149" ht="19.5" outlineLevel="1" x14ac:dyDescent="0.35">
      <c r="A217" s="288"/>
      <c r="B217" s="289">
        <v>203</v>
      </c>
      <c r="C217" s="288"/>
      <c r="D217" s="288"/>
      <c r="E217" s="375" t="s">
        <v>137</v>
      </c>
      <c r="F217" s="407"/>
      <c r="G217" s="407">
        <f t="shared" si="50"/>
        <v>2.9492852640066732E-2</v>
      </c>
      <c r="H217" s="407">
        <f t="shared" ref="H217:K217" si="67">H207*H208</f>
        <v>2.5251178583045715E-2</v>
      </c>
      <c r="I217" s="407">
        <f t="shared" si="67"/>
        <v>2.0097147771852633E-2</v>
      </c>
      <c r="J217" s="407">
        <f t="shared" si="67"/>
        <v>1.4941829042155271E-2</v>
      </c>
      <c r="K217" s="407">
        <f t="shared" si="67"/>
        <v>8.4958791359610476E-3</v>
      </c>
      <c r="L217" s="407">
        <f t="shared" ref="L217:M217" si="68">L207*L208</f>
        <v>2.0529580616418853E-3</v>
      </c>
      <c r="M217" s="407">
        <f t="shared" si="68"/>
        <v>-4.3919436443715194E-3</v>
      </c>
      <c r="N217" s="409"/>
      <c r="O217" s="290">
        <v>215</v>
      </c>
      <c r="P217" s="290">
        <v>0</v>
      </c>
      <c r="Q217" s="330">
        <v>7.7625278988256339</v>
      </c>
      <c r="R217" s="330">
        <v>3.353287822756291</v>
      </c>
      <c r="S217" s="330">
        <v>13.45276618558095</v>
      </c>
      <c r="T217" s="330">
        <v>0.24802146881816667</v>
      </c>
      <c r="U217" s="330">
        <v>0.25839910171847313</v>
      </c>
      <c r="V217" s="330">
        <v>6.5669357871973475E-3</v>
      </c>
      <c r="W217" s="330">
        <v>0.83769311780868583</v>
      </c>
      <c r="X217" s="331">
        <v>4.745767904578555</v>
      </c>
      <c r="Y217" s="330">
        <v>14.497618091486469</v>
      </c>
      <c r="Z217" s="330">
        <v>2.05307610247519</v>
      </c>
      <c r="AA217" s="330">
        <v>12.804088628014934</v>
      </c>
      <c r="AB217" s="330">
        <v>2.7079727661403798</v>
      </c>
      <c r="AC217" s="330">
        <v>3.1580088823049439E-3</v>
      </c>
      <c r="AD217" s="330">
        <v>6.4287512360858947E-3</v>
      </c>
      <c r="AE217" s="330">
        <v>0.21780732992210111</v>
      </c>
      <c r="AF217" s="330">
        <v>1.3781679637417221</v>
      </c>
      <c r="AG217" s="330">
        <v>9.1524400924189013</v>
      </c>
      <c r="AH217" s="330">
        <v>0.65692417550515181</v>
      </c>
      <c r="AI217" s="330">
        <v>1.2274958919547534</v>
      </c>
      <c r="AJ217" s="330">
        <v>8.2248450816061389</v>
      </c>
      <c r="AK217" s="330">
        <v>0.14650943484669296</v>
      </c>
      <c r="AL217" s="332">
        <v>3.0643810983064572</v>
      </c>
      <c r="AM217" s="332">
        <v>1.8735613365236339E-2</v>
      </c>
      <c r="AN217" s="332">
        <v>0.49578777362730708</v>
      </c>
      <c r="AO217" s="332">
        <v>8.6053497497866083</v>
      </c>
      <c r="AP217" s="332">
        <v>14.919599466286</v>
      </c>
      <c r="AQ217" s="332">
        <v>5.2506954448355385</v>
      </c>
      <c r="AR217" s="332">
        <v>8.9458925526091058</v>
      </c>
      <c r="AS217" s="332">
        <v>2.4668326385902777</v>
      </c>
      <c r="AT217" s="332">
        <v>2.0523324673584957</v>
      </c>
      <c r="AU217" s="332">
        <v>6.590459074703543</v>
      </c>
      <c r="AV217" s="332">
        <v>0.70570422677536804</v>
      </c>
      <c r="AW217" s="332">
        <v>4.7977415480864337E-2</v>
      </c>
      <c r="AX217" s="332">
        <v>3.4585146726124392</v>
      </c>
      <c r="AY217" s="332">
        <v>2.4517440733425295</v>
      </c>
      <c r="AZ217" s="332">
        <v>0.67521797048032905</v>
      </c>
      <c r="BA217" s="332"/>
      <c r="BB217" s="332">
        <v>0.30614113747608512</v>
      </c>
      <c r="BC217" s="332">
        <v>0.19688109717409172</v>
      </c>
      <c r="BD217" s="332">
        <v>3.2703419471019318E-2</v>
      </c>
      <c r="BE217" s="332">
        <v>3.5986239965976967</v>
      </c>
      <c r="BF217" s="332">
        <v>1.0046178745366694</v>
      </c>
      <c r="BG217" s="332">
        <v>6.0593015651112445</v>
      </c>
      <c r="BH217" s="332">
        <v>1.238910649317761E-2</v>
      </c>
      <c r="BI217" s="332">
        <v>3.0108164182886652</v>
      </c>
      <c r="BJ217" s="332">
        <v>2.2977026362112367</v>
      </c>
      <c r="BK217" s="332">
        <v>2.9492852640066732E-2</v>
      </c>
      <c r="BL217" s="332">
        <v>3.4144007930921689</v>
      </c>
      <c r="BM217" s="332">
        <v>0.40574611874674682</v>
      </c>
      <c r="BN217" s="332">
        <v>0.50278638105223616</v>
      </c>
      <c r="BO217" s="332">
        <v>7.6583129316609444</v>
      </c>
      <c r="BP217" s="332">
        <v>5.1371726782945597</v>
      </c>
      <c r="BQ217" s="332">
        <v>8.4468907206352082</v>
      </c>
      <c r="BR217" s="332"/>
      <c r="BS217" s="332">
        <v>0.12084142098227711</v>
      </c>
      <c r="BT217" s="332">
        <v>4.2935492610792743</v>
      </c>
      <c r="BU217" s="332">
        <v>6.6922474353338313</v>
      </c>
      <c r="BV217" s="332">
        <v>0.2816963449374919</v>
      </c>
      <c r="BW217" s="332">
        <v>3.3906186541296601</v>
      </c>
      <c r="BX217" s="329">
        <v>1.5418276230060798E-2</v>
      </c>
      <c r="BY217" s="332">
        <v>1.1942032861611962</v>
      </c>
      <c r="BZ217" s="332">
        <v>8.3259481133779296</v>
      </c>
      <c r="CA217" s="332">
        <v>7.0644452422184365</v>
      </c>
      <c r="CB217" s="332">
        <v>1.2845779470982051</v>
      </c>
      <c r="CC217" s="332">
        <v>0.19699649711868572</v>
      </c>
      <c r="CD217" s="290"/>
      <c r="CE217" s="290"/>
      <c r="CG217">
        <v>7.736538747893019</v>
      </c>
      <c r="CH217">
        <v>3.3527795605031869</v>
      </c>
      <c r="CI217">
        <v>13.450518663523193</v>
      </c>
      <c r="CJ217">
        <v>0.24933261390844602</v>
      </c>
      <c r="CK217">
        <v>0.26235437370938852</v>
      </c>
      <c r="CL217">
        <v>5.4108996007845031E-3</v>
      </c>
      <c r="CM217">
        <v>0.8447093749693726</v>
      </c>
      <c r="CN217">
        <v>4.7785680732139859</v>
      </c>
      <c r="CO217">
        <v>14.398969761234133</v>
      </c>
      <c r="CP217">
        <v>2.0747515772098915</v>
      </c>
      <c r="CQ217">
        <v>12.91113531614744</v>
      </c>
      <c r="CR217">
        <v>2.7507283247345948</v>
      </c>
      <c r="CS217">
        <v>2.0884504091394228E-3</v>
      </c>
      <c r="CT217">
        <v>0.16270457716316059</v>
      </c>
      <c r="CU217">
        <v>0.21377484998976606</v>
      </c>
      <c r="CV217">
        <v>1.3957150384020989</v>
      </c>
      <c r="CW217">
        <v>9.1665379256770141</v>
      </c>
      <c r="CX217">
        <v>0.66456380870069154</v>
      </c>
      <c r="CY217">
        <v>1.2413622817302705</v>
      </c>
      <c r="CZ217">
        <v>8.2225173665086189</v>
      </c>
      <c r="DA217">
        <v>0.14865111455312266</v>
      </c>
      <c r="DB217">
        <v>3.0954907969422525</v>
      </c>
      <c r="DC217">
        <v>1.9860733283687239E-2</v>
      </c>
      <c r="DD217">
        <v>0.50106938176278448</v>
      </c>
      <c r="DE217">
        <v>8.6053497497866083</v>
      </c>
      <c r="DF217">
        <v>14.943820982411204</v>
      </c>
      <c r="DG217">
        <v>5.2557517651889452</v>
      </c>
      <c r="DH217">
        <v>8.9152922270590107</v>
      </c>
      <c r="DI217">
        <v>2.4510974706908435</v>
      </c>
      <c r="DJ217">
        <v>2.1390762719458243</v>
      </c>
      <c r="DK217">
        <v>6.5826832241471482</v>
      </c>
      <c r="DL217">
        <v>0.70804407009868331</v>
      </c>
      <c r="DM217">
        <v>4.671742772945376E-2</v>
      </c>
      <c r="DN217">
        <v>3.4771421799121063</v>
      </c>
      <c r="DO217">
        <v>2.4697383457531745</v>
      </c>
      <c r="DP217">
        <v>0.66661965804258283</v>
      </c>
      <c r="DQ217">
        <v>4.6334831719326974</v>
      </c>
      <c r="DR217">
        <v>0.34015297505001868</v>
      </c>
      <c r="DS217">
        <v>0.42757572757026296</v>
      </c>
      <c r="DT217">
        <v>3.5731034156590402E-2</v>
      </c>
      <c r="DU217">
        <v>3.8560579993474833</v>
      </c>
      <c r="DV217">
        <v>1.0069902801767479</v>
      </c>
      <c r="DW217">
        <v>6.0262282588481639</v>
      </c>
      <c r="DX217">
        <v>1.0200157181365356E-2</v>
      </c>
      <c r="DY217">
        <v>3.043348369416389</v>
      </c>
      <c r="DZ217">
        <v>2.3262599590813955</v>
      </c>
      <c r="EA217">
        <v>3.717746184571967E-2</v>
      </c>
      <c r="EB217">
        <v>3.4387710788458579</v>
      </c>
      <c r="EC217">
        <v>0.40147103603492212</v>
      </c>
      <c r="ED217">
        <v>0.50358781480380854</v>
      </c>
      <c r="EE217">
        <v>7.6662515418992152</v>
      </c>
      <c r="EF217">
        <v>5.1430416092798863</v>
      </c>
      <c r="EG217">
        <v>8.4440188091227082</v>
      </c>
      <c r="EH217">
        <v>1.9216127136772176</v>
      </c>
      <c r="EI217">
        <v>0.1219907467317652</v>
      </c>
      <c r="EJ217">
        <v>4.2721630336135297</v>
      </c>
      <c r="EK217">
        <v>6.6759902212702089</v>
      </c>
      <c r="EL217">
        <v>0.27681959176732901</v>
      </c>
      <c r="EM217">
        <v>3.6867204252485966</v>
      </c>
      <c r="EN217">
        <v>1.6593614325902162E-2</v>
      </c>
      <c r="EO217">
        <v>1.2105914549548016</v>
      </c>
      <c r="EP217">
        <v>8.3532948378988632</v>
      </c>
      <c r="EQ217">
        <v>7.0592278168424007</v>
      </c>
      <c r="ER217">
        <v>1.294193850986886</v>
      </c>
      <c r="ES217">
        <v>0.20181281014390148</v>
      </c>
    </row>
    <row r="218" spans="1:149" ht="19.5" outlineLevel="1" x14ac:dyDescent="0.35">
      <c r="A218" s="288"/>
      <c r="B218" s="289">
        <v>204</v>
      </c>
      <c r="C218" s="288"/>
      <c r="D218" s="288"/>
      <c r="E218" s="375" t="s">
        <v>138</v>
      </c>
      <c r="F218" s="407"/>
      <c r="G218" s="407">
        <f t="shared" si="50"/>
        <v>3.0652337040256432E-2</v>
      </c>
      <c r="H218" s="407">
        <f t="shared" ref="H218:K218" si="69">H207*H209</f>
        <v>2.8961527651906464E-2</v>
      </c>
      <c r="I218" s="407">
        <f t="shared" si="69"/>
        <v>2.1595260284680711E-2</v>
      </c>
      <c r="J218" s="407">
        <f t="shared" si="69"/>
        <v>1.6139737231134248E-2</v>
      </c>
      <c r="K218" s="407">
        <f t="shared" si="69"/>
        <v>9.3898420470152934E-3</v>
      </c>
      <c r="L218" s="407">
        <f t="shared" ref="L218:M218" si="70">L207*L209</f>
        <v>2.2778274353944345E-3</v>
      </c>
      <c r="M218" s="407">
        <f t="shared" si="70"/>
        <v>-4.8528630629708002E-3</v>
      </c>
      <c r="N218" s="409"/>
      <c r="O218" s="290">
        <v>216</v>
      </c>
      <c r="P218" s="290">
        <v>0</v>
      </c>
      <c r="Q218" s="330">
        <v>7.5356869049202091</v>
      </c>
      <c r="R218" s="330">
        <v>3.3514410942289388</v>
      </c>
      <c r="S218" s="330">
        <v>14.646748676871981</v>
      </c>
      <c r="T218" s="330">
        <v>0.27563053648592556</v>
      </c>
      <c r="U218" s="330">
        <v>0.23905032330636494</v>
      </c>
      <c r="V218" s="330">
        <v>-1.8492186842265701E-3</v>
      </c>
      <c r="W218" s="330">
        <v>0.95709467439130091</v>
      </c>
      <c r="X218" s="331">
        <v>5.3684170958458477</v>
      </c>
      <c r="Y218" s="330">
        <v>16.671293457709826</v>
      </c>
      <c r="Z218" s="330">
        <v>2.1560422691995953</v>
      </c>
      <c r="AA218" s="330">
        <v>13.350898118465281</v>
      </c>
      <c r="AB218" s="330">
        <v>3.0936284547455828</v>
      </c>
      <c r="AC218" s="330">
        <v>1.161826464611675E-3</v>
      </c>
      <c r="AD218" s="330">
        <v>2.0498055677554371E-2</v>
      </c>
      <c r="AE218" s="330">
        <v>0.13499186282521403</v>
      </c>
      <c r="AF218" s="330">
        <v>1.3935766602198314</v>
      </c>
      <c r="AG218" s="330">
        <v>9.9388760253709965</v>
      </c>
      <c r="AH218" s="330">
        <v>0.86330659635077622</v>
      </c>
      <c r="AI218" s="330">
        <v>1.0695416398964073</v>
      </c>
      <c r="AJ218" s="330">
        <v>8.776243096164821</v>
      </c>
      <c r="AK218" s="330">
        <v>0.1786992339523053</v>
      </c>
      <c r="AL218" s="332">
        <v>3.3632201406802924</v>
      </c>
      <c r="AM218" s="332">
        <v>-2.8557278923093082E-3</v>
      </c>
      <c r="AN218" s="332">
        <v>1.233855794813395</v>
      </c>
      <c r="AO218" s="332">
        <v>9.6060102503515417</v>
      </c>
      <c r="AP218" s="332">
        <v>16.865358078224716</v>
      </c>
      <c r="AQ218" s="332">
        <v>5.9252987602696354</v>
      </c>
      <c r="AR218" s="332">
        <v>9.427049849887938</v>
      </c>
      <c r="AS218" s="332">
        <v>2.5077293903108999</v>
      </c>
      <c r="AT218" s="332">
        <v>2.284612851050341</v>
      </c>
      <c r="AU218" s="332">
        <v>6.8362739173731608</v>
      </c>
      <c r="AV218" s="332">
        <v>0.69903110357645049</v>
      </c>
      <c r="AW218" s="332">
        <v>4.3583319407496816E-2</v>
      </c>
      <c r="AX218" s="332">
        <v>3.3978523047605691</v>
      </c>
      <c r="AY218" s="332">
        <v>2.6667896824527659</v>
      </c>
      <c r="AZ218" s="332">
        <v>0.61821072373192121</v>
      </c>
      <c r="BA218" s="332"/>
      <c r="BB218" s="332">
        <v>0.27863119351609728</v>
      </c>
      <c r="BC218" s="332">
        <v>0.24913875702483768</v>
      </c>
      <c r="BD218" s="332">
        <v>3.8473550752755693E-2</v>
      </c>
      <c r="BE218" s="332">
        <v>3.8421141403523031</v>
      </c>
      <c r="BF218" s="332">
        <v>1.1502312057234079</v>
      </c>
      <c r="BG218" s="332">
        <v>6.2682131722591352</v>
      </c>
      <c r="BH218" s="332">
        <v>-1.7876351744394716E-3</v>
      </c>
      <c r="BI218" s="332">
        <v>3.010969955845836</v>
      </c>
      <c r="BJ218" s="332">
        <v>2.4518853797083491</v>
      </c>
      <c r="BK218" s="332">
        <v>3.0652337040256432E-2</v>
      </c>
      <c r="BL218" s="332">
        <v>3.780338088946078</v>
      </c>
      <c r="BM218" s="332">
        <v>0.39040011427544852</v>
      </c>
      <c r="BN218" s="332">
        <v>0.6034793252251387</v>
      </c>
      <c r="BO218" s="332">
        <v>7.9247953749490332</v>
      </c>
      <c r="BP218" s="332">
        <v>6.6131373273909908</v>
      </c>
      <c r="BQ218" s="332">
        <v>9.4262017548155583</v>
      </c>
      <c r="BR218" s="332"/>
      <c r="BS218" s="332">
        <v>0.13324795582209359</v>
      </c>
      <c r="BT218" s="332">
        <v>4.7969990298038026</v>
      </c>
      <c r="BU218" s="332">
        <v>6.7888858518404325</v>
      </c>
      <c r="BV218" s="332">
        <v>0.31000993423946877</v>
      </c>
      <c r="BW218" s="332">
        <v>3.8207157970461267</v>
      </c>
      <c r="BX218" s="329">
        <v>1.1374766095221653E-2</v>
      </c>
      <c r="BY218" s="332">
        <v>1.4646506587029804</v>
      </c>
      <c r="BZ218" s="332">
        <v>7.8775982638805457</v>
      </c>
      <c r="CA218" s="332">
        <v>6.9224041128437479</v>
      </c>
      <c r="CB218" s="332">
        <v>1.2990261048421197</v>
      </c>
      <c r="CC218" s="332">
        <v>0.24751033360001493</v>
      </c>
      <c r="CD218" s="290"/>
      <c r="CE218" s="290"/>
      <c r="CG218">
        <v>7.3937862944257819</v>
      </c>
      <c r="CH218">
        <v>3.5213517171632218</v>
      </c>
      <c r="CI218">
        <v>14.715203034692047</v>
      </c>
      <c r="CJ218">
        <v>0.2853699005195634</v>
      </c>
      <c r="CK218">
        <v>0.26253634085559485</v>
      </c>
      <c r="CL218">
        <v>-3.0736482061421598E-3</v>
      </c>
      <c r="CM218">
        <v>1.0057263390524842</v>
      </c>
      <c r="CN218">
        <v>5.4962280371268051</v>
      </c>
      <c r="CO218">
        <v>16.550192444979015</v>
      </c>
      <c r="CP218">
        <v>2.2574228884570293</v>
      </c>
      <c r="CQ218">
        <v>13.641554563261813</v>
      </c>
      <c r="CR218">
        <v>3.2924529667869793</v>
      </c>
      <c r="CS218">
        <v>2.3631360532481288E-5</v>
      </c>
      <c r="CT218">
        <v>0.26742669639653349</v>
      </c>
      <c r="CU218">
        <v>0.12249128300055856</v>
      </c>
      <c r="CV218">
        <v>1.4880955839852663</v>
      </c>
      <c r="CW218">
        <v>10.083185295311228</v>
      </c>
      <c r="CX218">
        <v>0.91586992111934218</v>
      </c>
      <c r="CY218">
        <v>1.1194217167218217</v>
      </c>
      <c r="CZ218">
        <v>8.8321560174300391</v>
      </c>
      <c r="DA218">
        <v>0.19318785080909451</v>
      </c>
      <c r="DB218">
        <v>3.8704147033545713</v>
      </c>
      <c r="DC218">
        <v>3.4610191431637448E-3</v>
      </c>
      <c r="DD218">
        <v>1.2862229180516658</v>
      </c>
      <c r="DE218">
        <v>9.6476430259601216</v>
      </c>
      <c r="DF218">
        <v>20.467905117102728</v>
      </c>
      <c r="DG218">
        <v>6.0207705946659793</v>
      </c>
      <c r="DH218">
        <v>9.189206219409801</v>
      </c>
      <c r="DI218">
        <v>2.4502153213962075</v>
      </c>
      <c r="DJ218">
        <v>2.4908093606019097</v>
      </c>
      <c r="DK218">
        <v>6.9482543897774027</v>
      </c>
      <c r="DL218">
        <v>0.72252132628903076</v>
      </c>
      <c r="DM218">
        <v>1.9805696758644183E-2</v>
      </c>
      <c r="DN218">
        <v>3.5140780304564254</v>
      </c>
      <c r="DO218">
        <v>2.740876790640483</v>
      </c>
      <c r="DP218">
        <v>0.56677699174961749</v>
      </c>
      <c r="DQ218">
        <v>4.7575945547183487</v>
      </c>
      <c r="DR218">
        <v>0.33361639525082221</v>
      </c>
      <c r="DS218">
        <v>0.58550688510578086</v>
      </c>
      <c r="DT218">
        <v>4.9205737455658996E-2</v>
      </c>
      <c r="DU218">
        <v>4.050948438553144</v>
      </c>
      <c r="DV218">
        <v>1.1818928147592889</v>
      </c>
      <c r="DW218">
        <v>6.2560990612827529</v>
      </c>
      <c r="DX218">
        <v>-6.3448362874923879E-3</v>
      </c>
      <c r="DY218">
        <v>3.0912057506949466</v>
      </c>
      <c r="DZ218">
        <v>2.5801239056338883</v>
      </c>
      <c r="EA218">
        <v>4.4305012524263221E-2</v>
      </c>
      <c r="EB218">
        <v>3.8796860133337741</v>
      </c>
      <c r="EC218">
        <v>0.40912169899928014</v>
      </c>
      <c r="ED218">
        <v>0.61581625202860224</v>
      </c>
      <c r="EE218">
        <v>7.9852209044700837</v>
      </c>
      <c r="EF218">
        <v>6.6930069447974825</v>
      </c>
      <c r="EG218">
        <v>9.6084944374327801</v>
      </c>
      <c r="EH218">
        <v>2.297018463883953</v>
      </c>
      <c r="EI218">
        <v>0.13667181420164554</v>
      </c>
      <c r="EJ218">
        <v>4.7721214949762452</v>
      </c>
      <c r="EK218">
        <v>6.6823771062033144</v>
      </c>
      <c r="EL218">
        <v>0.27009219241950594</v>
      </c>
      <c r="EM218">
        <v>3.9711376050759997</v>
      </c>
      <c r="EN218">
        <v>1.6549216171979898E-2</v>
      </c>
      <c r="EO218">
        <v>1.5555935863810642</v>
      </c>
      <c r="EP218">
        <v>7.8777896076747735</v>
      </c>
      <c r="EQ218">
        <v>6.885803519907328</v>
      </c>
      <c r="ER218">
        <v>1.3656600023992351</v>
      </c>
      <c r="ES218">
        <v>0.27669950697644108</v>
      </c>
    </row>
    <row r="219" spans="1:149" ht="19.5" outlineLevel="1" x14ac:dyDescent="0.35">
      <c r="A219" s="288"/>
      <c r="B219" s="289">
        <v>205</v>
      </c>
      <c r="C219" s="288"/>
      <c r="D219" s="288"/>
      <c r="E219" s="375" t="s">
        <v>139</v>
      </c>
      <c r="F219" s="407"/>
      <c r="G219" s="407">
        <f t="shared" si="50"/>
        <v>0.15403276209382971</v>
      </c>
      <c r="H219" s="407">
        <f t="shared" ref="H219:K219" si="71">H208*H209</f>
        <v>0.16998324066360671</v>
      </c>
      <c r="I219" s="407">
        <f t="shared" si="71"/>
        <v>0.15925398517060638</v>
      </c>
      <c r="J219" s="407">
        <f t="shared" si="71"/>
        <v>0.16008807724608579</v>
      </c>
      <c r="K219" s="407">
        <f t="shared" si="71"/>
        <v>0.16380088851260979</v>
      </c>
      <c r="L219" s="407">
        <f t="shared" ref="L219:M219" si="72">L208*L209</f>
        <v>0.16443983555490649</v>
      </c>
      <c r="M219" s="407">
        <f t="shared" si="72"/>
        <v>0.16375990198946966</v>
      </c>
      <c r="N219" s="409"/>
      <c r="O219" s="290">
        <v>217</v>
      </c>
      <c r="P219" s="290">
        <v>0</v>
      </c>
      <c r="Q219" s="330">
        <v>7.7406186754422297</v>
      </c>
      <c r="R219" s="330">
        <v>3.9421617705366327</v>
      </c>
      <c r="S219" s="330">
        <v>14.728874211465326</v>
      </c>
      <c r="T219" s="330">
        <v>0.22823946549069252</v>
      </c>
      <c r="U219" s="330">
        <v>0.28775926577572569</v>
      </c>
      <c r="V219" s="330">
        <v>-2.5648235596745844E-3</v>
      </c>
      <c r="W219" s="330">
        <v>1.3380616114988375</v>
      </c>
      <c r="X219" s="331">
        <v>5.2602254881634334</v>
      </c>
      <c r="Y219" s="330">
        <v>15.405976922517613</v>
      </c>
      <c r="Z219" s="330">
        <v>2.6481461756686753</v>
      </c>
      <c r="AA219" s="330">
        <v>15.558277515883796</v>
      </c>
      <c r="AB219" s="330">
        <v>3.1486442452516394</v>
      </c>
      <c r="AC219" s="330">
        <v>3.8758289624385139E-3</v>
      </c>
      <c r="AD219" s="330">
        <v>2.758733680165313E-2</v>
      </c>
      <c r="AE219" s="330">
        <v>0.25649230558423008</v>
      </c>
      <c r="AF219" s="330">
        <v>1.3500683934163833</v>
      </c>
      <c r="AG219" s="330">
        <v>10.417505347185509</v>
      </c>
      <c r="AH219" s="330">
        <v>1.0133937905274555</v>
      </c>
      <c r="AI219" s="330">
        <v>1.1093285575281879</v>
      </c>
      <c r="AJ219" s="330">
        <v>9.0167386676066243</v>
      </c>
      <c r="AK219" s="330">
        <v>0.31910263046550186</v>
      </c>
      <c r="AL219" s="332">
        <v>3.553780787863241</v>
      </c>
      <c r="AM219" s="332">
        <v>-3.1503566597175857E-3</v>
      </c>
      <c r="AN219" s="332">
        <v>0.56679782885531882</v>
      </c>
      <c r="AO219" s="332">
        <v>8.2904199146353612</v>
      </c>
      <c r="AP219" s="332">
        <v>16.399077985376753</v>
      </c>
      <c r="AQ219" s="332">
        <v>5.2405081769219652</v>
      </c>
      <c r="AR219" s="332">
        <v>9.08894284064427</v>
      </c>
      <c r="AS219" s="332">
        <v>2.2307518344623838</v>
      </c>
      <c r="AT219" s="332">
        <v>2.9987629969066192</v>
      </c>
      <c r="AU219" s="332">
        <v>7.6091671290958107</v>
      </c>
      <c r="AV219" s="332">
        <v>0.71625382336330301</v>
      </c>
      <c r="AW219" s="332">
        <v>1.1679628880738252E-2</v>
      </c>
      <c r="AX219" s="332">
        <v>3.6140961542483803</v>
      </c>
      <c r="AY219" s="332">
        <v>2.769426271393292</v>
      </c>
      <c r="AZ219" s="332">
        <v>0.49389443554304824</v>
      </c>
      <c r="BA219" s="332"/>
      <c r="BB219" s="332">
        <v>0.38366893022087317</v>
      </c>
      <c r="BC219" s="332">
        <v>0.3460253737668964</v>
      </c>
      <c r="BD219" s="332">
        <v>7.2476737267667374E-2</v>
      </c>
      <c r="BE219" s="332">
        <v>3.8193949381750882</v>
      </c>
      <c r="BF219" s="332">
        <v>1.2418605131255789</v>
      </c>
      <c r="BG219" s="332">
        <v>6.7371312908301375</v>
      </c>
      <c r="BH219" s="332">
        <v>-1.3441204740612346E-3</v>
      </c>
      <c r="BI219" s="332">
        <v>3.4651237808843653</v>
      </c>
      <c r="BJ219" s="332">
        <v>2.489642308601002</v>
      </c>
      <c r="BK219" s="332">
        <v>0.15403276209382971</v>
      </c>
      <c r="BL219" s="332">
        <v>4.3141614308049716</v>
      </c>
      <c r="BM219" s="332">
        <v>0.55311616421859611</v>
      </c>
      <c r="BN219" s="332">
        <v>0.75271641011042656</v>
      </c>
      <c r="BO219" s="332">
        <v>8.3970918831687733</v>
      </c>
      <c r="BP219" s="332">
        <v>6.0313164293506851</v>
      </c>
      <c r="BQ219" s="332">
        <v>8.2514250943187353</v>
      </c>
      <c r="BR219" s="332"/>
      <c r="BS219" s="332">
        <v>0.33581750446537872</v>
      </c>
      <c r="BT219" s="332">
        <v>4.3081655797601508</v>
      </c>
      <c r="BU219" s="332">
        <v>7.2693995889396668</v>
      </c>
      <c r="BV219" s="332">
        <v>0.20493951421801179</v>
      </c>
      <c r="BW219" s="332">
        <v>5.5634754682697016</v>
      </c>
      <c r="BX219" s="329">
        <v>1.8069596874507543E-2</v>
      </c>
      <c r="BY219" s="332">
        <v>1.7542311538600821</v>
      </c>
      <c r="BZ219" s="332">
        <v>8.285787171781994</v>
      </c>
      <c r="CA219" s="332">
        <v>6.2518145802425646</v>
      </c>
      <c r="CB219" s="332">
        <v>1.6997739986611129</v>
      </c>
      <c r="CC219" s="332">
        <v>0.31925208356828222</v>
      </c>
      <c r="CD219" s="290"/>
      <c r="CE219" s="290"/>
      <c r="CG219">
        <v>7.6203723113235613</v>
      </c>
      <c r="CH219">
        <v>4.1426485269941935</v>
      </c>
      <c r="CI219">
        <v>14.800185030707405</v>
      </c>
      <c r="CJ219">
        <v>0.23506163905904412</v>
      </c>
      <c r="CK219">
        <v>0.31126629768496317</v>
      </c>
      <c r="CL219">
        <v>-5.1738838443516188E-3</v>
      </c>
      <c r="CM219">
        <v>1.3943720497910066</v>
      </c>
      <c r="CN219">
        <v>5.3484947215204866</v>
      </c>
      <c r="CO219">
        <v>15.398847929460191</v>
      </c>
      <c r="CP219">
        <v>2.7436995487393911</v>
      </c>
      <c r="CQ219">
        <v>15.765187316932179</v>
      </c>
      <c r="CR219">
        <v>3.3814344630434503</v>
      </c>
      <c r="CS219">
        <v>1.1920685900659098E-4</v>
      </c>
      <c r="CT219">
        <v>0.23233062320834832</v>
      </c>
      <c r="CU219">
        <v>0.23713071743403921</v>
      </c>
      <c r="CV219">
        <v>1.4235119793187465</v>
      </c>
      <c r="CW219">
        <v>10.552509749297711</v>
      </c>
      <c r="CX219">
        <v>1.0627363462871402</v>
      </c>
      <c r="CY219">
        <v>1.1480947359947922</v>
      </c>
      <c r="CZ219">
        <v>9.076752585427327</v>
      </c>
      <c r="DA219">
        <v>0.34000470572115582</v>
      </c>
      <c r="DB219">
        <v>4.0486114462386533</v>
      </c>
      <c r="DC219">
        <v>3.601799542485495E-3</v>
      </c>
      <c r="DD219">
        <v>0.58462578157062628</v>
      </c>
      <c r="DE219">
        <v>8.3263508769195518</v>
      </c>
      <c r="DF219">
        <v>19.869766688411264</v>
      </c>
      <c r="DG219">
        <v>5.319823380851056</v>
      </c>
      <c r="DH219">
        <v>8.8900388924673841</v>
      </c>
      <c r="DI219">
        <v>2.1935823562190415</v>
      </c>
      <c r="DJ219">
        <v>3.1368334637696744</v>
      </c>
      <c r="DK219">
        <v>7.7429434792947367</v>
      </c>
      <c r="DL219">
        <v>0.73787628442471687</v>
      </c>
      <c r="DM219">
        <v>5.4507566241399586E-3</v>
      </c>
      <c r="DN219">
        <v>3.717695190421249</v>
      </c>
      <c r="DO219">
        <v>2.825626430339248</v>
      </c>
      <c r="DP219">
        <v>0.45864396841884603</v>
      </c>
      <c r="DQ219">
        <v>4.6966564077609139</v>
      </c>
      <c r="DR219">
        <v>0.42787117621474619</v>
      </c>
      <c r="DS219">
        <v>0.7589682835073952</v>
      </c>
      <c r="DT219">
        <v>8.4839810249846631E-2</v>
      </c>
      <c r="DU219">
        <v>4.2749033036131392</v>
      </c>
      <c r="DV219">
        <v>1.2730380579051539</v>
      </c>
      <c r="DW219">
        <v>6.7610143811065022</v>
      </c>
      <c r="DX219">
        <v>-5.7944583766967638E-3</v>
      </c>
      <c r="DY219">
        <v>3.5194342067389122</v>
      </c>
      <c r="DZ219">
        <v>2.5876940751107904</v>
      </c>
      <c r="EA219">
        <v>0.17661981231386145</v>
      </c>
      <c r="EB219">
        <v>4.3961607256093673</v>
      </c>
      <c r="EC219">
        <v>0.58581310646652907</v>
      </c>
      <c r="ED219">
        <v>0.76688179261034384</v>
      </c>
      <c r="EE219">
        <v>8.4523568953414898</v>
      </c>
      <c r="EF219">
        <v>6.0971934523827667</v>
      </c>
      <c r="EG219">
        <v>8.4138595310340794</v>
      </c>
      <c r="EH219">
        <v>2.6668015988756935</v>
      </c>
      <c r="EI219">
        <v>0.34120129273486888</v>
      </c>
      <c r="EJ219">
        <v>4.307277774938183</v>
      </c>
      <c r="EK219">
        <v>7.1727767559046232</v>
      </c>
      <c r="EL219">
        <v>0.18169647829974592</v>
      </c>
      <c r="EM219">
        <v>6.1705680772786549</v>
      </c>
      <c r="EN219">
        <v>2.4427456472681408E-2</v>
      </c>
      <c r="EO219">
        <v>1.8379325531617619</v>
      </c>
      <c r="EP219">
        <v>8.2588620511682791</v>
      </c>
      <c r="EQ219">
        <v>6.2233558138800475</v>
      </c>
      <c r="ER219">
        <v>1.7736871630633888</v>
      </c>
      <c r="ES219">
        <v>0.34838429115276792</v>
      </c>
    </row>
    <row r="220" spans="1:149" ht="19.5" outlineLevel="1" x14ac:dyDescent="0.35">
      <c r="A220" s="288"/>
      <c r="B220" s="289">
        <v>206</v>
      </c>
      <c r="C220" s="288"/>
      <c r="D220" s="288"/>
      <c r="E220" s="375" t="s">
        <v>140</v>
      </c>
      <c r="F220" s="407"/>
      <c r="G220" s="407">
        <f t="shared" si="50"/>
        <v>-0.8780378641855856</v>
      </c>
      <c r="H220" s="407">
        <f t="shared" ref="H220:K220" si="73">LN(H156/H198)</f>
        <v>-0.88520995185258233</v>
      </c>
      <c r="I220" s="407">
        <f t="shared" si="73"/>
        <v>-0.89152800387558917</v>
      </c>
      <c r="J220" s="407">
        <f t="shared" si="73"/>
        <v>-0.89713609960734675</v>
      </c>
      <c r="K220" s="407">
        <f t="shared" si="73"/>
        <v>-0.90214761455333425</v>
      </c>
      <c r="L220" s="407">
        <f t="shared" ref="L220:M220" si="74">LN(L156/L198)</f>
        <v>-0.9069038849763128</v>
      </c>
      <c r="M220" s="407">
        <f t="shared" si="74"/>
        <v>-0.91141678560736816</v>
      </c>
      <c r="N220" s="409"/>
      <c r="O220" s="290">
        <v>218</v>
      </c>
      <c r="P220" s="290">
        <v>0</v>
      </c>
      <c r="Q220" s="330">
        <v>1.9367231906524163</v>
      </c>
      <c r="R220" s="330">
        <v>-0.39110193168855406</v>
      </c>
      <c r="S220" s="330">
        <v>-3.3866681103253065</v>
      </c>
      <c r="T220" s="330">
        <v>-1.2599127564811914</v>
      </c>
      <c r="U220" s="330">
        <v>-1.6912840106060423</v>
      </c>
      <c r="V220" s="330">
        <v>-0.57516659276131454</v>
      </c>
      <c r="W220" s="330">
        <v>-1.0152937224040661</v>
      </c>
      <c r="X220" s="331">
        <v>-2.9149891047253447</v>
      </c>
      <c r="Y220" s="330">
        <v>-4.5973706308043685</v>
      </c>
      <c r="Z220" s="330">
        <v>-2.0972181618747756</v>
      </c>
      <c r="AA220" s="330">
        <v>-4.519853990003182</v>
      </c>
      <c r="AB220" s="330">
        <v>-2.9092265453114496</v>
      </c>
      <c r="AC220" s="330">
        <v>-0.57744244017012136</v>
      </c>
      <c r="AD220" s="330">
        <v>-0.83901110700490678</v>
      </c>
      <c r="AE220" s="330">
        <v>-0.54538998007747608</v>
      </c>
      <c r="AF220" s="330">
        <v>-2.1222653411870125</v>
      </c>
      <c r="AG220" s="330">
        <v>-2.9870328018732044</v>
      </c>
      <c r="AH220" s="330">
        <v>-1.7863679557454457</v>
      </c>
      <c r="AI220" s="330">
        <v>-2.3119306062986231</v>
      </c>
      <c r="AJ220" s="330">
        <v>-3.5216697624277713</v>
      </c>
      <c r="AK220" s="330">
        <v>-1.068063817133889</v>
      </c>
      <c r="AL220" s="332">
        <v>-2.2608554049067902</v>
      </c>
      <c r="AM220" s="332">
        <v>-0.94992741841423545</v>
      </c>
      <c r="AN220" s="332">
        <v>-0.66211688125516321</v>
      </c>
      <c r="AO220" s="332">
        <v>-3.6482278438356208</v>
      </c>
      <c r="AP220" s="332">
        <v>-4.8565246196416112</v>
      </c>
      <c r="AQ220" s="332">
        <v>-3.7113291860181747</v>
      </c>
      <c r="AR220" s="332">
        <v>3.8053932518345728</v>
      </c>
      <c r="AS220" s="332">
        <v>0.68907591240711519</v>
      </c>
      <c r="AT220" s="332">
        <v>-1.3224326221283098</v>
      </c>
      <c r="AU220" s="332">
        <v>-3.324447828364979</v>
      </c>
      <c r="AV220" s="332">
        <v>-2.0441477704718722</v>
      </c>
      <c r="AW220" s="332">
        <v>-0.386315419087637</v>
      </c>
      <c r="AX220" s="332">
        <v>-2.9902934877894753</v>
      </c>
      <c r="AY220" s="332">
        <v>-1.676389623089841</v>
      </c>
      <c r="AZ220" s="332">
        <v>4.9659623552470635E-3</v>
      </c>
      <c r="BA220" s="332"/>
      <c r="BB220" s="332">
        <v>-0.76959171528343406</v>
      </c>
      <c r="BC220" s="332">
        <v>-0.9351565269893265</v>
      </c>
      <c r="BD220" s="332">
        <v>-0.29591605074298899</v>
      </c>
      <c r="BE220" s="332">
        <v>-2.0974644976316563</v>
      </c>
      <c r="BF220" s="332">
        <v>-1.5355937361243108</v>
      </c>
      <c r="BG220" s="332">
        <v>-1.9959123013972808</v>
      </c>
      <c r="BH220" s="332">
        <v>-0.56078992384533477</v>
      </c>
      <c r="BI220" s="332">
        <v>-2.670067682373404</v>
      </c>
      <c r="BJ220" s="332">
        <v>-2.2893768258123104</v>
      </c>
      <c r="BK220" s="332">
        <v>-0.8780378641855856</v>
      </c>
      <c r="BL220" s="332">
        <v>-2.6451414900740362</v>
      </c>
      <c r="BM220" s="332">
        <v>-1.5967201392749732</v>
      </c>
      <c r="BN220" s="332">
        <v>-1.3160485041181691</v>
      </c>
      <c r="BO220" s="332">
        <v>-3.7179796206381304</v>
      </c>
      <c r="BP220" s="332">
        <v>-3.3534353652382314</v>
      </c>
      <c r="BQ220" s="332">
        <v>-2.2255554668761057</v>
      </c>
      <c r="BR220" s="332"/>
      <c r="BS220" s="332">
        <v>-0.86412562874980836</v>
      </c>
      <c r="BT220" s="332">
        <v>-2.8956085766756536</v>
      </c>
      <c r="BU220" s="332">
        <v>1.7652730251160458</v>
      </c>
      <c r="BV220" s="332">
        <v>-0.20108124272796274</v>
      </c>
      <c r="BW220" s="332">
        <v>-2.4099594400246844</v>
      </c>
      <c r="BX220" s="329">
        <v>-0.59463926785456922</v>
      </c>
      <c r="BY220" s="332">
        <v>-1.8242729277207457</v>
      </c>
      <c r="BZ220" s="332">
        <v>-3.3730279305653577</v>
      </c>
      <c r="CA220" s="332">
        <v>-3.7509918881289277</v>
      </c>
      <c r="CB220" s="332">
        <v>-1.739410854375615</v>
      </c>
      <c r="CC220" s="332">
        <v>-0.96834472662020199</v>
      </c>
      <c r="CD220" s="290"/>
      <c r="CE220" s="290"/>
      <c r="CG220">
        <v>1.9333693589027843</v>
      </c>
      <c r="CH220">
        <v>-0.39135791561368238</v>
      </c>
      <c r="CI220">
        <v>-3.3866082270975828</v>
      </c>
      <c r="CJ220">
        <v>-1.2607708407394267</v>
      </c>
      <c r="CK220">
        <v>-1.692310328414772</v>
      </c>
      <c r="CL220">
        <v>-0.57529403974048354</v>
      </c>
      <c r="CM220">
        <v>-1.0185646087462168</v>
      </c>
      <c r="CN220">
        <v>-2.9185576405479696</v>
      </c>
      <c r="CO220">
        <v>-4.603215653995675</v>
      </c>
      <c r="CP220">
        <v>-2.1023995777376978</v>
      </c>
      <c r="CQ220">
        <v>-4.5333220809693069</v>
      </c>
      <c r="CR220">
        <v>-2.91495173993916</v>
      </c>
      <c r="CS220">
        <v>-0.57669053973468964</v>
      </c>
      <c r="CT220">
        <v>-1.0776910018363026</v>
      </c>
      <c r="CU220">
        <v>-0.67591476307848464</v>
      </c>
      <c r="CV220">
        <v>-2.1272453399729532</v>
      </c>
      <c r="CW220">
        <v>-2.9887047204672825</v>
      </c>
      <c r="CX220">
        <v>-1.7864702971475879</v>
      </c>
      <c r="CY220">
        <v>-2.3099059764770069</v>
      </c>
      <c r="CZ220">
        <v>-3.5220902339104607</v>
      </c>
      <c r="DA220">
        <v>-1.0729680774978045</v>
      </c>
      <c r="DB220">
        <v>-2.3542778628139205</v>
      </c>
      <c r="DC220">
        <v>-0.95581467176815027</v>
      </c>
      <c r="DD220">
        <v>-0.67270706185171492</v>
      </c>
      <c r="DE220">
        <v>-3.6715116728420831</v>
      </c>
      <c r="DF220">
        <v>-4.8560039218948816</v>
      </c>
      <c r="DG220">
        <v>-3.7145657481320216</v>
      </c>
      <c r="DH220">
        <v>3.8049817598583351</v>
      </c>
      <c r="DI220">
        <v>0.68510922731700996</v>
      </c>
      <c r="DJ220">
        <v>-1.3357351400749053</v>
      </c>
      <c r="DK220">
        <v>-3.324447828364979</v>
      </c>
      <c r="DL220">
        <v>-2.0408601943914695</v>
      </c>
      <c r="DM220">
        <v>-0.39050276224479552</v>
      </c>
      <c r="DN220">
        <v>-3.0270869814270114</v>
      </c>
      <c r="DO220">
        <v>-1.6575114238696622</v>
      </c>
      <c r="DP220">
        <v>-1.8556959514411031E-3</v>
      </c>
      <c r="DQ220">
        <v>-3.0350771314219704</v>
      </c>
      <c r="DR220">
        <v>-0.84095054712075312</v>
      </c>
      <c r="DS220">
        <v>-1.0624854512791022</v>
      </c>
      <c r="DT220">
        <v>-0.29587430144750215</v>
      </c>
      <c r="DU220">
        <v>-2.1037910000331497</v>
      </c>
      <c r="DV220">
        <v>-1.5343904872074543</v>
      </c>
      <c r="DW220">
        <v>-1.9959123013972808</v>
      </c>
      <c r="DX220">
        <v>-0.5753715719316842</v>
      </c>
      <c r="DY220">
        <v>-2.6812186799213187</v>
      </c>
      <c r="DZ220">
        <v>-2.2819515798302361</v>
      </c>
      <c r="EA220">
        <v>-0.86997408722803904</v>
      </c>
      <c r="EB220">
        <v>-2.745987397721608</v>
      </c>
      <c r="EC220">
        <v>-1.5991561778144259</v>
      </c>
      <c r="ED220">
        <v>-1.3168846035115958</v>
      </c>
      <c r="EE220">
        <v>-3.7321475742745598</v>
      </c>
      <c r="EF220">
        <v>-3.3612123766887128</v>
      </c>
      <c r="EG220">
        <v>-2.3183350472932474</v>
      </c>
      <c r="EH220">
        <v>-2.4053549038534721</v>
      </c>
      <c r="EI220">
        <v>-0.86448294529039571</v>
      </c>
      <c r="EJ220">
        <v>-2.8896138178230513</v>
      </c>
      <c r="EK220">
        <v>1.7136305647042902</v>
      </c>
      <c r="EL220">
        <v>-0.213029387248521</v>
      </c>
      <c r="EM220">
        <v>-2.4190581342246382</v>
      </c>
      <c r="EN220">
        <v>-0.60088506818205234</v>
      </c>
      <c r="EO220">
        <v>-1.8302260957210943</v>
      </c>
      <c r="EP220">
        <v>-3.3634644807074308</v>
      </c>
      <c r="EQ220">
        <v>-3.748093792816344</v>
      </c>
      <c r="ER220">
        <v>-1.7481816143801743</v>
      </c>
      <c r="ES220">
        <v>-0.97447661763804061</v>
      </c>
    </row>
    <row r="221" spans="1:149" ht="19.5" outlineLevel="1" x14ac:dyDescent="0.35">
      <c r="A221" s="288"/>
      <c r="B221" s="289">
        <v>207</v>
      </c>
      <c r="C221" s="288"/>
      <c r="D221" s="288"/>
      <c r="E221" s="375" t="s">
        <v>141</v>
      </c>
      <c r="F221" s="352"/>
      <c r="G221" s="352">
        <f t="shared" si="50"/>
        <v>1.0403485029412058</v>
      </c>
      <c r="H221" s="352">
        <f t="shared" ref="H221:K221" si="75">H157/H199</f>
        <v>0.67603391158202442</v>
      </c>
      <c r="I221" s="352">
        <f t="shared" si="75"/>
        <v>0.85536547433903587</v>
      </c>
      <c r="J221" s="352">
        <f t="shared" si="75"/>
        <v>0.85536547433903587</v>
      </c>
      <c r="K221" s="352">
        <f t="shared" si="75"/>
        <v>0.85536547433903587</v>
      </c>
      <c r="L221" s="352">
        <f t="shared" ref="L221:M221" si="76">L157/L199</f>
        <v>0.85536547433903587</v>
      </c>
      <c r="M221" s="352">
        <f t="shared" si="76"/>
        <v>0.85536547433903587</v>
      </c>
      <c r="N221" s="398"/>
      <c r="O221" s="290">
        <v>219</v>
      </c>
      <c r="P221" s="290">
        <v>0</v>
      </c>
      <c r="Q221" s="330">
        <v>1.1371050289635196</v>
      </c>
      <c r="R221" s="330">
        <v>8.9927562677162329E-2</v>
      </c>
      <c r="S221" s="330">
        <v>-0.18558591328683788</v>
      </c>
      <c r="T221" s="330">
        <v>0.10155368986851439</v>
      </c>
      <c r="U221" s="330">
        <v>0.50466610713472126</v>
      </c>
      <c r="V221" s="330">
        <v>0.64489514857638075</v>
      </c>
      <c r="W221" s="330">
        <v>0.23502362617459771</v>
      </c>
      <c r="X221" s="331">
        <v>0.87879592386595273</v>
      </c>
      <c r="Y221" s="330">
        <v>-0.73974406020468197</v>
      </c>
      <c r="Z221" s="330">
        <v>1.6328245183329819</v>
      </c>
      <c r="AA221" s="330">
        <v>1.482108659049137</v>
      </c>
      <c r="AB221" s="330">
        <v>1.1170055824485536</v>
      </c>
      <c r="AC221" s="330">
        <v>2.540698898361665</v>
      </c>
      <c r="AD221" s="330">
        <v>0.55365282938972749</v>
      </c>
      <c r="AE221" s="330">
        <v>0.3981546203978783</v>
      </c>
      <c r="AF221" s="330">
        <v>1.3928177871265517</v>
      </c>
      <c r="AG221" s="330">
        <v>-0.10680749157033483</v>
      </c>
      <c r="AH221" s="330">
        <v>0.5810668431788294</v>
      </c>
      <c r="AI221" s="330">
        <v>0.79187884341904979</v>
      </c>
      <c r="AJ221" s="330">
        <v>-0.49754279937014201</v>
      </c>
      <c r="AK221" s="330">
        <v>0.23741223024645275</v>
      </c>
      <c r="AL221" s="332">
        <v>1.2637939391416313</v>
      </c>
      <c r="AM221" s="332">
        <v>1.0745046484288832</v>
      </c>
      <c r="AN221" s="332">
        <v>0.60660509276351504</v>
      </c>
      <c r="AO221" s="332">
        <v>-0.18574711712031181</v>
      </c>
      <c r="AP221" s="332">
        <v>0.56156689054466702</v>
      </c>
      <c r="AQ221" s="332">
        <v>0.24883359253499224</v>
      </c>
      <c r="AR221" s="332">
        <v>0.57899524093871479</v>
      </c>
      <c r="AS221" s="332">
        <v>1.1646783518666266</v>
      </c>
      <c r="AT221" s="332">
        <v>1.9839109763475038</v>
      </c>
      <c r="AU221" s="332">
        <v>-2.5070552713761979E-2</v>
      </c>
      <c r="AV221" s="332">
        <v>0.20724586980341086</v>
      </c>
      <c r="AW221" s="332">
        <v>1.1667538060805855</v>
      </c>
      <c r="AX221" s="332">
        <v>1.0421509996633052</v>
      </c>
      <c r="AY221" s="332">
        <v>0.61035628949106624</v>
      </c>
      <c r="AZ221" s="332">
        <v>0.82423521036129754</v>
      </c>
      <c r="BA221" s="332"/>
      <c r="BB221" s="332">
        <v>4.3537052372996143</v>
      </c>
      <c r="BC221" s="332">
        <v>0.98128689710161621</v>
      </c>
      <c r="BD221" s="332">
        <v>0.82595868380744986</v>
      </c>
      <c r="BE221" s="332">
        <v>1.6583188974163732</v>
      </c>
      <c r="BF221" s="332">
        <v>0.16525214553464065</v>
      </c>
      <c r="BG221" s="332">
        <v>-0.19520389174916816</v>
      </c>
      <c r="BH221" s="332">
        <v>1.2623327186663351</v>
      </c>
      <c r="BI221" s="332">
        <v>1.2163254023485799</v>
      </c>
      <c r="BJ221" s="332">
        <v>0.78629431883517609</v>
      </c>
      <c r="BK221" s="332">
        <v>1.0403485029412058</v>
      </c>
      <c r="BL221" s="332">
        <v>0.64869079067317481</v>
      </c>
      <c r="BM221" s="332">
        <v>0.63161020260108403</v>
      </c>
      <c r="BN221" s="332">
        <v>0.20880881483917541</v>
      </c>
      <c r="BO221" s="332">
        <v>0.21878251608793131</v>
      </c>
      <c r="BP221" s="332">
        <v>6.6359871707787219E-2</v>
      </c>
      <c r="BQ221" s="332">
        <v>0.29864126755868448</v>
      </c>
      <c r="BR221" s="332"/>
      <c r="BS221" s="332">
        <v>0.25032197644528487</v>
      </c>
      <c r="BT221" s="332">
        <v>0.58831182922470138</v>
      </c>
      <c r="BU221" s="332">
        <v>1.0056597757923933</v>
      </c>
      <c r="BV221" s="332">
        <v>0.76911073950323772</v>
      </c>
      <c r="BW221" s="332">
        <v>1.4198293270449145</v>
      </c>
      <c r="BX221" s="329">
        <v>1.0774137657678442</v>
      </c>
      <c r="BY221" s="332">
        <v>0.59468546082892848</v>
      </c>
      <c r="BZ221" s="332">
        <v>0.59392742206902316</v>
      </c>
      <c r="CA221" s="332">
        <v>-1.8046531175984159E-2</v>
      </c>
      <c r="CB221" s="332">
        <v>0.70406526926336988</v>
      </c>
      <c r="CC221" s="332">
        <v>0.72972948862436771</v>
      </c>
      <c r="CD221" s="290"/>
      <c r="CE221" s="290"/>
      <c r="CG221">
        <v>1.2397222445616967</v>
      </c>
      <c r="CH221">
        <v>0.13632720472809742</v>
      </c>
      <c r="CI221">
        <v>-0.33631074385573906</v>
      </c>
      <c r="CJ221">
        <v>0.1470488996714161</v>
      </c>
      <c r="CK221">
        <v>0.52702288356411142</v>
      </c>
      <c r="CL221">
        <v>0.67292738365833238</v>
      </c>
      <c r="CM221">
        <v>0.234894323745583</v>
      </c>
      <c r="CN221">
        <v>0.84378677545575087</v>
      </c>
      <c r="CO221">
        <v>-0.56373454960515335</v>
      </c>
      <c r="CP221">
        <v>1.5454390007572489</v>
      </c>
      <c r="CQ221">
        <v>1.4874484144626263</v>
      </c>
      <c r="CR221">
        <v>1.1795742999052423</v>
      </c>
      <c r="CS221">
        <v>2.5073883911889401</v>
      </c>
      <c r="CT221">
        <v>0.39314093757124441</v>
      </c>
      <c r="CU221">
        <v>0.33624623801011516</v>
      </c>
      <c r="CV221">
        <v>0.47821791440892358</v>
      </c>
      <c r="CW221">
        <v>-6.5660251347442161E-2</v>
      </c>
      <c r="CX221">
        <v>0.55041526831247267</v>
      </c>
      <c r="CY221">
        <v>0.74522831841773263</v>
      </c>
      <c r="CZ221">
        <v>-0.23344248782074195</v>
      </c>
      <c r="DA221">
        <v>0.16338560143629338</v>
      </c>
      <c r="DB221">
        <v>1.2404197033919842</v>
      </c>
      <c r="DC221">
        <v>1.2252329881801436</v>
      </c>
      <c r="DD221">
        <v>0.81989726846015942</v>
      </c>
      <c r="DE221">
        <v>-0.21039095689173451</v>
      </c>
      <c r="DF221">
        <v>0.63738112841954975</v>
      </c>
      <c r="DG221">
        <v>0.1518535879278117</v>
      </c>
      <c r="DH221">
        <v>0.9726954459503836</v>
      </c>
      <c r="DI221">
        <v>1.2130113102365605</v>
      </c>
      <c r="DJ221">
        <v>1.7116120874618359</v>
      </c>
      <c r="DK221">
        <v>-8.4072852848250432E-2</v>
      </c>
      <c r="DL221">
        <v>0.2773823700203733</v>
      </c>
      <c r="DM221">
        <v>1.2388169212732458</v>
      </c>
      <c r="DN221">
        <v>1.1092697690847202</v>
      </c>
      <c r="DO221">
        <v>3.7079882631445891</v>
      </c>
      <c r="DP221">
        <v>0.8253485706443493</v>
      </c>
      <c r="DQ221">
        <v>0.64674851242046916</v>
      </c>
      <c r="DR221">
        <v>5.1419900346842295</v>
      </c>
      <c r="DS221">
        <v>1.1265338023210636</v>
      </c>
      <c r="DT221">
        <v>0.73182705643945078</v>
      </c>
      <c r="DU221">
        <v>1.5985990713529048</v>
      </c>
      <c r="DV221">
        <v>0.1562314372384439</v>
      </c>
      <c r="DW221">
        <v>-0.16793824757965362</v>
      </c>
      <c r="DX221">
        <v>1.377621561630457</v>
      </c>
      <c r="DY221">
        <v>1.1177487131144723</v>
      </c>
      <c r="DZ221">
        <v>0.72669914802824764</v>
      </c>
      <c r="EA221">
        <v>1.0073172353748336</v>
      </c>
      <c r="EB221">
        <v>0.66814738464766055</v>
      </c>
      <c r="EC221">
        <v>0.72568269829040732</v>
      </c>
      <c r="ED221">
        <v>0.255199467922264</v>
      </c>
      <c r="EE221">
        <v>0.28300398042287173</v>
      </c>
      <c r="EF221">
        <v>3.8455907782202717E-2</v>
      </c>
      <c r="EG221">
        <v>0.24847217845723626</v>
      </c>
      <c r="EH221">
        <v>0.78156163243605836</v>
      </c>
      <c r="EI221">
        <v>0.22389912826613051</v>
      </c>
      <c r="EJ221">
        <v>0.74553513210054179</v>
      </c>
      <c r="EK221">
        <v>1.0068185034166581</v>
      </c>
      <c r="EL221">
        <v>0.79963919413854223</v>
      </c>
      <c r="EM221">
        <v>1.5681345166550187</v>
      </c>
      <c r="EN221">
        <v>1.1742999405569496</v>
      </c>
      <c r="EO221">
        <v>0.60313556327953644</v>
      </c>
      <c r="EP221">
        <v>0.63350491501665407</v>
      </c>
      <c r="EQ221">
        <v>4.8436333870034827E-2</v>
      </c>
      <c r="ER221">
        <v>0.75799780794044336</v>
      </c>
      <c r="ES221">
        <v>0.85727911634756515</v>
      </c>
    </row>
    <row r="222" spans="1:149" s="22" customFormat="1" ht="19.5" outlineLevel="1" x14ac:dyDescent="0.35">
      <c r="A222" s="288"/>
      <c r="B222" s="289">
        <v>208</v>
      </c>
      <c r="C222" s="410"/>
      <c r="D222" s="410"/>
      <c r="E222" s="375" t="s">
        <v>142</v>
      </c>
      <c r="F222" s="407"/>
      <c r="G222" s="407">
        <f t="shared" si="50"/>
        <v>12</v>
      </c>
      <c r="H222" s="407">
        <f t="shared" ref="H222:K222" si="77">H158</f>
        <v>13</v>
      </c>
      <c r="I222" s="407">
        <f t="shared" si="77"/>
        <v>14</v>
      </c>
      <c r="J222" s="407">
        <f t="shared" si="77"/>
        <v>15</v>
      </c>
      <c r="K222" s="407">
        <f t="shared" si="77"/>
        <v>16</v>
      </c>
      <c r="L222" s="407">
        <f t="shared" ref="L222:M222" si="78">L158</f>
        <v>17</v>
      </c>
      <c r="M222" s="407">
        <f t="shared" si="78"/>
        <v>18</v>
      </c>
      <c r="N222" s="409"/>
      <c r="O222" s="290">
        <v>220</v>
      </c>
      <c r="P222" s="290">
        <v>0</v>
      </c>
      <c r="Q222" s="330">
        <v>12</v>
      </c>
      <c r="R222" s="330">
        <v>12</v>
      </c>
      <c r="S222" s="330">
        <v>12</v>
      </c>
      <c r="T222" s="330">
        <v>12</v>
      </c>
      <c r="U222" s="330">
        <v>12</v>
      </c>
      <c r="V222" s="330">
        <v>12</v>
      </c>
      <c r="W222" s="330">
        <v>12</v>
      </c>
      <c r="X222" s="331">
        <v>12</v>
      </c>
      <c r="Y222" s="330">
        <v>12</v>
      </c>
      <c r="Z222" s="330">
        <v>12</v>
      </c>
      <c r="AA222" s="330">
        <v>12</v>
      </c>
      <c r="AB222" s="330">
        <v>12</v>
      </c>
      <c r="AC222" s="330">
        <v>12</v>
      </c>
      <c r="AD222" s="330">
        <v>12</v>
      </c>
      <c r="AE222" s="330">
        <v>12</v>
      </c>
      <c r="AF222" s="330">
        <v>12</v>
      </c>
      <c r="AG222" s="330">
        <v>12</v>
      </c>
      <c r="AH222" s="330">
        <v>12</v>
      </c>
      <c r="AI222" s="330">
        <v>12</v>
      </c>
      <c r="AJ222" s="330">
        <v>12</v>
      </c>
      <c r="AK222" s="330">
        <v>12</v>
      </c>
      <c r="AL222" s="332">
        <v>12</v>
      </c>
      <c r="AM222" s="332">
        <v>12</v>
      </c>
      <c r="AN222" s="332">
        <v>12</v>
      </c>
      <c r="AO222" s="332">
        <v>12</v>
      </c>
      <c r="AP222" s="332">
        <v>12</v>
      </c>
      <c r="AQ222" s="332">
        <v>12</v>
      </c>
      <c r="AR222" s="332">
        <v>12</v>
      </c>
      <c r="AS222" s="332">
        <v>12</v>
      </c>
      <c r="AT222" s="332">
        <v>12</v>
      </c>
      <c r="AU222" s="332">
        <v>12</v>
      </c>
      <c r="AV222" s="332">
        <v>12</v>
      </c>
      <c r="AW222" s="332">
        <v>12</v>
      </c>
      <c r="AX222" s="332">
        <v>12</v>
      </c>
      <c r="AY222" s="332">
        <v>12</v>
      </c>
      <c r="AZ222" s="332">
        <v>12</v>
      </c>
      <c r="BA222" s="332"/>
      <c r="BB222" s="332">
        <v>12</v>
      </c>
      <c r="BC222" s="332">
        <v>12</v>
      </c>
      <c r="BD222" s="332">
        <v>12</v>
      </c>
      <c r="BE222" s="332">
        <v>12</v>
      </c>
      <c r="BF222" s="332">
        <v>12</v>
      </c>
      <c r="BG222" s="332">
        <v>12</v>
      </c>
      <c r="BH222" s="332">
        <v>12</v>
      </c>
      <c r="BI222" s="332">
        <v>12</v>
      </c>
      <c r="BJ222" s="332">
        <v>12</v>
      </c>
      <c r="BK222" s="332">
        <v>12</v>
      </c>
      <c r="BL222" s="332">
        <v>12</v>
      </c>
      <c r="BM222" s="332">
        <v>12</v>
      </c>
      <c r="BN222" s="332">
        <v>12</v>
      </c>
      <c r="BO222" s="332">
        <v>12</v>
      </c>
      <c r="BP222" s="332">
        <v>12</v>
      </c>
      <c r="BQ222" s="332">
        <v>12</v>
      </c>
      <c r="BR222" s="332"/>
      <c r="BS222" s="332">
        <v>12</v>
      </c>
      <c r="BT222" s="332">
        <v>12</v>
      </c>
      <c r="BU222" s="332">
        <v>12</v>
      </c>
      <c r="BV222" s="332">
        <v>12</v>
      </c>
      <c r="BW222" s="332">
        <v>12</v>
      </c>
      <c r="BX222" s="329">
        <v>12</v>
      </c>
      <c r="BY222" s="332">
        <v>12</v>
      </c>
      <c r="BZ222" s="332">
        <v>12</v>
      </c>
      <c r="CA222" s="332">
        <v>12</v>
      </c>
      <c r="CB222" s="332">
        <v>12</v>
      </c>
      <c r="CC222" s="332">
        <v>12</v>
      </c>
      <c r="CD222" s="411"/>
      <c r="CE222" s="411"/>
      <c r="CG222" s="22">
        <v>11</v>
      </c>
      <c r="CH222" s="22">
        <v>11</v>
      </c>
      <c r="CI222" s="22">
        <v>11</v>
      </c>
      <c r="CJ222" s="22">
        <v>11</v>
      </c>
      <c r="CK222" s="22">
        <v>11</v>
      </c>
      <c r="CL222" s="22">
        <v>11</v>
      </c>
      <c r="CM222" s="22">
        <v>11</v>
      </c>
      <c r="CN222" s="22">
        <v>11</v>
      </c>
      <c r="CO222" s="22">
        <v>11</v>
      </c>
      <c r="CP222" s="22">
        <v>11</v>
      </c>
      <c r="CQ222" s="22">
        <v>11</v>
      </c>
      <c r="CR222" s="22">
        <v>11</v>
      </c>
      <c r="CS222" s="22">
        <v>11</v>
      </c>
      <c r="CT222" s="22">
        <v>11</v>
      </c>
      <c r="CU222" s="22">
        <v>11</v>
      </c>
      <c r="CV222" s="22">
        <v>11</v>
      </c>
      <c r="CW222" s="22">
        <v>11</v>
      </c>
      <c r="CX222" s="22">
        <v>11</v>
      </c>
      <c r="CY222" s="22">
        <v>11</v>
      </c>
      <c r="CZ222" s="22">
        <v>11</v>
      </c>
      <c r="DA222" s="22">
        <v>11</v>
      </c>
      <c r="DB222" s="22">
        <v>11</v>
      </c>
      <c r="DC222" s="22">
        <v>11</v>
      </c>
      <c r="DD222" s="22">
        <v>11</v>
      </c>
      <c r="DE222" s="22">
        <v>11</v>
      </c>
      <c r="DF222" s="22">
        <v>11</v>
      </c>
      <c r="DG222" s="22">
        <v>11</v>
      </c>
      <c r="DH222" s="22">
        <v>11</v>
      </c>
      <c r="DI222" s="22">
        <v>11</v>
      </c>
      <c r="DJ222" s="22">
        <v>11</v>
      </c>
      <c r="DK222" s="22">
        <v>11</v>
      </c>
      <c r="DL222" s="22">
        <v>11</v>
      </c>
      <c r="DM222" s="22">
        <v>11</v>
      </c>
      <c r="DN222" s="22">
        <v>11</v>
      </c>
      <c r="DO222" s="22">
        <v>11</v>
      </c>
      <c r="DP222" s="22">
        <v>11</v>
      </c>
      <c r="DQ222" s="22">
        <v>11</v>
      </c>
      <c r="DR222" s="22">
        <v>11</v>
      </c>
      <c r="DS222" s="22">
        <v>11</v>
      </c>
      <c r="DT222" s="22">
        <v>11</v>
      </c>
      <c r="DU222" s="22">
        <v>11</v>
      </c>
      <c r="DV222" s="22">
        <v>11</v>
      </c>
      <c r="DW222" s="22">
        <v>11</v>
      </c>
      <c r="DX222" s="22">
        <v>11</v>
      </c>
      <c r="DY222" s="22">
        <v>11</v>
      </c>
      <c r="DZ222" s="22">
        <v>11</v>
      </c>
      <c r="EA222" s="22">
        <v>11</v>
      </c>
      <c r="EB222" s="22">
        <v>11</v>
      </c>
      <c r="EC222" s="22">
        <v>11</v>
      </c>
      <c r="ED222" s="22">
        <v>11</v>
      </c>
      <c r="EE222" s="22">
        <v>11</v>
      </c>
      <c r="EF222" s="22">
        <v>11</v>
      </c>
      <c r="EG222" s="22">
        <v>11</v>
      </c>
      <c r="EH222" s="22">
        <v>11</v>
      </c>
      <c r="EI222" s="22">
        <v>11</v>
      </c>
      <c r="EJ222" s="22">
        <v>11</v>
      </c>
      <c r="EK222" s="22">
        <v>11</v>
      </c>
      <c r="EL222" s="22">
        <v>11</v>
      </c>
      <c r="EM222" s="22">
        <v>11</v>
      </c>
      <c r="EN222" s="22">
        <v>11</v>
      </c>
      <c r="EO222" s="22">
        <v>11</v>
      </c>
      <c r="EP222" s="22">
        <v>11</v>
      </c>
      <c r="EQ222" s="22">
        <v>11</v>
      </c>
      <c r="ER222" s="22">
        <v>11</v>
      </c>
      <c r="ES222" s="22">
        <v>11</v>
      </c>
    </row>
    <row r="223" spans="1:149" ht="19.5" outlineLevel="1" x14ac:dyDescent="0.35">
      <c r="A223" s="288"/>
      <c r="B223" s="289">
        <v>209</v>
      </c>
      <c r="C223" s="288"/>
      <c r="D223" s="288"/>
      <c r="E223" s="375"/>
      <c r="F223" s="288"/>
      <c r="G223" s="288"/>
      <c r="H223" s="286"/>
      <c r="I223" s="286"/>
      <c r="J223" s="286"/>
      <c r="K223" s="286"/>
      <c r="L223" s="286"/>
      <c r="M223" s="286"/>
      <c r="N223" s="287"/>
      <c r="O223" s="290">
        <v>221</v>
      </c>
      <c r="P223" s="290">
        <v>0</v>
      </c>
      <c r="Q223" s="330"/>
      <c r="R223" s="330"/>
      <c r="S223" s="330"/>
      <c r="T223" s="330"/>
      <c r="U223" s="330"/>
      <c r="V223" s="330"/>
      <c r="W223" s="330"/>
      <c r="X223" s="331"/>
      <c r="Y223" s="330"/>
      <c r="Z223" s="330"/>
      <c r="AA223" s="330"/>
      <c r="AB223" s="330"/>
      <c r="AC223" s="330"/>
      <c r="AD223" s="330"/>
      <c r="AE223" s="330"/>
      <c r="AF223" s="330"/>
      <c r="AG223" s="330"/>
      <c r="AH223" s="330"/>
      <c r="AI223" s="330"/>
      <c r="AJ223" s="330"/>
      <c r="AK223" s="330"/>
      <c r="AL223" s="332"/>
      <c r="AM223" s="332"/>
      <c r="AN223" s="332"/>
      <c r="AO223" s="332"/>
      <c r="AP223" s="332"/>
      <c r="AQ223" s="332"/>
      <c r="AR223" s="332"/>
      <c r="AS223" s="332"/>
      <c r="AT223" s="332"/>
      <c r="AU223" s="332"/>
      <c r="AV223" s="332"/>
      <c r="AW223" s="332"/>
      <c r="AX223" s="332"/>
      <c r="AY223" s="332"/>
      <c r="AZ223" s="332"/>
      <c r="BA223" s="332"/>
      <c r="BB223" s="332"/>
      <c r="BC223" s="332"/>
      <c r="BD223" s="332"/>
      <c r="BE223" s="332"/>
      <c r="BF223" s="332"/>
      <c r="BG223" s="332"/>
      <c r="BH223" s="332"/>
      <c r="BI223" s="332"/>
      <c r="BJ223" s="332"/>
      <c r="BK223" s="332"/>
      <c r="BL223" s="332"/>
      <c r="BM223" s="332"/>
      <c r="BN223" s="332"/>
      <c r="BO223" s="332"/>
      <c r="BP223" s="332"/>
      <c r="BQ223" s="332"/>
      <c r="BR223" s="332"/>
      <c r="BS223" s="332"/>
      <c r="BT223" s="332"/>
      <c r="BU223" s="332"/>
      <c r="BV223" s="332"/>
      <c r="BW223" s="332"/>
      <c r="BX223" s="329"/>
      <c r="BY223" s="332"/>
      <c r="BZ223" s="332"/>
      <c r="CA223" s="332"/>
      <c r="CB223" s="332"/>
      <c r="CC223" s="332"/>
      <c r="CD223" s="290"/>
      <c r="CE223" s="290"/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O223">
        <v>0</v>
      </c>
      <c r="EP223">
        <v>0</v>
      </c>
      <c r="EQ223">
        <v>0</v>
      </c>
      <c r="ER223">
        <v>0</v>
      </c>
      <c r="ES223">
        <v>0</v>
      </c>
    </row>
    <row r="224" spans="1:149" ht="19.5" outlineLevel="1" x14ac:dyDescent="0.35">
      <c r="A224" s="288"/>
      <c r="B224" s="289">
        <v>210</v>
      </c>
      <c r="C224" s="54" t="s">
        <v>146</v>
      </c>
      <c r="D224" s="54"/>
      <c r="E224" s="375"/>
      <c r="F224" s="288"/>
      <c r="G224" s="288"/>
      <c r="H224" s="286"/>
      <c r="I224" s="286"/>
      <c r="J224" s="286"/>
      <c r="K224" s="286"/>
      <c r="L224" s="286"/>
      <c r="M224" s="286"/>
      <c r="N224" s="287"/>
      <c r="O224" s="290">
        <v>222</v>
      </c>
      <c r="P224" s="290">
        <v>0</v>
      </c>
      <c r="Q224" s="330"/>
      <c r="R224" s="330"/>
      <c r="S224" s="330"/>
      <c r="T224" s="330"/>
      <c r="U224" s="330"/>
      <c r="V224" s="330"/>
      <c r="W224" s="330"/>
      <c r="X224" s="331"/>
      <c r="Y224" s="330"/>
      <c r="Z224" s="330"/>
      <c r="AA224" s="330"/>
      <c r="AB224" s="330"/>
      <c r="AC224" s="330"/>
      <c r="AD224" s="330"/>
      <c r="AE224" s="330"/>
      <c r="AF224" s="330"/>
      <c r="AG224" s="330"/>
      <c r="AH224" s="330"/>
      <c r="AI224" s="330"/>
      <c r="AJ224" s="330"/>
      <c r="AK224" s="330"/>
      <c r="AL224" s="332"/>
      <c r="AM224" s="332"/>
      <c r="AN224" s="332"/>
      <c r="AO224" s="332"/>
      <c r="AP224" s="332"/>
      <c r="AQ224" s="332"/>
      <c r="AR224" s="332"/>
      <c r="AS224" s="332"/>
      <c r="AT224" s="332"/>
      <c r="AU224" s="332"/>
      <c r="AV224" s="332"/>
      <c r="AW224" s="332"/>
      <c r="AX224" s="332"/>
      <c r="AY224" s="332"/>
      <c r="AZ224" s="332"/>
      <c r="BA224" s="332"/>
      <c r="BB224" s="332"/>
      <c r="BC224" s="332"/>
      <c r="BD224" s="332"/>
      <c r="BE224" s="332"/>
      <c r="BF224" s="332"/>
      <c r="BG224" s="332"/>
      <c r="BH224" s="332"/>
      <c r="BI224" s="332"/>
      <c r="BJ224" s="332"/>
      <c r="BK224" s="332"/>
      <c r="BL224" s="332"/>
      <c r="BM224" s="332"/>
      <c r="BN224" s="332"/>
      <c r="BO224" s="332"/>
      <c r="BP224" s="332"/>
      <c r="BQ224" s="332"/>
      <c r="BR224" s="332"/>
      <c r="BS224" s="332"/>
      <c r="BT224" s="332"/>
      <c r="BU224" s="332"/>
      <c r="BV224" s="332"/>
      <c r="BW224" s="332"/>
      <c r="BX224" s="329"/>
      <c r="BY224" s="332"/>
      <c r="BZ224" s="332"/>
      <c r="CA224" s="332"/>
      <c r="CB224" s="332"/>
      <c r="CC224" s="332"/>
      <c r="CD224" s="290"/>
      <c r="CE224" s="290"/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O224">
        <v>0</v>
      </c>
      <c r="EP224">
        <v>0</v>
      </c>
      <c r="EQ224">
        <v>0</v>
      </c>
      <c r="ER224">
        <v>0</v>
      </c>
      <c r="ES224">
        <v>0</v>
      </c>
    </row>
    <row r="225" spans="1:149" ht="19.5" outlineLevel="1" x14ac:dyDescent="0.35">
      <c r="A225" s="288"/>
      <c r="B225" s="289">
        <v>211</v>
      </c>
      <c r="C225" s="288"/>
      <c r="D225" s="288"/>
      <c r="E225" s="375"/>
      <c r="F225" s="288"/>
      <c r="G225" s="288"/>
      <c r="H225" s="286"/>
      <c r="I225" s="286"/>
      <c r="J225" s="286"/>
      <c r="K225" s="286"/>
      <c r="L225" s="286"/>
      <c r="M225" s="286"/>
      <c r="N225" s="287"/>
      <c r="O225" s="290">
        <v>223</v>
      </c>
      <c r="P225" s="290">
        <v>0</v>
      </c>
      <c r="Q225" s="330"/>
      <c r="R225" s="330"/>
      <c r="S225" s="330"/>
      <c r="T225" s="330"/>
      <c r="U225" s="330"/>
      <c r="V225" s="330"/>
      <c r="W225" s="330"/>
      <c r="X225" s="331"/>
      <c r="Y225" s="330"/>
      <c r="Z225" s="330"/>
      <c r="AA225" s="330"/>
      <c r="AB225" s="330"/>
      <c r="AC225" s="330"/>
      <c r="AD225" s="330"/>
      <c r="AE225" s="330"/>
      <c r="AF225" s="330"/>
      <c r="AG225" s="330"/>
      <c r="AH225" s="330"/>
      <c r="AI225" s="330"/>
      <c r="AJ225" s="330"/>
      <c r="AK225" s="330"/>
      <c r="AL225" s="332"/>
      <c r="AM225" s="332"/>
      <c r="AN225" s="332"/>
      <c r="AO225" s="332"/>
      <c r="AP225" s="332"/>
      <c r="AQ225" s="332"/>
      <c r="AR225" s="332"/>
      <c r="AS225" s="332"/>
      <c r="AT225" s="332"/>
      <c r="AU225" s="332"/>
      <c r="AV225" s="332"/>
      <c r="AW225" s="332"/>
      <c r="AX225" s="332"/>
      <c r="AY225" s="332"/>
      <c r="AZ225" s="332"/>
      <c r="BA225" s="332"/>
      <c r="BB225" s="332"/>
      <c r="BC225" s="332"/>
      <c r="BD225" s="332"/>
      <c r="BE225" s="332"/>
      <c r="BF225" s="332"/>
      <c r="BG225" s="332"/>
      <c r="BH225" s="332"/>
      <c r="BI225" s="332"/>
      <c r="BJ225" s="332"/>
      <c r="BK225" s="332"/>
      <c r="BL225" s="332"/>
      <c r="BM225" s="332"/>
      <c r="BN225" s="332"/>
      <c r="BO225" s="332"/>
      <c r="BP225" s="332"/>
      <c r="BQ225" s="332"/>
      <c r="BR225" s="332"/>
      <c r="BS225" s="332"/>
      <c r="BT225" s="332"/>
      <c r="BU225" s="332"/>
      <c r="BV225" s="332"/>
      <c r="BW225" s="332"/>
      <c r="BX225" s="329"/>
      <c r="BY225" s="332"/>
      <c r="BZ225" s="332"/>
      <c r="CA225" s="332"/>
      <c r="CB225" s="332"/>
      <c r="CC225" s="332"/>
      <c r="CD225" s="290"/>
      <c r="CE225" s="290"/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O225">
        <v>0</v>
      </c>
      <c r="EP225">
        <v>0</v>
      </c>
      <c r="EQ225">
        <v>0</v>
      </c>
      <c r="ER225">
        <v>0</v>
      </c>
      <c r="ES225">
        <v>0</v>
      </c>
    </row>
    <row r="226" spans="1:149" ht="19.5" outlineLevel="1" x14ac:dyDescent="0.35">
      <c r="A226" s="288"/>
      <c r="B226" s="289">
        <v>212</v>
      </c>
      <c r="C226" s="288"/>
      <c r="D226" s="288"/>
      <c r="E226" s="375" t="s">
        <v>125</v>
      </c>
      <c r="F226" s="402"/>
      <c r="G226" s="402">
        <f t="shared" ref="G226:G243" si="79">HLOOKUP($E$3,$P$3:$CE$269,O226,FALSE)</f>
        <v>12.819457458886518</v>
      </c>
      <c r="H226" s="402">
        <f t="shared" ref="H226:K241" si="80">H162*H205</f>
        <v>12.819457458886518</v>
      </c>
      <c r="I226" s="402">
        <f t="shared" si="80"/>
        <v>12.819457458886518</v>
      </c>
      <c r="J226" s="402">
        <f t="shared" si="80"/>
        <v>12.819457458886518</v>
      </c>
      <c r="K226" s="402">
        <f t="shared" si="80"/>
        <v>12.819457458886518</v>
      </c>
      <c r="L226" s="402">
        <f t="shared" ref="L226:M226" si="81">L162*L205</f>
        <v>12.819457458886518</v>
      </c>
      <c r="M226" s="402">
        <f t="shared" si="81"/>
        <v>12.819457458886518</v>
      </c>
      <c r="N226" s="412"/>
      <c r="O226" s="290">
        <v>224</v>
      </c>
      <c r="P226" s="290">
        <v>0</v>
      </c>
      <c r="Q226" s="330">
        <v>12.817219145404639</v>
      </c>
      <c r="R226" s="330">
        <v>12.809732041092667</v>
      </c>
      <c r="S226" s="330">
        <v>12.815667288766317</v>
      </c>
      <c r="T226" s="330">
        <v>12.814549938113361</v>
      </c>
      <c r="U226" s="330">
        <v>12.81527413480965</v>
      </c>
      <c r="V226" s="330">
        <v>12.816805233884939</v>
      </c>
      <c r="W226" s="330">
        <v>12.81288440307239</v>
      </c>
      <c r="X226" s="331">
        <v>12.81331330994302</v>
      </c>
      <c r="Y226" s="330">
        <v>12.814736982825067</v>
      </c>
      <c r="Z226" s="330">
        <v>12.812338831390388</v>
      </c>
      <c r="AA226" s="330">
        <v>12.810934558134596</v>
      </c>
      <c r="AB226" s="330">
        <v>12.811148202512005</v>
      </c>
      <c r="AC226" s="330">
        <v>12.816571389915095</v>
      </c>
      <c r="AD226" s="330">
        <v>12.821412544937436</v>
      </c>
      <c r="AE226" s="330">
        <v>12.819095782593745</v>
      </c>
      <c r="AF226" s="330">
        <v>12.812096781482326</v>
      </c>
      <c r="AG226" s="330">
        <v>12.820454839694522</v>
      </c>
      <c r="AH226" s="330">
        <v>12.815345078290729</v>
      </c>
      <c r="AI226" s="330">
        <v>12.815711468242117</v>
      </c>
      <c r="AJ226" s="330">
        <v>12.812372588661209</v>
      </c>
      <c r="AK226" s="330">
        <v>12.816091448430351</v>
      </c>
      <c r="AL226" s="332">
        <v>12.814546852239651</v>
      </c>
      <c r="AM226" s="332">
        <v>12.810940759039308</v>
      </c>
      <c r="AN226" s="332">
        <v>12.81145662132478</v>
      </c>
      <c r="AO226" s="332">
        <v>12.814922528786086</v>
      </c>
      <c r="AP226" s="332">
        <v>12.817662753008971</v>
      </c>
      <c r="AQ226" s="332">
        <v>12.806567709189416</v>
      </c>
      <c r="AR226" s="332">
        <v>12.815090519596231</v>
      </c>
      <c r="AS226" s="332">
        <v>12.815281989642113</v>
      </c>
      <c r="AT226" s="332">
        <v>12.815901074724351</v>
      </c>
      <c r="AU226" s="332">
        <v>12.813206597855897</v>
      </c>
      <c r="AV226" s="332">
        <v>12.814116835927887</v>
      </c>
      <c r="AW226" s="332">
        <v>12.820177946526355</v>
      </c>
      <c r="AX226" s="332">
        <v>12.812859046489152</v>
      </c>
      <c r="AY226" s="332">
        <v>12.819461334344746</v>
      </c>
      <c r="AZ226" s="332">
        <v>12.813083541286099</v>
      </c>
      <c r="BA226" s="332"/>
      <c r="BB226" s="332">
        <v>12.819261214706257</v>
      </c>
      <c r="BC226" s="332">
        <v>12.814306444850608</v>
      </c>
      <c r="BD226" s="332">
        <v>12.787701892268222</v>
      </c>
      <c r="BE226" s="332">
        <v>12.810935258155617</v>
      </c>
      <c r="BF226" s="332">
        <v>12.814773798938791</v>
      </c>
      <c r="BG226" s="332">
        <v>12.831090199996751</v>
      </c>
      <c r="BH226" s="332">
        <v>12.811928566157505</v>
      </c>
      <c r="BI226" s="332">
        <v>12.814734709841771</v>
      </c>
      <c r="BJ226" s="332">
        <v>12.814137975902941</v>
      </c>
      <c r="BK226" s="332">
        <v>12.819457458886518</v>
      </c>
      <c r="BL226" s="332">
        <v>12.814374704096441</v>
      </c>
      <c r="BM226" s="332">
        <v>12.812937993392623</v>
      </c>
      <c r="BN226" s="332">
        <v>12.806437742471982</v>
      </c>
      <c r="BO226" s="332">
        <v>12.822060011014516</v>
      </c>
      <c r="BP226" s="332">
        <v>12.812317891678893</v>
      </c>
      <c r="BQ226" s="332">
        <v>12.814570121024731</v>
      </c>
      <c r="BR226" s="332"/>
      <c r="BS226" s="332">
        <v>12.809840579464703</v>
      </c>
      <c r="BT226" s="332">
        <v>12.814244071673096</v>
      </c>
      <c r="BU226" s="332">
        <v>12.802268129032575</v>
      </c>
      <c r="BV226" s="332">
        <v>12.814879887835255</v>
      </c>
      <c r="BW226" s="332">
        <v>12.815287046759257</v>
      </c>
      <c r="BX226" s="329">
        <v>12.81359917943923</v>
      </c>
      <c r="BY226" s="332">
        <v>12.815763359841434</v>
      </c>
      <c r="BZ226" s="332">
        <v>12.815289735331385</v>
      </c>
      <c r="CA226" s="332">
        <v>12.814503173948188</v>
      </c>
      <c r="CB226" s="332">
        <v>12.813463903341642</v>
      </c>
      <c r="CC226" s="332">
        <v>12.813263187749161</v>
      </c>
      <c r="CD226" s="290"/>
      <c r="CE226" s="290"/>
      <c r="CG226">
        <v>12.817219145404639</v>
      </c>
      <c r="CH226">
        <v>12.809732041092667</v>
      </c>
      <c r="CI226">
        <v>12.815667288766317</v>
      </c>
      <c r="CJ226">
        <v>12.814549938113361</v>
      </c>
      <c r="CK226">
        <v>12.81527413480965</v>
      </c>
      <c r="CL226">
        <v>12.816805233884939</v>
      </c>
      <c r="CM226">
        <v>12.81288440307239</v>
      </c>
      <c r="CN226">
        <v>12.81331330994302</v>
      </c>
      <c r="CO226">
        <v>12.814736982825067</v>
      </c>
      <c r="CP226">
        <v>12.812338831390388</v>
      </c>
      <c r="CQ226">
        <v>12.810934558134596</v>
      </c>
      <c r="CR226">
        <v>12.811148202512005</v>
      </c>
      <c r="CS226">
        <v>12.816571389915095</v>
      </c>
      <c r="CT226">
        <v>12.821412544937436</v>
      </c>
      <c r="CU226">
        <v>12.819095782593745</v>
      </c>
      <c r="CV226">
        <v>12.812096781482326</v>
      </c>
      <c r="CW226">
        <v>12.820454839694522</v>
      </c>
      <c r="CX226">
        <v>12.815345078290729</v>
      </c>
      <c r="CY226">
        <v>12.815711468242117</v>
      </c>
      <c r="CZ226">
        <v>12.812372588661209</v>
      </c>
      <c r="DA226">
        <v>12.816091448430351</v>
      </c>
      <c r="DB226">
        <v>12.814546852239651</v>
      </c>
      <c r="DC226">
        <v>12.810940759039308</v>
      </c>
      <c r="DD226">
        <v>12.81145662132478</v>
      </c>
      <c r="DE226">
        <v>12.814922528786086</v>
      </c>
      <c r="DF226">
        <v>12.817662753008971</v>
      </c>
      <c r="DG226">
        <v>12.806567709189416</v>
      </c>
      <c r="DH226">
        <v>12.815090519596231</v>
      </c>
      <c r="DI226">
        <v>12.815281989642113</v>
      </c>
      <c r="DJ226">
        <v>12.815901074724351</v>
      </c>
      <c r="DK226">
        <v>12.813206597855897</v>
      </c>
      <c r="DL226">
        <v>12.814116835927887</v>
      </c>
      <c r="DM226">
        <v>12.820177946526355</v>
      </c>
      <c r="DN226">
        <v>12.812859046489152</v>
      </c>
      <c r="DO226">
        <v>12.819461334344746</v>
      </c>
      <c r="DP226">
        <v>12.813083541286099</v>
      </c>
      <c r="DQ226">
        <v>12.814420946768353</v>
      </c>
      <c r="DR226">
        <v>12.819261214706257</v>
      </c>
      <c r="DS226">
        <v>12.814306444850608</v>
      </c>
      <c r="DT226">
        <v>12.787701892268222</v>
      </c>
      <c r="DU226">
        <v>12.810935258155617</v>
      </c>
      <c r="DV226">
        <v>12.814773798938791</v>
      </c>
      <c r="DW226">
        <v>12.831090199996751</v>
      </c>
      <c r="DX226">
        <v>12.811928566157505</v>
      </c>
      <c r="DY226">
        <v>12.814734709841771</v>
      </c>
      <c r="DZ226">
        <v>12.814137975902941</v>
      </c>
      <c r="EA226">
        <v>12.819457458886518</v>
      </c>
      <c r="EB226">
        <v>12.814374704096441</v>
      </c>
      <c r="EC226">
        <v>12.812937993392623</v>
      </c>
      <c r="ED226">
        <v>12.806437742471982</v>
      </c>
      <c r="EE226">
        <v>12.822060011014516</v>
      </c>
      <c r="EF226">
        <v>12.812317891678893</v>
      </c>
      <c r="EG226">
        <v>12.814570121024731</v>
      </c>
      <c r="EH226">
        <v>12.814778731479111</v>
      </c>
      <c r="EI226">
        <v>12.809840579464703</v>
      </c>
      <c r="EJ226">
        <v>12.814244071673096</v>
      </c>
      <c r="EK226">
        <v>12.802268129032575</v>
      </c>
      <c r="EL226">
        <v>12.814879887835255</v>
      </c>
      <c r="EM226">
        <v>12.815287046759257</v>
      </c>
      <c r="EN226">
        <v>12.81359917943923</v>
      </c>
      <c r="EO226">
        <v>12.815763359841434</v>
      </c>
      <c r="EP226">
        <v>12.815289735331385</v>
      </c>
      <c r="EQ226">
        <v>12.814503173948188</v>
      </c>
      <c r="ER226">
        <v>12.813463903341642</v>
      </c>
      <c r="ES226">
        <v>12.813263187749161</v>
      </c>
    </row>
    <row r="227" spans="1:149" ht="19.5" outlineLevel="1" x14ac:dyDescent="0.35">
      <c r="A227" s="288"/>
      <c r="B227" s="289">
        <v>213</v>
      </c>
      <c r="C227" s="288"/>
      <c r="D227" s="288"/>
      <c r="E227" s="375" t="s">
        <v>126</v>
      </c>
      <c r="F227" s="402"/>
      <c r="G227" s="402">
        <f t="shared" si="79"/>
        <v>-0.19548788625154617</v>
      </c>
      <c r="H227" s="402">
        <f t="shared" si="80"/>
        <v>-0.20216288229107127</v>
      </c>
      <c r="I227" s="402">
        <f t="shared" si="80"/>
        <v>-0.25342626832951648</v>
      </c>
      <c r="J227" s="402">
        <f t="shared" si="80"/>
        <v>-0.24665639430384878</v>
      </c>
      <c r="K227" s="402">
        <f t="shared" si="80"/>
        <v>-0.24670535448809897</v>
      </c>
      <c r="L227" s="402">
        <f t="shared" ref="L227:M227" si="82">L163*L206</f>
        <v>-0.24712945165782152</v>
      </c>
      <c r="M227" s="402">
        <f t="shared" si="82"/>
        <v>-0.24755385127916968</v>
      </c>
      <c r="N227" s="412"/>
      <c r="O227" s="290">
        <v>225</v>
      </c>
      <c r="P227" s="290">
        <v>0</v>
      </c>
      <c r="Q227" s="330">
        <v>-0.1955616849866077</v>
      </c>
      <c r="R227" s="330">
        <v>-5.0139453917599767E-2</v>
      </c>
      <c r="S227" s="330">
        <v>-8.7626611403791368E-2</v>
      </c>
      <c r="T227" s="330">
        <v>-0.13878007179372015</v>
      </c>
      <c r="U227" s="330">
        <v>-9.7282205088153217E-2</v>
      </c>
      <c r="V227" s="330">
        <v>-0.1702046092964665</v>
      </c>
      <c r="W227" s="330">
        <v>-8.8737017161301307E-2</v>
      </c>
      <c r="X227" s="331">
        <v>-0.12813883089931141</v>
      </c>
      <c r="Y227" s="330">
        <v>-9.581276184553067E-2</v>
      </c>
      <c r="Z227" s="330">
        <v>-6.6354387807909962E-2</v>
      </c>
      <c r="AA227" s="330">
        <v>-0.19195646546552891</v>
      </c>
      <c r="AB227" s="330">
        <v>-0.21027366660337329</v>
      </c>
      <c r="AC227" s="330">
        <v>-0.15199787265681419</v>
      </c>
      <c r="AD227" s="330">
        <v>-0.10912043868331216</v>
      </c>
      <c r="AE227" s="330">
        <v>-0.21001575308326029</v>
      </c>
      <c r="AF227" s="330">
        <v>-0.1128129498024717</v>
      </c>
      <c r="AG227" s="330">
        <v>-9.5787970029264174E-2</v>
      </c>
      <c r="AH227" s="330">
        <v>-0.20980093278769354</v>
      </c>
      <c r="AI227" s="330">
        <v>-9.7268348710777289E-2</v>
      </c>
      <c r="AJ227" s="330">
        <v>-8.7696956559130693E-2</v>
      </c>
      <c r="AK227" s="330">
        <v>-9.593707858817796E-2</v>
      </c>
      <c r="AL227" s="332">
        <v>-0.17083322985680163</v>
      </c>
      <c r="AM227" s="332">
        <v>-0.12794642299931039</v>
      </c>
      <c r="AN227" s="332">
        <v>-0.18266016362852908</v>
      </c>
      <c r="AO227" s="332">
        <v>-9.5940626722509262E-2</v>
      </c>
      <c r="AP227" s="332">
        <v>-3.7892621296113725E-2</v>
      </c>
      <c r="AQ227" s="332">
        <v>-3.8091198936830481E-2</v>
      </c>
      <c r="AR227" s="332">
        <v>-0.16180347252405305</v>
      </c>
      <c r="AS227" s="332">
        <v>-0.19088069251510811</v>
      </c>
      <c r="AT227" s="332">
        <v>-0.15573298826571866</v>
      </c>
      <c r="AU227" s="332">
        <v>-0.12601135042168729</v>
      </c>
      <c r="AV227" s="332">
        <v>-6.5859066341232314E-2</v>
      </c>
      <c r="AW227" s="332">
        <v>-0.15174915237823228</v>
      </c>
      <c r="AX227" s="332">
        <v>-0.10020086696144365</v>
      </c>
      <c r="AY227" s="332">
        <v>-0.1058838338788546</v>
      </c>
      <c r="AZ227" s="332">
        <v>-0.11332652681597843</v>
      </c>
      <c r="BA227" s="332"/>
      <c r="BB227" s="332">
        <v>-0.16993280418105028</v>
      </c>
      <c r="BC227" s="332">
        <v>-0.17604296046345022</v>
      </c>
      <c r="BD227" s="332">
        <v>-8.8883405462773901E-2</v>
      </c>
      <c r="BE227" s="332">
        <v>-8.8300948559924791E-2</v>
      </c>
      <c r="BF227" s="332">
        <v>-5.1826647831172031E-2</v>
      </c>
      <c r="BG227" s="332">
        <v>-0.11867700889200625</v>
      </c>
      <c r="BH227" s="332">
        <v>-0.18236494873889952</v>
      </c>
      <c r="BI227" s="332">
        <v>-0.17596898503195613</v>
      </c>
      <c r="BJ227" s="332">
        <v>-0.15541590908040359</v>
      </c>
      <c r="BK227" s="332">
        <v>-0.19548788625154617</v>
      </c>
      <c r="BL227" s="332">
        <v>1.5801765037710378E-4</v>
      </c>
      <c r="BM227" s="332">
        <v>-6.1246818508616595E-2</v>
      </c>
      <c r="BN227" s="332">
        <v>-5.0496978051407182E-2</v>
      </c>
      <c r="BO227" s="332">
        <v>1.573464457021083E-4</v>
      </c>
      <c r="BP227" s="332">
        <v>-9.0969774839302645E-2</v>
      </c>
      <c r="BQ227" s="332">
        <v>-8.764451510443419E-2</v>
      </c>
      <c r="BR227" s="332"/>
      <c r="BS227" s="332">
        <v>-8.8417268519130773E-2</v>
      </c>
      <c r="BT227" s="332">
        <v>-0.13117753834103929</v>
      </c>
      <c r="BU227" s="332">
        <v>-0.19716513311609443</v>
      </c>
      <c r="BV227" s="332">
        <v>-0.1984857676663738</v>
      </c>
      <c r="BW227" s="332">
        <v>-0.15534362131800813</v>
      </c>
      <c r="BX227" s="329">
        <v>-0.15183107473871627</v>
      </c>
      <c r="BY227" s="332">
        <v>-8.8832141781522836E-2</v>
      </c>
      <c r="BZ227" s="332">
        <v>-9.5013557868441414E-2</v>
      </c>
      <c r="CA227" s="332">
        <v>-0.15209337723196117</v>
      </c>
      <c r="CB227" s="332">
        <v>-3.2087013947576584E-2</v>
      </c>
      <c r="CC227" s="332">
        <v>-0.19834353179433084</v>
      </c>
      <c r="CD227" s="290"/>
      <c r="CE227" s="290"/>
      <c r="CG227">
        <v>-0.21035145152183377</v>
      </c>
      <c r="CH227">
        <v>-6.4912776278580206E-2</v>
      </c>
      <c r="CI227">
        <v>-0.10240243604368385</v>
      </c>
      <c r="CJ227">
        <v>-0.15370367446094546</v>
      </c>
      <c r="CK227">
        <v>-0.11206047099568392</v>
      </c>
      <c r="CL227">
        <v>-0.1849784123695839</v>
      </c>
      <c r="CM227">
        <v>-0.10354209439681131</v>
      </c>
      <c r="CN227">
        <v>-0.1429307724888593</v>
      </c>
      <c r="CO227">
        <v>-0.11059140086445091</v>
      </c>
      <c r="CP227">
        <v>-8.1196932292701779E-2</v>
      </c>
      <c r="CQ227">
        <v>-0.20684177922513572</v>
      </c>
      <c r="CR227">
        <v>-0.22507185816644493</v>
      </c>
      <c r="CS227">
        <v>-0.16676707941345922</v>
      </c>
      <c r="CT227">
        <v>-0.12393580560646952</v>
      </c>
      <c r="CU227">
        <v>-0.22479579375878148</v>
      </c>
      <c r="CV227">
        <v>-0.12761662858455758</v>
      </c>
      <c r="CW227">
        <v>-0.11056278503459614</v>
      </c>
      <c r="CX227">
        <v>-0.22456585529869713</v>
      </c>
      <c r="CY227">
        <v>-0.11193938537023657</v>
      </c>
      <c r="CZ227">
        <v>-0.10248464298008385</v>
      </c>
      <c r="DA227">
        <v>-0.11073489284250738</v>
      </c>
      <c r="DB227">
        <v>-0.185661597353318</v>
      </c>
      <c r="DC227">
        <v>-0.14271615362908749</v>
      </c>
      <c r="DD227">
        <v>-0.19741428980922779</v>
      </c>
      <c r="DE227">
        <v>-0.11073898825880261</v>
      </c>
      <c r="DF227">
        <v>-5.2678489352439239E-2</v>
      </c>
      <c r="DG227">
        <v>-5.2954552864920568E-2</v>
      </c>
      <c r="DH227">
        <v>-0.17666406236746093</v>
      </c>
      <c r="DI227">
        <v>-0.20568258518305083</v>
      </c>
      <c r="DJ227">
        <v>-0.17053850084757557</v>
      </c>
      <c r="DK227">
        <v>-0.14077283373046584</v>
      </c>
      <c r="DL227">
        <v>-8.0693851269349179E-2</v>
      </c>
      <c r="DM227">
        <v>-0.16649419168335486</v>
      </c>
      <c r="DN227">
        <v>-0.11497998058455068</v>
      </c>
      <c r="DO227">
        <v>-0.12067214489910107</v>
      </c>
      <c r="DP227">
        <v>-0.12819759882863871</v>
      </c>
      <c r="DQ227">
        <v>-6.9334966873460857E-2</v>
      </c>
      <c r="DR227">
        <v>-0.18468301450150357</v>
      </c>
      <c r="DS227">
        <v>-0.19084615325486054</v>
      </c>
      <c r="DT227">
        <v>-0.1037129064413734</v>
      </c>
      <c r="DU227">
        <v>-0.10303327116011021</v>
      </c>
      <c r="DV227">
        <v>-6.6582544682761563E-2</v>
      </c>
      <c r="DW227">
        <v>-0.13345917705035987</v>
      </c>
      <c r="DX227">
        <v>-0.19709522933857229</v>
      </c>
      <c r="DY227">
        <v>-0.19076595733848392</v>
      </c>
      <c r="DZ227">
        <v>-0.17019127699015277</v>
      </c>
      <c r="EA227">
        <v>-0.21027207160116201</v>
      </c>
      <c r="EB227">
        <v>-1.4626901830541448E-2</v>
      </c>
      <c r="EC227">
        <v>-7.6000628876482013E-2</v>
      </c>
      <c r="ED227">
        <v>-6.5375642989298155E-2</v>
      </c>
      <c r="EE227">
        <v>-1.4564771778196471E-2</v>
      </c>
      <c r="EF227">
        <v>-0.10577151050331562</v>
      </c>
      <c r="EG227">
        <v>-0.10242335871238747</v>
      </c>
      <c r="EH227">
        <v>-0.12740738827162806</v>
      </c>
      <c r="EI227">
        <v>-0.10332641579582709</v>
      </c>
      <c r="EJ227">
        <v>-0.14596391982198414</v>
      </c>
      <c r="EK227">
        <v>-0.21207616381146555</v>
      </c>
      <c r="EL227">
        <v>-0.21327131591412293</v>
      </c>
      <c r="EM227">
        <v>-0.17011211684068261</v>
      </c>
      <c r="EN227">
        <v>-0.16658407420972038</v>
      </c>
      <c r="EO227">
        <v>-0.10365308981587677</v>
      </c>
      <c r="EP227">
        <v>-0.10980149470742426</v>
      </c>
      <c r="EQ227">
        <v>-0.16687186390017272</v>
      </c>
      <c r="ER227">
        <v>-4.6871299171248243E-2</v>
      </c>
      <c r="ES227">
        <v>-0.21311848464587912</v>
      </c>
    </row>
    <row r="228" spans="1:149" ht="19.5" outlineLevel="1" x14ac:dyDescent="0.35">
      <c r="A228" s="288"/>
      <c r="B228" s="289">
        <v>214</v>
      </c>
      <c r="C228" s="288"/>
      <c r="D228" s="288"/>
      <c r="E228" s="375" t="s">
        <v>127</v>
      </c>
      <c r="F228" s="402"/>
      <c r="G228" s="402">
        <f t="shared" si="79"/>
        <v>-3.4997123672678002E-2</v>
      </c>
      <c r="H228" s="402">
        <f t="shared" si="80"/>
        <v>-2.9963823117984068E-2</v>
      </c>
      <c r="I228" s="402">
        <f t="shared" si="80"/>
        <v>-2.3847892051110195E-2</v>
      </c>
      <c r="J228" s="402">
        <f t="shared" si="80"/>
        <v>-1.7730432700630641E-2</v>
      </c>
      <c r="K228" s="402">
        <f t="shared" si="80"/>
        <v>-1.0081470804401671E-2</v>
      </c>
      <c r="L228" s="402">
        <f t="shared" ref="L228:M228" si="83">L164*L207</f>
        <v>-2.4361030129888377E-3</v>
      </c>
      <c r="M228" s="402">
        <f t="shared" si="83"/>
        <v>5.2116150567507267E-3</v>
      </c>
      <c r="N228" s="412"/>
      <c r="O228" s="290">
        <v>226</v>
      </c>
      <c r="P228" s="290">
        <v>0</v>
      </c>
      <c r="Q228" s="330">
        <v>1.1650758008535247</v>
      </c>
      <c r="R228" s="330">
        <v>-0.7718504366289699</v>
      </c>
      <c r="S228" s="330">
        <v>-1.6236001766503976</v>
      </c>
      <c r="T228" s="330">
        <v>-0.24111778997058667</v>
      </c>
      <c r="U228" s="330">
        <v>-0.20607188193727602</v>
      </c>
      <c r="V228" s="330">
        <v>3.0188944502963107E-2</v>
      </c>
      <c r="W228" s="330">
        <v>-0.34430426096887806</v>
      </c>
      <c r="X228" s="331">
        <v>-0.98495705583747428</v>
      </c>
      <c r="Y228" s="330">
        <v>-1.7635550547524823</v>
      </c>
      <c r="Z228" s="330">
        <v>-0.56966767956709163</v>
      </c>
      <c r="AA228" s="330">
        <v>-1.483191819038103</v>
      </c>
      <c r="AB228" s="330">
        <v>-0.72282600426455124</v>
      </c>
      <c r="AC228" s="330">
        <v>1.3411319809542398E-2</v>
      </c>
      <c r="AD228" s="330">
        <v>-2.9469078579299163E-2</v>
      </c>
      <c r="AE228" s="330">
        <v>0.15318667430228813</v>
      </c>
      <c r="AF228" s="330">
        <v>-0.53996551014018912</v>
      </c>
      <c r="AG228" s="330">
        <v>-1.3156068141560595</v>
      </c>
      <c r="AH228" s="330">
        <v>-0.33426559084480478</v>
      </c>
      <c r="AI228" s="330">
        <v>-0.49173602669721034</v>
      </c>
      <c r="AJ228" s="330">
        <v>-1.263049273413809</v>
      </c>
      <c r="AK228" s="330">
        <v>-0.12563963202271711</v>
      </c>
      <c r="AL228" s="332">
        <v>-0.74763452095992611</v>
      </c>
      <c r="AM228" s="332">
        <v>-6.1828987645860575E-2</v>
      </c>
      <c r="AN228" s="332">
        <v>-0.45344790454996919</v>
      </c>
      <c r="AO228" s="332">
        <v>-1.3881992412068684</v>
      </c>
      <c r="AP228" s="332">
        <v>-1.777957789720068</v>
      </c>
      <c r="AQ228" s="332">
        <v>-1.0824653111526652</v>
      </c>
      <c r="AR228" s="332">
        <v>1.2297862991674577</v>
      </c>
      <c r="AS228" s="332">
        <v>0.74073337571281639</v>
      </c>
      <c r="AT228" s="332">
        <v>-0.55326446959776898</v>
      </c>
      <c r="AU228" s="332">
        <v>-1.0906566657730639</v>
      </c>
      <c r="AV228" s="332">
        <v>-0.36756683765955678</v>
      </c>
      <c r="AW228" s="332">
        <v>0.20313892896604963</v>
      </c>
      <c r="AX228" s="332">
        <v>-0.80908200121901341</v>
      </c>
      <c r="AY228" s="332">
        <v>-0.67580523805709158</v>
      </c>
      <c r="AZ228" s="332">
        <v>0.41372021142764509</v>
      </c>
      <c r="BA228" s="332"/>
      <c r="BB228" s="332">
        <v>-0.216053100853032</v>
      </c>
      <c r="BC228" s="332">
        <v>-0.16862216423981977</v>
      </c>
      <c r="BD228" s="332">
        <v>-6.4650169076531788E-2</v>
      </c>
      <c r="BE228" s="332">
        <v>-0.85335104299489328</v>
      </c>
      <c r="BF228" s="332">
        <v>-0.4295484110913419</v>
      </c>
      <c r="BG228" s="332">
        <v>-1.0085516961733096</v>
      </c>
      <c r="BH228" s="332">
        <v>5.8549167221128934E-2</v>
      </c>
      <c r="BI228" s="332">
        <v>-0.71714620291068487</v>
      </c>
      <c r="BJ228" s="332">
        <v>-0.67256126094240909</v>
      </c>
      <c r="BK228" s="332">
        <v>-3.4997123672678002E-2</v>
      </c>
      <c r="BL228" s="332">
        <v>-0.76963234598179198</v>
      </c>
      <c r="BM228" s="332">
        <v>-0.19908158513026156</v>
      </c>
      <c r="BN228" s="332">
        <v>-0.28019463630672742</v>
      </c>
      <c r="BO228" s="332">
        <v>-1.1750809522804062</v>
      </c>
      <c r="BP228" s="332">
        <v>-1.0691565250625299</v>
      </c>
      <c r="BQ228" s="332">
        <v>-1.3840807668645596</v>
      </c>
      <c r="BR228" s="332"/>
      <c r="BS228" s="332">
        <v>-9.3337307856672463E-2</v>
      </c>
      <c r="BT228" s="332">
        <v>-0.97285769947137302</v>
      </c>
      <c r="BU228" s="332">
        <v>1.1608908014235746</v>
      </c>
      <c r="BV228" s="332">
        <v>0.28746926026280195</v>
      </c>
      <c r="BW228" s="332">
        <v>-0.67827262405629341</v>
      </c>
      <c r="BX228" s="329">
        <v>-4.4286736803311827E-2</v>
      </c>
      <c r="BY228" s="332">
        <v>-0.44277726840263426</v>
      </c>
      <c r="BZ228" s="332">
        <v>-1.2571625918425606</v>
      </c>
      <c r="CA228" s="332">
        <v>-1.2604589005689499</v>
      </c>
      <c r="CB228" s="332">
        <v>-0.44123655341679585</v>
      </c>
      <c r="CC228" s="332">
        <v>-0.1741096821255492</v>
      </c>
      <c r="CD228" s="290"/>
      <c r="CE228" s="290"/>
      <c r="CG228">
        <v>1.1611750959245415</v>
      </c>
      <c r="CH228">
        <v>-0.77173344624141116</v>
      </c>
      <c r="CI228">
        <v>-1.6233289255813119</v>
      </c>
      <c r="CJ228">
        <v>-0.24239243933060117</v>
      </c>
      <c r="CK228">
        <v>-0.20922618989469977</v>
      </c>
      <c r="CL228">
        <v>2.4874515763904436E-2</v>
      </c>
      <c r="CM228">
        <v>-0.34718804643293577</v>
      </c>
      <c r="CN228">
        <v>-0.9917645437255691</v>
      </c>
      <c r="CO228">
        <v>-1.7515550309995069</v>
      </c>
      <c r="CP228">
        <v>-0.57568198044017949</v>
      </c>
      <c r="CQ228">
        <v>-1.4955918247476756</v>
      </c>
      <c r="CR228">
        <v>-0.72522454547232729</v>
      </c>
      <c r="CS228">
        <v>8.8691569236168701E-3</v>
      </c>
      <c r="CT228">
        <v>-0.18452314027970321</v>
      </c>
      <c r="CU228">
        <v>0.15035057971242261</v>
      </c>
      <c r="CV228">
        <v>-0.5468404451043819</v>
      </c>
      <c r="CW228">
        <v>-1.3176332907362858</v>
      </c>
      <c r="CX228">
        <v>-0.33815289869427007</v>
      </c>
      <c r="CY228">
        <v>-0.49729091568505801</v>
      </c>
      <c r="CZ228">
        <v>-1.2626918175792654</v>
      </c>
      <c r="DA228">
        <v>-0.12747623626945326</v>
      </c>
      <c r="DB228">
        <v>-0.75522453143533153</v>
      </c>
      <c r="DC228">
        <v>-6.5541971265979965E-2</v>
      </c>
      <c r="DD228">
        <v>-0.45827846768419972</v>
      </c>
      <c r="DE228">
        <v>-1.3881992412068684</v>
      </c>
      <c r="DF228">
        <v>-1.7808442501355066</v>
      </c>
      <c r="DG228">
        <v>-1.0835077047635957</v>
      </c>
      <c r="DH228">
        <v>1.2255796913985555</v>
      </c>
      <c r="DI228">
        <v>0.73600846496969574</v>
      </c>
      <c r="DJ228">
        <v>-0.57664872424422531</v>
      </c>
      <c r="DK228">
        <v>-1.0893698383843711</v>
      </c>
      <c r="DL228">
        <v>-0.36878554767763289</v>
      </c>
      <c r="DM228">
        <v>0.19780407381041976</v>
      </c>
      <c r="DN228">
        <v>-0.81343970454266368</v>
      </c>
      <c r="DO228">
        <v>-0.68076522702264508</v>
      </c>
      <c r="DP228">
        <v>0.40845184507013421</v>
      </c>
      <c r="DQ228">
        <v>-0.9656926599464184</v>
      </c>
      <c r="DR228">
        <v>-0.2359757744745925</v>
      </c>
      <c r="DS228">
        <v>-0.25722115634728243</v>
      </c>
      <c r="DT228">
        <v>-7.0635347522296943E-2</v>
      </c>
      <c r="DU228">
        <v>-0.85735094183792948</v>
      </c>
      <c r="DV228">
        <v>-0.4305627898904747</v>
      </c>
      <c r="DW228">
        <v>-1.0030467483222651</v>
      </c>
      <c r="DX228">
        <v>4.8204501981029005E-2</v>
      </c>
      <c r="DY228">
        <v>-0.72489498662357033</v>
      </c>
      <c r="DZ228">
        <v>-0.68092028389690418</v>
      </c>
      <c r="EA228">
        <v>-4.4115916691060887E-2</v>
      </c>
      <c r="EB228">
        <v>-0.7751255968721984</v>
      </c>
      <c r="EC228">
        <v>-0.19698399207019271</v>
      </c>
      <c r="ED228">
        <v>-0.28064126224372232</v>
      </c>
      <c r="EE228">
        <v>-1.176299041664036</v>
      </c>
      <c r="EF228">
        <v>-1.0703779762869778</v>
      </c>
      <c r="EG228">
        <v>-1.3836101845378725</v>
      </c>
      <c r="EH228">
        <v>-0.57205126068734724</v>
      </c>
      <c r="EI228">
        <v>-9.4225041304653881E-2</v>
      </c>
      <c r="EJ228">
        <v>-0.96801188199320909</v>
      </c>
      <c r="EK228">
        <v>1.1580706949577575</v>
      </c>
      <c r="EL228">
        <v>0.28249256584874388</v>
      </c>
      <c r="EM228">
        <v>-0.68466879330944219</v>
      </c>
      <c r="EN228">
        <v>-4.7662723076274519E-2</v>
      </c>
      <c r="EO228">
        <v>-0.44885354427345314</v>
      </c>
      <c r="EP228">
        <v>-1.2612917647138042</v>
      </c>
      <c r="EQ228">
        <v>-1.2595279923337248</v>
      </c>
      <c r="ER228">
        <v>-0.44453949684612465</v>
      </c>
      <c r="ES228">
        <v>-0.17836644172332136</v>
      </c>
    </row>
    <row r="229" spans="1:149" ht="19.5" outlineLevel="1" x14ac:dyDescent="0.35">
      <c r="A229" s="288"/>
      <c r="B229" s="289">
        <v>215</v>
      </c>
      <c r="C229" s="288"/>
      <c r="D229" s="288"/>
      <c r="E229" s="375" t="s">
        <v>128</v>
      </c>
      <c r="F229" s="402"/>
      <c r="G229" s="402">
        <f t="shared" si="79"/>
        <v>-5.8121447996123232E-2</v>
      </c>
      <c r="H229" s="402">
        <f t="shared" si="80"/>
        <v>-5.8121447996123232E-2</v>
      </c>
      <c r="I229" s="402">
        <f t="shared" si="80"/>
        <v>-5.8121447996123232E-2</v>
      </c>
      <c r="J229" s="402">
        <f t="shared" si="80"/>
        <v>-5.8121447996123232E-2</v>
      </c>
      <c r="K229" s="402">
        <f t="shared" si="80"/>
        <v>-5.8121447996123232E-2</v>
      </c>
      <c r="L229" s="402">
        <f t="shared" ref="L229:M229" si="84">L165*L208</f>
        <v>-5.8121447996123232E-2</v>
      </c>
      <c r="M229" s="402">
        <f t="shared" si="84"/>
        <v>-5.8121447996123232E-2</v>
      </c>
      <c r="N229" s="412"/>
      <c r="O229" s="290">
        <v>227</v>
      </c>
      <c r="P229" s="290">
        <v>0</v>
      </c>
      <c r="Q229" s="330">
        <v>0.53923328844842855</v>
      </c>
      <c r="R229" s="330">
        <v>-0.31112792693041885</v>
      </c>
      <c r="S229" s="330">
        <v>-0.59490752035248329</v>
      </c>
      <c r="T229" s="330">
        <v>-7.2884090319695949E-2</v>
      </c>
      <c r="U229" s="330">
        <v>-8.9126990802696066E-2</v>
      </c>
      <c r="V229" s="330">
        <v>1.5566068796261245E-2</v>
      </c>
      <c r="W229" s="330">
        <v>-0.17587787634040611</v>
      </c>
      <c r="X229" s="331">
        <v>-0.33384462527417247</v>
      </c>
      <c r="Y229" s="330">
        <v>-0.56797994881407321</v>
      </c>
      <c r="Z229" s="330">
        <v>-0.26285825402054996</v>
      </c>
      <c r="AA229" s="330">
        <v>-0.62794465168091362</v>
      </c>
      <c r="AB229" s="330">
        <v>-0.27922562795819394</v>
      </c>
      <c r="AC229" s="330">
        <v>1.7276351963038353E-2</v>
      </c>
      <c r="AD229" s="330">
        <v>-1.5734085433805486E-2</v>
      </c>
      <c r="AE229" s="330">
        <v>0.10741290547504276</v>
      </c>
      <c r="AF229" s="330">
        <v>-0.17921228084021085</v>
      </c>
      <c r="AG229" s="330">
        <v>-0.48889388352116447</v>
      </c>
      <c r="AH229" s="330">
        <v>-0.14188496431576761</v>
      </c>
      <c r="AI229" s="330">
        <v>-0.17439125603850716</v>
      </c>
      <c r="AJ229" s="330">
        <v>-0.46976936584797402</v>
      </c>
      <c r="AK229" s="330">
        <v>-8.4175275034520547E-2</v>
      </c>
      <c r="AL229" s="332">
        <v>-0.28199691208174571</v>
      </c>
      <c r="AM229" s="332">
        <v>-2.0725008721825557E-2</v>
      </c>
      <c r="AN229" s="332">
        <v>-8.3333436179781659E-2</v>
      </c>
      <c r="AO229" s="332">
        <v>-0.4353206774901221</v>
      </c>
      <c r="AP229" s="332">
        <v>-0.59258563182418689</v>
      </c>
      <c r="AQ229" s="332">
        <v>-0.34563841711453536</v>
      </c>
      <c r="AR229" s="332">
        <v>0.56800814139231115</v>
      </c>
      <c r="AS229" s="332">
        <v>0.2374431691531276</v>
      </c>
      <c r="AT229" s="332">
        <v>-0.26406185792102987</v>
      </c>
      <c r="AU229" s="332">
        <v>-0.43578195785335588</v>
      </c>
      <c r="AV229" s="332">
        <v>-0.13864028169091125</v>
      </c>
      <c r="AW229" s="332">
        <v>1.5108424498665313E-2</v>
      </c>
      <c r="AX229" s="332">
        <v>-0.31816748703569647</v>
      </c>
      <c r="AY229" s="332">
        <v>-0.25065740832083566</v>
      </c>
      <c r="AZ229" s="332">
        <v>0.11701963056756606</v>
      </c>
      <c r="BA229" s="332"/>
      <c r="BB229" s="332">
        <v>-0.10414741964245586</v>
      </c>
      <c r="BC229" s="332">
        <v>-8.32531313056947E-2</v>
      </c>
      <c r="BD229" s="332">
        <v>-3.4237983402836521E-2</v>
      </c>
      <c r="BE229" s="332">
        <v>-0.30694966079055497</v>
      </c>
      <c r="BF229" s="332">
        <v>-0.16509162714345008</v>
      </c>
      <c r="BG229" s="332">
        <v>-0.37710090720578793</v>
      </c>
      <c r="BH229" s="332">
        <v>1.4766677830111954E-2</v>
      </c>
      <c r="BI229" s="332">
        <v>-0.29879104990451871</v>
      </c>
      <c r="BJ229" s="332">
        <v>-0.24195814469697366</v>
      </c>
      <c r="BK229" s="332">
        <v>-5.8121447996123232E-2</v>
      </c>
      <c r="BL229" s="332">
        <v>-0.31625978111814945</v>
      </c>
      <c r="BM229" s="332">
        <v>-0.16781465120702452</v>
      </c>
      <c r="BN229" s="332">
        <v>-0.13294222509122069</v>
      </c>
      <c r="BO229" s="332">
        <v>-0.44333243114541698</v>
      </c>
      <c r="BP229" s="332">
        <v>-0.33925653508136083</v>
      </c>
      <c r="BQ229" s="332">
        <v>-0.4346441407648497</v>
      </c>
      <c r="BR229" s="332"/>
      <c r="BS229" s="332">
        <v>-9.6863639583886871E-2</v>
      </c>
      <c r="BT229" s="332">
        <v>-0.31316302129709994</v>
      </c>
      <c r="BU229" s="332">
        <v>0.35077908408785152</v>
      </c>
      <c r="BV229" s="332">
        <v>7.1338365733283574E-2</v>
      </c>
      <c r="BW229" s="332">
        <v>-0.36228099876675401</v>
      </c>
      <c r="BX229" s="329">
        <v>-2.4736354644343275E-2</v>
      </c>
      <c r="BY229" s="332">
        <v>-0.19421356134029985</v>
      </c>
      <c r="BZ229" s="332">
        <v>-0.47128148646843637</v>
      </c>
      <c r="CA229" s="332">
        <v>-0.40766091944880151</v>
      </c>
      <c r="CB229" s="332">
        <v>-0.2107996160735762</v>
      </c>
      <c r="CC229" s="332">
        <v>-8.1867260163976663E-2</v>
      </c>
      <c r="CD229" s="290"/>
      <c r="CE229" s="290"/>
      <c r="CG229">
        <v>0.53923328844842855</v>
      </c>
      <c r="CH229">
        <v>-0.31112792693041885</v>
      </c>
      <c r="CI229">
        <v>-0.59490752035248329</v>
      </c>
      <c r="CJ229">
        <v>-7.2884090319695949E-2</v>
      </c>
      <c r="CK229">
        <v>-8.9126990802696066E-2</v>
      </c>
      <c r="CL229">
        <v>1.5566068796261245E-2</v>
      </c>
      <c r="CM229">
        <v>-0.17587787634040611</v>
      </c>
      <c r="CN229">
        <v>-0.33384462527417247</v>
      </c>
      <c r="CO229">
        <v>-0.56797994881407321</v>
      </c>
      <c r="CP229">
        <v>-0.26285825402054996</v>
      </c>
      <c r="CQ229">
        <v>-0.62794465168091362</v>
      </c>
      <c r="CR229">
        <v>-0.28269619116471545</v>
      </c>
      <c r="CS229">
        <v>1.7276351963038353E-2</v>
      </c>
      <c r="CT229">
        <v>-6.3596083892697983E-2</v>
      </c>
      <c r="CU229">
        <v>0.10741290547504276</v>
      </c>
      <c r="CV229">
        <v>-0.17921228084021085</v>
      </c>
      <c r="CW229">
        <v>-0.48889388352116447</v>
      </c>
      <c r="CX229">
        <v>-0.14188496431576761</v>
      </c>
      <c r="CY229">
        <v>-0.17439125603850716</v>
      </c>
      <c r="CZ229">
        <v>-0.46976936584797402</v>
      </c>
      <c r="DA229">
        <v>-8.4175275034520547E-2</v>
      </c>
      <c r="DB229">
        <v>-0.28199691208174571</v>
      </c>
      <c r="DC229">
        <v>-2.0725008721825557E-2</v>
      </c>
      <c r="DD229">
        <v>-8.3333436179781659E-2</v>
      </c>
      <c r="DE229">
        <v>-0.4353206774901221</v>
      </c>
      <c r="DF229">
        <v>-0.59258563182418689</v>
      </c>
      <c r="DG229">
        <v>-0.34563841711453536</v>
      </c>
      <c r="DH229">
        <v>0.56800814139231115</v>
      </c>
      <c r="DI229">
        <v>0.2374431691531276</v>
      </c>
      <c r="DJ229">
        <v>-0.26406185792102987</v>
      </c>
      <c r="DK229">
        <v>-0.43578195785335588</v>
      </c>
      <c r="DL229">
        <v>-0.13864028169091125</v>
      </c>
      <c r="DM229">
        <v>1.5108424498665313E-2</v>
      </c>
      <c r="DN229">
        <v>-0.31816748703569647</v>
      </c>
      <c r="DO229">
        <v>-0.25065740832083566</v>
      </c>
      <c r="DP229">
        <v>0.11701963056756606</v>
      </c>
      <c r="DQ229">
        <v>-0.33820604601828441</v>
      </c>
      <c r="DR229">
        <v>-0.10594834577955103</v>
      </c>
      <c r="DS229">
        <v>-0.11852707645969125</v>
      </c>
      <c r="DT229">
        <v>-3.4237983402836521E-2</v>
      </c>
      <c r="DU229">
        <v>-0.32737336169167491</v>
      </c>
      <c r="DV229">
        <v>-0.16509162714345008</v>
      </c>
      <c r="DW229">
        <v>-0.37710090720578793</v>
      </c>
      <c r="DX229">
        <v>1.4766677830111954E-2</v>
      </c>
      <c r="DY229">
        <v>-0.29879104990451871</v>
      </c>
      <c r="DZ229">
        <v>-0.24195814469697366</v>
      </c>
      <c r="EA229">
        <v>-5.8121447996123232E-2</v>
      </c>
      <c r="EB229">
        <v>-0.31625978111814945</v>
      </c>
      <c r="EC229">
        <v>-0.16781465120702452</v>
      </c>
      <c r="ED229">
        <v>-0.13294222509122069</v>
      </c>
      <c r="EE229">
        <v>-0.44333243114541698</v>
      </c>
      <c r="EF229">
        <v>-0.33925653508136083</v>
      </c>
      <c r="EG229">
        <v>-0.4346441407648497</v>
      </c>
      <c r="EH229">
        <v>-0.24064791147972517</v>
      </c>
      <c r="EI229">
        <v>-9.6863639583886871E-2</v>
      </c>
      <c r="EJ229">
        <v>-0.31316302129709994</v>
      </c>
      <c r="EK229">
        <v>0.35077908408785152</v>
      </c>
      <c r="EL229">
        <v>7.1338365733283574E-2</v>
      </c>
      <c r="EM229">
        <v>-0.3902389097245989</v>
      </c>
      <c r="EN229">
        <v>-2.4736354644343275E-2</v>
      </c>
      <c r="EO229">
        <v>-0.19421356134029985</v>
      </c>
      <c r="EP229">
        <v>-0.47128148646843637</v>
      </c>
      <c r="EQ229">
        <v>-0.40766091944880151</v>
      </c>
      <c r="ER229">
        <v>-0.2107996160735762</v>
      </c>
      <c r="ES229">
        <v>-8.1867260163976663E-2</v>
      </c>
    </row>
    <row r="230" spans="1:149" ht="19.5" outlineLevel="1" x14ac:dyDescent="0.35">
      <c r="A230" s="288"/>
      <c r="B230" s="289">
        <v>216</v>
      </c>
      <c r="C230" s="288"/>
      <c r="D230" s="288"/>
      <c r="E230" s="375" t="s">
        <v>129</v>
      </c>
      <c r="F230" s="402"/>
      <c r="G230" s="402">
        <f t="shared" si="79"/>
        <v>-4.206377635125378E-2</v>
      </c>
      <c r="H230" s="402">
        <f t="shared" si="80"/>
        <v>-4.6419585817592257E-2</v>
      </c>
      <c r="I230" s="402">
        <f t="shared" si="80"/>
        <v>-4.3489605225553611E-2</v>
      </c>
      <c r="J230" s="402">
        <f t="shared" si="80"/>
        <v>-4.3717381849450981E-2</v>
      </c>
      <c r="K230" s="402">
        <f t="shared" si="80"/>
        <v>-4.4731288635426462E-2</v>
      </c>
      <c r="L230" s="402">
        <f t="shared" ref="L230:M230" si="85">L166*L209</f>
        <v>-4.4905774407947324E-2</v>
      </c>
      <c r="M230" s="402">
        <f t="shared" si="85"/>
        <v>-4.472009590006714E-2</v>
      </c>
      <c r="N230" s="412"/>
      <c r="O230" s="290">
        <v>228</v>
      </c>
      <c r="P230" s="290">
        <v>0</v>
      </c>
      <c r="Q230" s="330">
        <v>0.25953414722338397</v>
      </c>
      <c r="R230" s="330">
        <v>-0.22024178783086487</v>
      </c>
      <c r="S230" s="330">
        <v>-0.39836694442207915</v>
      </c>
      <c r="T230" s="330">
        <v>-5.5431461223811776E-2</v>
      </c>
      <c r="U230" s="330">
        <v>-5.4206399974349541E-2</v>
      </c>
      <c r="V230" s="330">
        <v>-2.9312520891026199E-3</v>
      </c>
      <c r="W230" s="330">
        <v>-0.12586145943630814</v>
      </c>
      <c r="X230" s="331">
        <v>-0.26776636153218059</v>
      </c>
      <c r="Y230" s="330">
        <v>-0.45780794632175303</v>
      </c>
      <c r="Z230" s="330">
        <v>-0.17454184086498781</v>
      </c>
      <c r="AA230" s="330">
        <v>-0.42940284635415654</v>
      </c>
      <c r="AB230" s="330">
        <v>-0.19314216742515039</v>
      </c>
      <c r="AC230" s="330">
        <v>4.0575842766316077E-3</v>
      </c>
      <c r="AD230" s="330">
        <v>-3.3469966732101251E-2</v>
      </c>
      <c r="AE230" s="330">
        <v>3.4447420335971791E-2</v>
      </c>
      <c r="AF230" s="330">
        <v>-0.12352380336934167</v>
      </c>
      <c r="AG230" s="330">
        <v>-0.34652629406429858</v>
      </c>
      <c r="AH230" s="330">
        <v>-0.12038087267974849</v>
      </c>
      <c r="AI230" s="330">
        <v>-9.1114364475826021E-2</v>
      </c>
      <c r="AJ230" s="330">
        <v>-0.32917635025783554</v>
      </c>
      <c r="AK230" s="330">
        <v>-6.5089368341316567E-2</v>
      </c>
      <c r="AL230" s="332">
        <v>-0.22569200390439689</v>
      </c>
      <c r="AM230" s="332">
        <v>2.0970676577276742E-3</v>
      </c>
      <c r="AN230" s="332">
        <v>-0.12558266624084433</v>
      </c>
      <c r="AO230" s="332">
        <v>-0.33010030207599378</v>
      </c>
      <c r="AP230" s="332">
        <v>-0.42841547952853143</v>
      </c>
      <c r="AQ230" s="332">
        <v>-0.28427136833934435</v>
      </c>
      <c r="AR230" s="332">
        <v>0.32817397392760295</v>
      </c>
      <c r="AS230" s="332">
        <v>0.15871305607576078</v>
      </c>
      <c r="AT230" s="332">
        <v>-0.18844215872116146</v>
      </c>
      <c r="AU230" s="332">
        <v>-0.28958329580949665</v>
      </c>
      <c r="AV230" s="332">
        <v>-8.8646421461587119E-2</v>
      </c>
      <c r="AW230" s="332">
        <v>1.1216086033918625E-2</v>
      </c>
      <c r="AX230" s="332">
        <v>-0.18881477027361462</v>
      </c>
      <c r="AY230" s="332">
        <v>-0.18090607219661844</v>
      </c>
      <c r="AZ230" s="332">
        <v>7.147518684488946E-2</v>
      </c>
      <c r="BA230" s="332"/>
      <c r="BB230" s="332">
        <v>-5.9463536144820368E-2</v>
      </c>
      <c r="BC230" s="332">
        <v>-6.8692177896228321E-2</v>
      </c>
      <c r="BD230" s="332">
        <v>-3.012727503657613E-2</v>
      </c>
      <c r="BE230" s="332">
        <v>-0.21874157253005566</v>
      </c>
      <c r="BF230" s="332">
        <v>-0.1279215771118456</v>
      </c>
      <c r="BG230" s="332">
        <v>-0.30618867684651563</v>
      </c>
      <c r="BH230" s="332">
        <v>-1.4369170078052588E-3</v>
      </c>
      <c r="BI230" s="332">
        <v>-0.19839312106445178</v>
      </c>
      <c r="BJ230" s="332">
        <v>-0.17159655281024094</v>
      </c>
      <c r="BK230" s="332">
        <v>-4.206377635125378E-2</v>
      </c>
      <c r="BL230" s="332">
        <v>-0.23118593674899793</v>
      </c>
      <c r="BM230" s="332">
        <v>-6.5891342913556708E-2</v>
      </c>
      <c r="BN230" s="332">
        <v>-9.6108077649570578E-2</v>
      </c>
      <c r="BO230" s="332">
        <v>-0.32200170560823044</v>
      </c>
      <c r="BP230" s="332">
        <v>-0.29923730924704423</v>
      </c>
      <c r="BQ230" s="332">
        <v>-0.32493918442092945</v>
      </c>
      <c r="BR230" s="332"/>
      <c r="BS230" s="332">
        <v>-6.4969365452058281E-2</v>
      </c>
      <c r="BT230" s="332">
        <v>-0.23064919786045571</v>
      </c>
      <c r="BU230" s="332">
        <v>0.24291700869185873</v>
      </c>
      <c r="BV230" s="332">
        <v>4.9367757892525337E-2</v>
      </c>
      <c r="BW230" s="332">
        <v>-0.25587527096266977</v>
      </c>
      <c r="BX230" s="329">
        <v>-1.1999385048047604E-2</v>
      </c>
      <c r="BY230" s="332">
        <v>-0.15277826182786552</v>
      </c>
      <c r="BZ230" s="332">
        <v>-0.29192819429315675</v>
      </c>
      <c r="CA230" s="332">
        <v>-0.24893951916185</v>
      </c>
      <c r="CB230" s="332">
        <v>-0.13619554968360523</v>
      </c>
      <c r="CC230" s="332">
        <v>-6.8596256912097406E-2</v>
      </c>
      <c r="CD230" s="290"/>
      <c r="CE230" s="290"/>
      <c r="CG230">
        <v>0.25550242329061085</v>
      </c>
      <c r="CH230">
        <v>-0.23144263758001496</v>
      </c>
      <c r="CI230">
        <v>-0.40029566434716268</v>
      </c>
      <c r="CJ230">
        <v>-5.7088330901468885E-2</v>
      </c>
      <c r="CK230">
        <v>-5.863451654757932E-2</v>
      </c>
      <c r="CL230">
        <v>-5.9130608693621712E-3</v>
      </c>
      <c r="CM230">
        <v>-0.13115816168383149</v>
      </c>
      <c r="CN230">
        <v>-0.27225961595719295</v>
      </c>
      <c r="CO230">
        <v>-0.45759609934266338</v>
      </c>
      <c r="CP230">
        <v>-0.18083985484543222</v>
      </c>
      <c r="CQ230">
        <v>-0.43511348221458779</v>
      </c>
      <c r="CR230">
        <v>-0.20487539340611718</v>
      </c>
      <c r="CS230">
        <v>1.2479701283502081E-4</v>
      </c>
      <c r="CT230">
        <v>-6.9736972838000719E-2</v>
      </c>
      <c r="CU230">
        <v>3.1847121025384589E-2</v>
      </c>
      <c r="CV230">
        <v>-0.13024348594837445</v>
      </c>
      <c r="CW230">
        <v>-0.35101705971184838</v>
      </c>
      <c r="CX230">
        <v>-0.12624226632368268</v>
      </c>
      <c r="CY230">
        <v>-9.4298412781597091E-2</v>
      </c>
      <c r="CZ230">
        <v>-0.33136729347590449</v>
      </c>
      <c r="DA230">
        <v>-6.9352895951316204E-2</v>
      </c>
      <c r="DB230">
        <v>-0.25711749960843205</v>
      </c>
      <c r="DC230">
        <v>-2.3975753052804427E-3</v>
      </c>
      <c r="DD230">
        <v>-0.12953271989599957</v>
      </c>
      <c r="DE230">
        <v>-0.33153096802850529</v>
      </c>
      <c r="DF230">
        <v>-0.51908501389690687</v>
      </c>
      <c r="DG230">
        <v>-0.28857382161101919</v>
      </c>
      <c r="DH230">
        <v>0.32099215968940581</v>
      </c>
      <c r="DI230">
        <v>0.15606852995967485</v>
      </c>
      <c r="DJ230">
        <v>-0.19711850188604377</v>
      </c>
      <c r="DK230">
        <v>-0.29467444385956892</v>
      </c>
      <c r="DL230">
        <v>-9.1322503227247193E-2</v>
      </c>
      <c r="DM230">
        <v>5.2344261851615687E-3</v>
      </c>
      <c r="DN230">
        <v>-0.1942271963355372</v>
      </c>
      <c r="DO230">
        <v>-0.18457721163685475</v>
      </c>
      <c r="DP230">
        <v>6.6373826022102095E-2</v>
      </c>
      <c r="DQ230">
        <v>-0.23579691852910811</v>
      </c>
      <c r="DR230">
        <v>-6.5187070738353226E-2</v>
      </c>
      <c r="DS230">
        <v>-0.10582931176492338</v>
      </c>
      <c r="DT230">
        <v>-3.5266381928982266E-2</v>
      </c>
      <c r="DU230">
        <v>-0.22955506363788816</v>
      </c>
      <c r="DV230">
        <v>-0.13113311387988447</v>
      </c>
      <c r="DW230">
        <v>-0.30727411388121895</v>
      </c>
      <c r="DX230">
        <v>-6.1945011278177389E-3</v>
      </c>
      <c r="DY230">
        <v>-0.20150262467037294</v>
      </c>
      <c r="DZ230">
        <v>-0.17835469034345508</v>
      </c>
      <c r="EA230">
        <v>-4.8231922763581292E-2</v>
      </c>
      <c r="EB230">
        <v>-0.23558008937545041</v>
      </c>
      <c r="EC230">
        <v>-6.978644772743782E-2</v>
      </c>
      <c r="ED230">
        <v>-9.7916737143307647E-2</v>
      </c>
      <c r="EE230">
        <v>-0.32412094265215791</v>
      </c>
      <c r="EF230">
        <v>-0.3025057272357598</v>
      </c>
      <c r="EG230">
        <v>-0.33133581443148336</v>
      </c>
      <c r="EH230">
        <v>-0.18605353311051956</v>
      </c>
      <c r="EI230">
        <v>-6.6010946974599402E-2</v>
      </c>
      <c r="EJ230">
        <v>-0.23060166684841532</v>
      </c>
      <c r="EK230">
        <v>0.23968822352397259</v>
      </c>
      <c r="EL230">
        <v>4.3768756771250243E-2</v>
      </c>
      <c r="EM230">
        <v>-0.26346460170757291</v>
      </c>
      <c r="EN230">
        <v>-1.6221416448623197E-2</v>
      </c>
      <c r="EO230">
        <v>-0.16006792503429759</v>
      </c>
      <c r="EP230">
        <v>-0.29097955758804606</v>
      </c>
      <c r="EQ230">
        <v>-0.24780632630667265</v>
      </c>
      <c r="ER230">
        <v>-0.14211789233771807</v>
      </c>
      <c r="ES230">
        <v>-7.4855763110291171E-2</v>
      </c>
    </row>
    <row r="231" spans="1:149" ht="19.5" outlineLevel="1" x14ac:dyDescent="0.35">
      <c r="A231" s="288"/>
      <c r="B231" s="289">
        <v>217</v>
      </c>
      <c r="C231" s="288"/>
      <c r="D231" s="288"/>
      <c r="E231" s="375" t="s">
        <v>130</v>
      </c>
      <c r="F231" s="402"/>
      <c r="G231" s="402">
        <f t="shared" si="79"/>
        <v>6.0825731668345548E-3</v>
      </c>
      <c r="H231" s="402">
        <f t="shared" si="80"/>
        <v>6.5050476455354896E-3</v>
      </c>
      <c r="I231" s="402">
        <f t="shared" si="80"/>
        <v>1.0222353555978531E-2</v>
      </c>
      <c r="J231" s="402">
        <f t="shared" si="80"/>
        <v>9.6835009024242996E-3</v>
      </c>
      <c r="K231" s="402">
        <f t="shared" si="80"/>
        <v>9.6873455466603472E-3</v>
      </c>
      <c r="L231" s="402">
        <f t="shared" ref="L231:M231" si="86">L167*L210</f>
        <v>9.7206801054081655E-3</v>
      </c>
      <c r="M231" s="402">
        <f t="shared" si="86"/>
        <v>9.754095752824021E-3</v>
      </c>
      <c r="N231" s="412"/>
      <c r="O231" s="290">
        <v>229</v>
      </c>
      <c r="P231" s="290">
        <v>0</v>
      </c>
      <c r="Q231" s="330">
        <v>5.9076642952137397E-3</v>
      </c>
      <c r="R231" s="330">
        <v>3.958855829465985E-4</v>
      </c>
      <c r="S231" s="330">
        <v>1.2053853300650075E-3</v>
      </c>
      <c r="T231" s="330">
        <v>3.1785570905485954E-3</v>
      </c>
      <c r="U231" s="330">
        <v>1.4476058788554732E-3</v>
      </c>
      <c r="V231" s="330">
        <v>4.5357000062272853E-3</v>
      </c>
      <c r="W231" s="330">
        <v>1.2906542401835001E-3</v>
      </c>
      <c r="X231" s="331">
        <v>2.6059345977469243E-3</v>
      </c>
      <c r="Y231" s="330">
        <v>1.4139888582252542E-3</v>
      </c>
      <c r="Z231" s="330">
        <v>7.1107060238156385E-4</v>
      </c>
      <c r="AA231" s="330">
        <v>6.3383863166704604E-3</v>
      </c>
      <c r="AB231" s="330">
        <v>7.2267238703277448E-3</v>
      </c>
      <c r="AC231" s="330">
        <v>3.5901827529324247E-3</v>
      </c>
      <c r="AD231" s="330">
        <v>2.0707788243622032E-3</v>
      </c>
      <c r="AE231" s="330">
        <v>6.848970109500945E-3</v>
      </c>
      <c r="AF231" s="330">
        <v>2.0472230967224997E-3</v>
      </c>
      <c r="AG231" s="330">
        <v>1.4229190921836801E-3</v>
      </c>
      <c r="AH231" s="330">
        <v>6.8342540031158328E-3</v>
      </c>
      <c r="AI231" s="330">
        <v>1.3969724873573177E-3</v>
      </c>
      <c r="AJ231" s="330">
        <v>1.2050801100455465E-3</v>
      </c>
      <c r="AK231" s="330">
        <v>1.5197864209857952E-3</v>
      </c>
      <c r="AL231" s="332">
        <v>4.6573778447321027E-3</v>
      </c>
      <c r="AM231" s="332">
        <v>2.5043056700217083E-3</v>
      </c>
      <c r="AN231" s="332">
        <v>5.603177479381361E-3</v>
      </c>
      <c r="AO231" s="332">
        <v>1.4237355316694083E-3</v>
      </c>
      <c r="AP231" s="332">
        <v>2.300474025208033E-4</v>
      </c>
      <c r="AQ231" s="332">
        <v>2.4779089670336972E-4</v>
      </c>
      <c r="AR231" s="332">
        <v>4.1062202424490095E-3</v>
      </c>
      <c r="AS231" s="332">
        <v>5.719988625684915E-3</v>
      </c>
      <c r="AT231" s="332">
        <v>3.8337720206190577E-3</v>
      </c>
      <c r="AU231" s="332">
        <v>2.398570525569427E-3</v>
      </c>
      <c r="AV231" s="332">
        <v>7.2958637797693356E-4</v>
      </c>
      <c r="AW231" s="332">
        <v>3.6411774713514507E-3</v>
      </c>
      <c r="AX231" s="332">
        <v>1.5977983814449634E-3</v>
      </c>
      <c r="AY231" s="332">
        <v>1.7988059765093841E-3</v>
      </c>
      <c r="AZ231" s="332">
        <v>2.1092380945424948E-3</v>
      </c>
      <c r="BA231" s="332"/>
      <c r="BB231" s="332">
        <v>4.846760762711155E-3</v>
      </c>
      <c r="BC231" s="332">
        <v>5.0708232531545116E-3</v>
      </c>
      <c r="BD231" s="332">
        <v>1.2272145356805985E-3</v>
      </c>
      <c r="BE231" s="332">
        <v>1.119098521710656E-3</v>
      </c>
      <c r="BF231" s="332">
        <v>4.1410737279837088E-4</v>
      </c>
      <c r="BG231" s="332">
        <v>1.9925721020786435E-3</v>
      </c>
      <c r="BH231" s="332">
        <v>5.4535880442835305E-3</v>
      </c>
      <c r="BI231" s="332">
        <v>4.9921586308706309E-3</v>
      </c>
      <c r="BJ231" s="332">
        <v>3.7724557406676302E-3</v>
      </c>
      <c r="BK231" s="332">
        <v>6.0825731668345548E-3</v>
      </c>
      <c r="BL231" s="332">
        <v>3.925408439302064E-9</v>
      </c>
      <c r="BM231" s="332">
        <v>5.6598191059787457E-4</v>
      </c>
      <c r="BN231" s="332">
        <v>4.5465412073903056E-4</v>
      </c>
      <c r="BO231" s="332">
        <v>3.5385960056052361E-9</v>
      </c>
      <c r="BP231" s="332">
        <v>1.3042486829232115E-3</v>
      </c>
      <c r="BQ231" s="332">
        <v>1.2071490968331064E-3</v>
      </c>
      <c r="BR231" s="332"/>
      <c r="BS231" s="332">
        <v>1.393640087892766E-3</v>
      </c>
      <c r="BT231" s="332">
        <v>2.741840914576099E-3</v>
      </c>
      <c r="BU231" s="332">
        <v>6.0513532281186565E-3</v>
      </c>
      <c r="BV231" s="332">
        <v>6.1680462294026479E-3</v>
      </c>
      <c r="BW231" s="332">
        <v>3.7228830182767167E-3</v>
      </c>
      <c r="BX231" s="329">
        <v>3.8487921905055724E-3</v>
      </c>
      <c r="BY231" s="332">
        <v>1.2319539500034828E-3</v>
      </c>
      <c r="BZ231" s="332">
        <v>1.4426803341616367E-3</v>
      </c>
      <c r="CA231" s="332">
        <v>3.5575095406143553E-3</v>
      </c>
      <c r="CB231" s="332">
        <v>1.6580024494404583E-4</v>
      </c>
      <c r="CC231" s="332">
        <v>6.5225723843189334E-3</v>
      </c>
      <c r="CD231" s="290"/>
      <c r="CE231" s="290"/>
      <c r="CG231">
        <v>6.8350121941838354E-3</v>
      </c>
      <c r="CH231">
        <v>6.6354572429282816E-4</v>
      </c>
      <c r="CI231">
        <v>1.6461690911790975E-3</v>
      </c>
      <c r="CJ231">
        <v>3.8989197869203768E-3</v>
      </c>
      <c r="CK231">
        <v>1.9208277124963286E-3</v>
      </c>
      <c r="CL231">
        <v>5.3572730696213712E-3</v>
      </c>
      <c r="CM231">
        <v>1.7572524244999391E-3</v>
      </c>
      <c r="CN231">
        <v>3.2423021111671166E-3</v>
      </c>
      <c r="CO231">
        <v>1.883831210619165E-3</v>
      </c>
      <c r="CP231">
        <v>1.0647623193695171E-3</v>
      </c>
      <c r="CQ231">
        <v>7.3595243392058545E-3</v>
      </c>
      <c r="CR231">
        <v>8.279690032014831E-3</v>
      </c>
      <c r="CS231">
        <v>4.321775299562217E-3</v>
      </c>
      <c r="CT231">
        <v>2.6712534555942092E-3</v>
      </c>
      <c r="CU231">
        <v>7.8468958497276472E-3</v>
      </c>
      <c r="CV231">
        <v>2.6197617472897231E-3</v>
      </c>
      <c r="CW231">
        <v>1.8957287961985372E-3</v>
      </c>
      <c r="CX231">
        <v>7.8300355404736632E-3</v>
      </c>
      <c r="CY231">
        <v>1.8501656038749034E-3</v>
      </c>
      <c r="CZ231">
        <v>1.6457522586944859E-3</v>
      </c>
      <c r="DA231">
        <v>2.0247833472476682E-3</v>
      </c>
      <c r="DB231">
        <v>5.5009909977243379E-3</v>
      </c>
      <c r="DC231">
        <v>3.1158554661883781E-3</v>
      </c>
      <c r="DD231">
        <v>6.5449128169019202E-3</v>
      </c>
      <c r="DE231">
        <v>1.8968165234290949E-3</v>
      </c>
      <c r="DF231">
        <v>4.4460532474121931E-4</v>
      </c>
      <c r="DG231">
        <v>4.7889761366358814E-4</v>
      </c>
      <c r="DH231">
        <v>4.8951160168324154E-3</v>
      </c>
      <c r="DI231">
        <v>6.6415004399450863E-3</v>
      </c>
      <c r="DJ231">
        <v>4.5973750138803776E-3</v>
      </c>
      <c r="DK231">
        <v>2.9934421322219775E-3</v>
      </c>
      <c r="DL231">
        <v>1.0952832964790055E-3</v>
      </c>
      <c r="DM231">
        <v>4.383161510136447E-3</v>
      </c>
      <c r="DN231">
        <v>2.1038921854396953E-3</v>
      </c>
      <c r="DO231">
        <v>2.3363562774447906E-3</v>
      </c>
      <c r="DP231">
        <v>2.6991202301571626E-3</v>
      </c>
      <c r="DQ231">
        <v>7.6670864711979292E-4</v>
      </c>
      <c r="DR231">
        <v>5.7246777505833291E-3</v>
      </c>
      <c r="DS231">
        <v>5.9594745261937641E-3</v>
      </c>
      <c r="DT231">
        <v>1.67087795558607E-3</v>
      </c>
      <c r="DU231">
        <v>1.523675767919651E-3</v>
      </c>
      <c r="DV231">
        <v>6.8348266224527003E-4</v>
      </c>
      <c r="DW231">
        <v>2.5198677404815826E-3</v>
      </c>
      <c r="DX231">
        <v>6.3701816372011841E-3</v>
      </c>
      <c r="DY231">
        <v>5.867024091775289E-3</v>
      </c>
      <c r="DZ231">
        <v>4.5238458807246541E-3</v>
      </c>
      <c r="EA231">
        <v>7.0373771578409244E-3</v>
      </c>
      <c r="EB231">
        <v>3.3633986489812996E-5</v>
      </c>
      <c r="EC231">
        <v>8.7150494300919032E-4</v>
      </c>
      <c r="ED231">
        <v>7.6204795234787186E-4</v>
      </c>
      <c r="EE231">
        <v>3.0319670445961019E-5</v>
      </c>
      <c r="EF231">
        <v>1.7632081322117715E-3</v>
      </c>
      <c r="EG231">
        <v>1.6485778299162258E-3</v>
      </c>
      <c r="EH231">
        <v>2.50344289109849E-3</v>
      </c>
      <c r="EI231">
        <v>1.9032646073380254E-3</v>
      </c>
      <c r="EJ231">
        <v>3.3948011042343506E-3</v>
      </c>
      <c r="EK231">
        <v>7.0012565099568319E-3</v>
      </c>
      <c r="EL231">
        <v>7.1212096989180544E-3</v>
      </c>
      <c r="EM231">
        <v>4.4643993632832724E-3</v>
      </c>
      <c r="EN231">
        <v>4.6330830954186874E-3</v>
      </c>
      <c r="EO231">
        <v>1.6773307661454759E-3</v>
      </c>
      <c r="EP231">
        <v>1.9267060190580152E-3</v>
      </c>
      <c r="EQ231">
        <v>4.2824440755908893E-3</v>
      </c>
      <c r="ER231">
        <v>3.5378591971736896E-4</v>
      </c>
      <c r="ES231">
        <v>7.5305216591422044E-3</v>
      </c>
    </row>
    <row r="232" spans="1:149" ht="19.5" outlineLevel="1" x14ac:dyDescent="0.35">
      <c r="A232" s="288"/>
      <c r="B232" s="289">
        <v>218</v>
      </c>
      <c r="C232" s="288"/>
      <c r="D232" s="288"/>
      <c r="E232" s="375" t="s">
        <v>131</v>
      </c>
      <c r="F232" s="402"/>
      <c r="G232" s="402">
        <f t="shared" si="79"/>
        <v>-1.1913791098533584E-3</v>
      </c>
      <c r="H232" s="402">
        <f t="shared" si="80"/>
        <v>-8.7333270803394137E-4</v>
      </c>
      <c r="I232" s="402">
        <f t="shared" si="80"/>
        <v>-5.5320394771794627E-4</v>
      </c>
      <c r="J232" s="402">
        <f t="shared" si="80"/>
        <v>-3.057904690781413E-4</v>
      </c>
      <c r="K232" s="402">
        <f t="shared" si="80"/>
        <v>-9.8862837189237832E-5</v>
      </c>
      <c r="L232" s="402">
        <f t="shared" ref="L232:M232" si="87">L168*L211</f>
        <v>-5.7726679097224363E-6</v>
      </c>
      <c r="M232" s="402">
        <f t="shared" si="87"/>
        <v>-2.6419824995017541E-5</v>
      </c>
      <c r="N232" s="412"/>
      <c r="O232" s="290">
        <v>230</v>
      </c>
      <c r="P232" s="290">
        <v>0</v>
      </c>
      <c r="Q232" s="330">
        <v>-1.40670701707363</v>
      </c>
      <c r="R232" s="330">
        <v>-0.57058432333663178</v>
      </c>
      <c r="S232" s="330">
        <v>-2.3685147362082692</v>
      </c>
      <c r="T232" s="330">
        <v>-5.7027519589446407E-2</v>
      </c>
      <c r="U232" s="330">
        <v>-3.9641696636901917E-2</v>
      </c>
      <c r="V232" s="330">
        <v>-8.8157497838391077E-4</v>
      </c>
      <c r="W232" s="330">
        <v>-0.1042400612547169</v>
      </c>
      <c r="X232" s="331">
        <v>-0.95794412740479007</v>
      </c>
      <c r="Y232" s="330">
        <v>-3.2509261656642079</v>
      </c>
      <c r="Z232" s="330">
        <v>-0.35856437709310446</v>
      </c>
      <c r="AA232" s="330">
        <v>-1.8386378842197295</v>
      </c>
      <c r="AB232" s="330">
        <v>-0.52173463472569137</v>
      </c>
      <c r="AC232" s="330">
        <v>-1.6531281914870699E-4</v>
      </c>
      <c r="AD232" s="330">
        <v>-8.7501682973629351E-4</v>
      </c>
      <c r="AE232" s="330">
        <v>-2.6322502045783881E-2</v>
      </c>
      <c r="AF232" s="330">
        <v>-0.26507368809565518</v>
      </c>
      <c r="AG232" s="330">
        <v>-1.8851866162571815</v>
      </c>
      <c r="AH232" s="330">
        <v>-0.10558823397058957</v>
      </c>
      <c r="AI232" s="330">
        <v>-0.21209262662666997</v>
      </c>
      <c r="AJ232" s="330">
        <v>-1.4191455607277281</v>
      </c>
      <c r="AK232" s="330">
        <v>-1.6109463286663132E-2</v>
      </c>
      <c r="AL232" s="332">
        <v>-0.56464905338585947</v>
      </c>
      <c r="AM232" s="332">
        <v>-3.2222395031346177E-3</v>
      </c>
      <c r="AN232" s="332">
        <v>-0.17132194404670895</v>
      </c>
      <c r="AO232" s="332">
        <v>-1.1414390037857229</v>
      </c>
      <c r="AP232" s="332">
        <v>-3.3669656347138419</v>
      </c>
      <c r="AQ232" s="332">
        <v>-1.1083325426172101</v>
      </c>
      <c r="AR232" s="332">
        <v>-1.8623190184538847</v>
      </c>
      <c r="AS232" s="332">
        <v>-0.52584896814753224</v>
      </c>
      <c r="AT232" s="332">
        <v>-0.29655100836210002</v>
      </c>
      <c r="AU232" s="332">
        <v>-0.95773332894353969</v>
      </c>
      <c r="AV232" s="332">
        <v>-0.12789454544864409</v>
      </c>
      <c r="AW232" s="332">
        <v>-3.1156923561829697E-2</v>
      </c>
      <c r="AX232" s="332">
        <v>-0.60840269142805348</v>
      </c>
      <c r="AY232" s="332">
        <v>-0.4458334324312348</v>
      </c>
      <c r="AZ232" s="332">
        <v>-0.16462372252527213</v>
      </c>
      <c r="BA232" s="332"/>
      <c r="BB232" s="332">
        <v>-5.1363634163718655E-2</v>
      </c>
      <c r="BC232" s="332">
        <v>-2.6379588792946992E-2</v>
      </c>
      <c r="BD232" s="332">
        <v>-2.6425453997943084E-3</v>
      </c>
      <c r="BE232" s="332">
        <v>-0.67723225485510796</v>
      </c>
      <c r="BF232" s="332">
        <v>-0.16331323219265631</v>
      </c>
      <c r="BG232" s="332">
        <v>-1.4609625886701632</v>
      </c>
      <c r="BH232" s="332">
        <v>-3.372156359346787E-3</v>
      </c>
      <c r="BI232" s="332">
        <v>-0.49013354344523158</v>
      </c>
      <c r="BJ232" s="332">
        <v>-0.44804747468521117</v>
      </c>
      <c r="BK232" s="332">
        <v>-1.1913791098533584E-3</v>
      </c>
      <c r="BL232" s="332">
        <v>-0.55770469226600128</v>
      </c>
      <c r="BM232" s="332">
        <v>-7.346745622760012E-2</v>
      </c>
      <c r="BN232" s="332">
        <v>-8.2564266369625175E-2</v>
      </c>
      <c r="BO232" s="332">
        <v>-0.92111622294218021</v>
      </c>
      <c r="BP232" s="332">
        <v>-1.142353227771318</v>
      </c>
      <c r="BQ232" s="332">
        <v>-1.6332301412727137</v>
      </c>
      <c r="BR232" s="332"/>
      <c r="BS232" s="332">
        <v>-1.0715587691513383E-2</v>
      </c>
      <c r="BT232" s="332">
        <v>-0.9354669385911476</v>
      </c>
      <c r="BU232" s="332">
        <v>-1.1136370115002103</v>
      </c>
      <c r="BV232" s="332">
        <v>-7.9582190148420343E-2</v>
      </c>
      <c r="BW232" s="332">
        <v>-0.28129239466784017</v>
      </c>
      <c r="BX232" s="329">
        <v>-1.824860707065798E-3</v>
      </c>
      <c r="BY232" s="332">
        <v>-0.18747802487036358</v>
      </c>
      <c r="BZ232" s="332">
        <v>-1.5445823936172474</v>
      </c>
      <c r="CA232" s="332">
        <v>-1.6227413264015518</v>
      </c>
      <c r="CB232" s="332">
        <v>-0.18748705137529137</v>
      </c>
      <c r="CC232" s="332">
        <v>-2.9798934927174229E-2</v>
      </c>
      <c r="CD232" s="290"/>
      <c r="CE232" s="290"/>
      <c r="CG232">
        <v>-1.3973033998491451</v>
      </c>
      <c r="CH232">
        <v>-0.57041136800994297</v>
      </c>
      <c r="CI232">
        <v>-2.3677233979265186</v>
      </c>
      <c r="CJ232">
        <v>-5.7632055873979016E-2</v>
      </c>
      <c r="CK232">
        <v>-4.0864562341854579E-2</v>
      </c>
      <c r="CL232">
        <v>-5.9851173101795952E-4</v>
      </c>
      <c r="CM232">
        <v>-0.10599353862188564</v>
      </c>
      <c r="CN232">
        <v>-0.97123146511594383</v>
      </c>
      <c r="CO232">
        <v>-3.2068351504899413</v>
      </c>
      <c r="CP232">
        <v>-0.36617547348315338</v>
      </c>
      <c r="CQ232">
        <v>-1.8695097165798824</v>
      </c>
      <c r="CR232">
        <v>-0.52520290583523854</v>
      </c>
      <c r="CS232">
        <v>-7.2298314448320251E-5</v>
      </c>
      <c r="CT232">
        <v>-3.4307175680955711E-2</v>
      </c>
      <c r="CU232">
        <v>-2.5356856136515511E-2</v>
      </c>
      <c r="CV232">
        <v>-0.27186658750224957</v>
      </c>
      <c r="CW232">
        <v>-1.8909987308624856</v>
      </c>
      <c r="CX232">
        <v>-0.1080583693867528</v>
      </c>
      <c r="CY232">
        <v>-0.21691149453408201</v>
      </c>
      <c r="CZ232">
        <v>-1.4183424090400574</v>
      </c>
      <c r="DA232">
        <v>-1.6583882989146072E-2</v>
      </c>
      <c r="DB232">
        <v>-0.57617192011889984</v>
      </c>
      <c r="DC232">
        <v>-3.6208667663931832E-3</v>
      </c>
      <c r="DD232">
        <v>-0.17499155881594958</v>
      </c>
      <c r="DE232">
        <v>-1.1414390037857229</v>
      </c>
      <c r="DF232">
        <v>-3.3779068415494193</v>
      </c>
      <c r="DG232">
        <v>-1.1104681769407381</v>
      </c>
      <c r="DH232">
        <v>-1.8496003093809044</v>
      </c>
      <c r="DI232">
        <v>-0.51916190555922104</v>
      </c>
      <c r="DJ232">
        <v>-0.32214879735913143</v>
      </c>
      <c r="DK232">
        <v>-0.95547467053597013</v>
      </c>
      <c r="DL232">
        <v>-0.12874404950725207</v>
      </c>
      <c r="DM232">
        <v>-2.954191985552981E-2</v>
      </c>
      <c r="DN232">
        <v>-0.61497403572055331</v>
      </c>
      <c r="DO232">
        <v>-0.45240172657237981</v>
      </c>
      <c r="DP232">
        <v>-0.16045773829261797</v>
      </c>
      <c r="DQ232">
        <v>-0.73942732297287861</v>
      </c>
      <c r="DR232">
        <v>-6.1273060986176145E-2</v>
      </c>
      <c r="DS232">
        <v>-6.1383560515439632E-2</v>
      </c>
      <c r="DT232">
        <v>-3.1544765246431738E-3</v>
      </c>
      <c r="DU232">
        <v>-0.68359589414391608</v>
      </c>
      <c r="DV232">
        <v>-0.1640854715068201</v>
      </c>
      <c r="DW232">
        <v>-1.4450574570616952</v>
      </c>
      <c r="DX232">
        <v>-2.2858170085911728E-3</v>
      </c>
      <c r="DY232">
        <v>-0.50078257768076795</v>
      </c>
      <c r="DZ232">
        <v>-0.45925392817009209</v>
      </c>
      <c r="EA232">
        <v>-1.8931101855038132E-3</v>
      </c>
      <c r="EB232">
        <v>-0.56569433843425221</v>
      </c>
      <c r="EC232">
        <v>-7.19274546738915E-2</v>
      </c>
      <c r="ED232">
        <v>-8.282768848705388E-2</v>
      </c>
      <c r="EE232">
        <v>-0.92302687160665042</v>
      </c>
      <c r="EF232">
        <v>-1.1449648674300825</v>
      </c>
      <c r="EG232">
        <v>-1.632119745690394</v>
      </c>
      <c r="EH232">
        <v>-0.32063788423731415</v>
      </c>
      <c r="EI232">
        <v>-1.0920389459353882E-2</v>
      </c>
      <c r="EJ232">
        <v>-0.92617100081492398</v>
      </c>
      <c r="EK232">
        <v>-1.1082329540382403</v>
      </c>
      <c r="EL232">
        <v>-7.685057314229389E-2</v>
      </c>
      <c r="EM232">
        <v>-0.28662263203222649</v>
      </c>
      <c r="EN232">
        <v>-2.1136839980751046E-3</v>
      </c>
      <c r="EO232">
        <v>-0.19265889001013592</v>
      </c>
      <c r="EP232">
        <v>-1.5547454732946959</v>
      </c>
      <c r="EQ232">
        <v>-1.6203452698058016</v>
      </c>
      <c r="ER232">
        <v>-0.19030448297229471</v>
      </c>
      <c r="ES232">
        <v>-3.1273838828567685E-2</v>
      </c>
    </row>
    <row r="233" spans="1:149" ht="19.5" outlineLevel="1" x14ac:dyDescent="0.35">
      <c r="A233" s="288"/>
      <c r="B233" s="289">
        <v>219</v>
      </c>
      <c r="C233" s="288"/>
      <c r="D233" s="288"/>
      <c r="E233" s="375" t="s">
        <v>132</v>
      </c>
      <c r="F233" s="402"/>
      <c r="G233" s="402">
        <f t="shared" si="79"/>
        <v>1.3782453990718086E-2</v>
      </c>
      <c r="H233" s="402">
        <f t="shared" si="80"/>
        <v>1.3782453990718086E-2</v>
      </c>
      <c r="I233" s="402">
        <f t="shared" si="80"/>
        <v>1.3782453990718086E-2</v>
      </c>
      <c r="J233" s="402">
        <f t="shared" si="80"/>
        <v>1.3782453990718086E-2</v>
      </c>
      <c r="K233" s="402">
        <f t="shared" si="80"/>
        <v>1.3782453990718086E-2</v>
      </c>
      <c r="L233" s="402">
        <f t="shared" ref="L233:M233" si="88">L169*L212</f>
        <v>1.3782453990718086E-2</v>
      </c>
      <c r="M233" s="402">
        <f t="shared" si="88"/>
        <v>1.3782453990718086E-2</v>
      </c>
      <c r="N233" s="412"/>
      <c r="O233" s="290">
        <v>231</v>
      </c>
      <c r="P233" s="290">
        <v>0</v>
      </c>
      <c r="Q233" s="330">
        <v>1.0009835108698977</v>
      </c>
      <c r="R233" s="330">
        <v>0.4392554354606511</v>
      </c>
      <c r="S233" s="330">
        <v>1.4408178526813642</v>
      </c>
      <c r="T233" s="330">
        <v>1.7801644489039103E-2</v>
      </c>
      <c r="U233" s="330">
        <v>3.0726174138521523E-2</v>
      </c>
      <c r="V233" s="330">
        <v>8.6510648300228826E-4</v>
      </c>
      <c r="W233" s="330">
        <v>0.11934768627786604</v>
      </c>
      <c r="X233" s="331">
        <v>0.58482042597573602</v>
      </c>
      <c r="Y233" s="330">
        <v>1.1931318830775903</v>
      </c>
      <c r="Z233" s="330">
        <v>0.21238332751866368</v>
      </c>
      <c r="AA233" s="330">
        <v>1.5267055481285496</v>
      </c>
      <c r="AB233" s="330">
        <v>0.23370367183339597</v>
      </c>
      <c r="AC233" s="330">
        <v>1.0793873592197295E-3</v>
      </c>
      <c r="AD233" s="330">
        <v>7.8949644282405097E-4</v>
      </c>
      <c r="AE233" s="330">
        <v>3.268220351405688E-2</v>
      </c>
      <c r="AF233" s="330">
        <v>7.7658314869115314E-2</v>
      </c>
      <c r="AG233" s="330">
        <v>0.60019001573638064</v>
      </c>
      <c r="AH233" s="330">
        <v>7.270092419342658E-2</v>
      </c>
      <c r="AI233" s="330">
        <v>0.13863434709824368</v>
      </c>
      <c r="AJ233" s="330">
        <v>0.82651441807711445</v>
      </c>
      <c r="AK233" s="330">
        <v>2.3687053559513019E-2</v>
      </c>
      <c r="AL233" s="332">
        <v>0.28012745399897421</v>
      </c>
      <c r="AM233" s="332">
        <v>2.1055741937621585E-3</v>
      </c>
      <c r="AN233" s="332">
        <v>3.1589865310324129E-2</v>
      </c>
      <c r="AO233" s="332">
        <v>0.87532134680105689</v>
      </c>
      <c r="AP233" s="332">
        <v>1.2636779574686119</v>
      </c>
      <c r="AQ233" s="332">
        <v>0.24585313679610785</v>
      </c>
      <c r="AR233" s="332">
        <v>0.80291024584052406</v>
      </c>
      <c r="AS233" s="332">
        <v>0.20935647228681306</v>
      </c>
      <c r="AT233" s="332">
        <v>0.24323282954458325</v>
      </c>
      <c r="AU233" s="332">
        <v>0.9206671969783583</v>
      </c>
      <c r="AV233" s="332">
        <v>6.8277805101187763E-2</v>
      </c>
      <c r="AW233" s="332">
        <v>1.3072460168383798E-3</v>
      </c>
      <c r="AX233" s="332">
        <v>0.34370415118795317</v>
      </c>
      <c r="AY233" s="332">
        <v>0.22294753735243486</v>
      </c>
      <c r="AZ233" s="332">
        <v>4.515555674299792E-2</v>
      </c>
      <c r="BA233" s="332"/>
      <c r="BB233" s="332">
        <v>3.6087936182772257E-2</v>
      </c>
      <c r="BC233" s="332">
        <v>2.5798467048035258E-2</v>
      </c>
      <c r="BD233" s="332">
        <v>7.1729866837158159E-3</v>
      </c>
      <c r="BE233" s="332">
        <v>0.34375726437956411</v>
      </c>
      <c r="BF233" s="332">
        <v>0.11189285626694634</v>
      </c>
      <c r="BG233" s="332">
        <v>0.54249711138546908</v>
      </c>
      <c r="BH233" s="332">
        <v>8.3503648683026929E-4</v>
      </c>
      <c r="BI233" s="332">
        <v>0.33489905931484421</v>
      </c>
      <c r="BJ233" s="332">
        <v>0.21096767803928143</v>
      </c>
      <c r="BK233" s="332">
        <v>1.3782453990718086E-2</v>
      </c>
      <c r="BL233" s="332">
        <v>0.44629085752501202</v>
      </c>
      <c r="BM233" s="332">
        <v>1.8972698018846969E-3</v>
      </c>
      <c r="BN233" s="332">
        <v>5.272205244461748E-2</v>
      </c>
      <c r="BO233" s="332">
        <v>0.96755751164734227</v>
      </c>
      <c r="BP233" s="332">
        <v>0.42153509825041635</v>
      </c>
      <c r="BQ233" s="332">
        <v>0.64630138533816461</v>
      </c>
      <c r="BR233" s="332"/>
      <c r="BS233" s="332">
        <v>2.349142135443575E-2</v>
      </c>
      <c r="BT233" s="332">
        <v>0.34449003805897344</v>
      </c>
      <c r="BU233" s="332">
        <v>0.72807028204571511</v>
      </c>
      <c r="BV233" s="332">
        <v>1.7351276864858489E-2</v>
      </c>
      <c r="BW233" s="332">
        <v>0.76196510442866361</v>
      </c>
      <c r="BX233" s="329">
        <v>2.3247000830000147E-3</v>
      </c>
      <c r="BY233" s="332">
        <v>0.1307061003957907</v>
      </c>
      <c r="BZ233" s="332">
        <v>0.8523591479132947</v>
      </c>
      <c r="CA233" s="332">
        <v>0.58260767778624956</v>
      </c>
      <c r="CB233" s="332">
        <v>0.16311484223357794</v>
      </c>
      <c r="CC233" s="332">
        <v>2.71634709677991E-2</v>
      </c>
      <c r="CD233" s="290"/>
      <c r="CE233" s="290"/>
      <c r="CG233">
        <v>1.0009835108698977</v>
      </c>
      <c r="CH233">
        <v>0.4392554354606511</v>
      </c>
      <c r="CI233">
        <v>1.4408178526813642</v>
      </c>
      <c r="CJ233">
        <v>1.7801644489039103E-2</v>
      </c>
      <c r="CK233">
        <v>3.0726174138521523E-2</v>
      </c>
      <c r="CL233">
        <v>8.6510648300228826E-4</v>
      </c>
      <c r="CM233">
        <v>0.11934768627786604</v>
      </c>
      <c r="CN233">
        <v>0.58482042597573602</v>
      </c>
      <c r="CO233">
        <v>1.1931318830775903</v>
      </c>
      <c r="CP233">
        <v>0.21238332751866368</v>
      </c>
      <c r="CQ233">
        <v>1.5267055481285496</v>
      </c>
      <c r="CR233">
        <v>0.2395492952943534</v>
      </c>
      <c r="CS233">
        <v>1.0793873592197295E-3</v>
      </c>
      <c r="CT233">
        <v>1.2898164654694219E-2</v>
      </c>
      <c r="CU233">
        <v>3.268220351405688E-2</v>
      </c>
      <c r="CV233">
        <v>7.7658314869115314E-2</v>
      </c>
      <c r="CW233">
        <v>0.60019001573638064</v>
      </c>
      <c r="CX233">
        <v>7.270092419342658E-2</v>
      </c>
      <c r="CY233">
        <v>0.13863434709824368</v>
      </c>
      <c r="CZ233">
        <v>0.82651441807711445</v>
      </c>
      <c r="DA233">
        <v>2.3687053559513019E-2</v>
      </c>
      <c r="DB233">
        <v>0.28012745399897421</v>
      </c>
      <c r="DC233">
        <v>2.1055741937621585E-3</v>
      </c>
      <c r="DD233">
        <v>3.1589865310324129E-2</v>
      </c>
      <c r="DE233">
        <v>0.87532134680105689</v>
      </c>
      <c r="DF233">
        <v>1.2636779574686119</v>
      </c>
      <c r="DG233">
        <v>0.24585313679610785</v>
      </c>
      <c r="DH233">
        <v>0.80291024584052406</v>
      </c>
      <c r="DI233">
        <v>0.20935647228681306</v>
      </c>
      <c r="DJ233">
        <v>0.24323282954458325</v>
      </c>
      <c r="DK233">
        <v>0.9206671969783583</v>
      </c>
      <c r="DL233">
        <v>6.8277805101187763E-2</v>
      </c>
      <c r="DM233">
        <v>1.3072460168383798E-3</v>
      </c>
      <c r="DN233">
        <v>0.34370415118795317</v>
      </c>
      <c r="DO233">
        <v>0.22294753735243486</v>
      </c>
      <c r="DP233">
        <v>4.515555674299792E-2</v>
      </c>
      <c r="DQ233">
        <v>0.4991307029207509</v>
      </c>
      <c r="DR233">
        <v>3.7346798453736799E-2</v>
      </c>
      <c r="DS233">
        <v>5.2291113682210226E-2</v>
      </c>
      <c r="DT233">
        <v>7.1729866837158159E-3</v>
      </c>
      <c r="DU233">
        <v>0.3910247482815159</v>
      </c>
      <c r="DV233">
        <v>0.11189285626694634</v>
      </c>
      <c r="DW233">
        <v>0.54249711138546908</v>
      </c>
      <c r="DX233">
        <v>8.3503648683026929E-4</v>
      </c>
      <c r="DY233">
        <v>0.33489905931484421</v>
      </c>
      <c r="DZ233">
        <v>0.21096767803928143</v>
      </c>
      <c r="EA233">
        <v>1.3782453990718086E-2</v>
      </c>
      <c r="EB233">
        <v>0.44629085752501202</v>
      </c>
      <c r="EC233">
        <v>1.8972698018846969E-3</v>
      </c>
      <c r="ED233">
        <v>5.272205244461748E-2</v>
      </c>
      <c r="EE233">
        <v>0.96755751164734227</v>
      </c>
      <c r="EF233">
        <v>0.42153509825041635</v>
      </c>
      <c r="EG233">
        <v>0.64630138533816461</v>
      </c>
      <c r="EH233">
        <v>0.212192696186116</v>
      </c>
      <c r="EI233">
        <v>2.349142135443575E-2</v>
      </c>
      <c r="EJ233">
        <v>0.34449003805897344</v>
      </c>
      <c r="EK233">
        <v>0.72807028204571511</v>
      </c>
      <c r="EL233">
        <v>1.7351276864858489E-2</v>
      </c>
      <c r="EM233">
        <v>0.88410756963815729</v>
      </c>
      <c r="EN233">
        <v>2.3247000830000147E-3</v>
      </c>
      <c r="EO233">
        <v>0.1307061003957907</v>
      </c>
      <c r="EP233">
        <v>0.8523591479132947</v>
      </c>
      <c r="EQ233">
        <v>0.58260767778624956</v>
      </c>
      <c r="ER233">
        <v>0.16311484223357794</v>
      </c>
      <c r="ES233">
        <v>2.71634709677991E-2</v>
      </c>
    </row>
    <row r="234" spans="1:149" ht="19.5" outlineLevel="1" x14ac:dyDescent="0.35">
      <c r="A234" s="288"/>
      <c r="B234" s="289">
        <v>220</v>
      </c>
      <c r="C234" s="288"/>
      <c r="D234" s="288"/>
      <c r="E234" s="375" t="s">
        <v>133</v>
      </c>
      <c r="F234" s="402"/>
      <c r="G234" s="402">
        <f t="shared" si="79"/>
        <v>1.2580467856382024E-2</v>
      </c>
      <c r="H234" s="402">
        <f t="shared" si="80"/>
        <v>1.5320847696887869E-2</v>
      </c>
      <c r="I234" s="402">
        <f t="shared" si="80"/>
        <v>1.3447798835152163E-2</v>
      </c>
      <c r="J234" s="402">
        <f t="shared" si="80"/>
        <v>1.3589033305923509E-2</v>
      </c>
      <c r="K234" s="402">
        <f t="shared" si="80"/>
        <v>1.4226664583199954E-2</v>
      </c>
      <c r="L234" s="402">
        <f t="shared" ref="L234:M234" si="89">L170*L213</f>
        <v>1.4337870504426342E-2</v>
      </c>
      <c r="M234" s="402">
        <f t="shared" si="89"/>
        <v>1.4219545835919173E-2</v>
      </c>
      <c r="N234" s="412"/>
      <c r="O234" s="290">
        <v>232</v>
      </c>
      <c r="P234" s="290">
        <v>0</v>
      </c>
      <c r="Q234" s="330">
        <v>0.54843342328151146</v>
      </c>
      <c r="R234" s="330">
        <v>0.33840284110286045</v>
      </c>
      <c r="S234" s="330">
        <v>1.2415069991543719</v>
      </c>
      <c r="T234" s="330">
        <v>2.2568160988242738E-2</v>
      </c>
      <c r="U234" s="330">
        <v>2.2157725034759677E-2</v>
      </c>
      <c r="V234" s="330">
        <v>6.2071958510011876E-5</v>
      </c>
      <c r="W234" s="330">
        <v>0.12231733077776961</v>
      </c>
      <c r="X234" s="331">
        <v>0.530386280242372</v>
      </c>
      <c r="Y234" s="330">
        <v>1.5441838671782389</v>
      </c>
      <c r="Z234" s="330">
        <v>0.2285647989059757</v>
      </c>
      <c r="AA234" s="330">
        <v>1.374165215966856</v>
      </c>
      <c r="AB234" s="330">
        <v>0.2793063742582193</v>
      </c>
      <c r="AC234" s="330">
        <v>1.1928525360515036E-4</v>
      </c>
      <c r="AD234" s="330">
        <v>8.208928472620388E-3</v>
      </c>
      <c r="AE234" s="330">
        <v>1.2300633776133031E-2</v>
      </c>
      <c r="AF234" s="330">
        <v>9.7690669191228E-2</v>
      </c>
      <c r="AG234" s="330">
        <v>0.8811500568615066</v>
      </c>
      <c r="AH234" s="330">
        <v>0.10918235106029298</v>
      </c>
      <c r="AI234" s="330">
        <v>6.4842240110579707E-2</v>
      </c>
      <c r="AJ234" s="330">
        <v>0.81255823405128957</v>
      </c>
      <c r="AK234" s="330">
        <v>3.1930612783376812E-2</v>
      </c>
      <c r="AL234" s="332">
        <v>0.42080184538280629</v>
      </c>
      <c r="AM234" s="332">
        <v>3.4239374738164655E-5</v>
      </c>
      <c r="AN234" s="332">
        <v>0.10857106728507493</v>
      </c>
      <c r="AO234" s="332">
        <v>0.83940608308056019</v>
      </c>
      <c r="AP234" s="332">
        <v>1.3551924029115447</v>
      </c>
      <c r="AQ234" s="332">
        <v>0.6114491432762893</v>
      </c>
      <c r="AR234" s="332">
        <v>0.74975614793032086</v>
      </c>
      <c r="AS234" s="332">
        <v>0.18600090012751708</v>
      </c>
      <c r="AT234" s="332">
        <v>0.28011979987129298</v>
      </c>
      <c r="AU234" s="332">
        <v>0.62977849021432841</v>
      </c>
      <c r="AV234" s="332">
        <v>5.9099880485359739E-2</v>
      </c>
      <c r="AW234" s="332">
        <v>8.9655494787901154E-4</v>
      </c>
      <c r="AX234" s="332">
        <v>0.26975211821167772</v>
      </c>
      <c r="AY234" s="332">
        <v>0.25564940721605434</v>
      </c>
      <c r="AZ234" s="332">
        <v>3.780563971204149E-2</v>
      </c>
      <c r="BA234" s="332"/>
      <c r="BB234" s="332">
        <v>2.5755916489912697E-2</v>
      </c>
      <c r="BC234" s="332">
        <v>3.6708097918258749E-2</v>
      </c>
      <c r="BD234" s="332">
        <v>6.9121532785123372E-3</v>
      </c>
      <c r="BE234" s="332">
        <v>0.35817584798454355</v>
      </c>
      <c r="BF234" s="332">
        <v>0.12174882147696599</v>
      </c>
      <c r="BG234" s="332">
        <v>0.62102888747928553</v>
      </c>
      <c r="BH234" s="332">
        <v>1.5798319787989316E-5</v>
      </c>
      <c r="BI234" s="332">
        <v>0.29653196854013553</v>
      </c>
      <c r="BJ234" s="332">
        <v>0.22204900728245833</v>
      </c>
      <c r="BK234" s="332">
        <v>1.2580467856382024E-2</v>
      </c>
      <c r="BL234" s="332">
        <v>0.38574471272996358</v>
      </c>
      <c r="BM234" s="332">
        <v>3.78434573713873E-2</v>
      </c>
      <c r="BN234" s="332">
        <v>7.0333370834100378E-2</v>
      </c>
      <c r="BO234" s="332">
        <v>0.78066928016749659</v>
      </c>
      <c r="BP234" s="332">
        <v>0.65747762831815071</v>
      </c>
      <c r="BQ234" s="332">
        <v>0.81281086625124965</v>
      </c>
      <c r="BR234" s="332"/>
      <c r="BS234" s="332">
        <v>3.0882361373849643E-2</v>
      </c>
      <c r="BT234" s="332">
        <v>0.40743567528481228</v>
      </c>
      <c r="BU234" s="332">
        <v>0.53967094348256595</v>
      </c>
      <c r="BV234" s="332">
        <v>1.8589377219534641E-2</v>
      </c>
      <c r="BW234" s="332">
        <v>0.48719469185381281</v>
      </c>
      <c r="BX234" s="329">
        <v>1.0819872189410107E-3</v>
      </c>
      <c r="BY234" s="332">
        <v>0.17613940785305887</v>
      </c>
      <c r="BZ234" s="332">
        <v>0.63509913454334599</v>
      </c>
      <c r="CA234" s="332">
        <v>0.45807054675790831</v>
      </c>
      <c r="CB234" s="332">
        <v>0.13730900433368767</v>
      </c>
      <c r="CC234" s="332">
        <v>2.949358197517727E-2</v>
      </c>
      <c r="CD234" s="290"/>
      <c r="CE234" s="290"/>
      <c r="CG234">
        <v>0.53152653218519497</v>
      </c>
      <c r="CH234">
        <v>0.37369844689917298</v>
      </c>
      <c r="CI234">
        <v>1.2535577776228428</v>
      </c>
      <c r="CJ234">
        <v>2.3937467861274167E-2</v>
      </c>
      <c r="CK234">
        <v>2.5925714574593171E-2</v>
      </c>
      <c r="CL234">
        <v>2.5258863662084462E-4</v>
      </c>
      <c r="CM234">
        <v>0.13282906344759243</v>
      </c>
      <c r="CN234">
        <v>0.54833592711910273</v>
      </c>
      <c r="CO234">
        <v>1.5427550802753944</v>
      </c>
      <c r="CP234">
        <v>0.24535704991014357</v>
      </c>
      <c r="CQ234">
        <v>1.4109583499511626</v>
      </c>
      <c r="CR234">
        <v>0.31427240337410517</v>
      </c>
      <c r="CS234">
        <v>1.1283921093521567E-7</v>
      </c>
      <c r="CT234">
        <v>3.5637078450070317E-2</v>
      </c>
      <c r="CU234">
        <v>1.0513672296079524E-2</v>
      </c>
      <c r="CV234">
        <v>0.10860849530390344</v>
      </c>
      <c r="CW234">
        <v>0.90413635749447019</v>
      </c>
      <c r="CX234">
        <v>0.12007346188616168</v>
      </c>
      <c r="CY234">
        <v>6.9453330296702462E-2</v>
      </c>
      <c r="CZ234">
        <v>0.82341073629388617</v>
      </c>
      <c r="DA234">
        <v>3.6250695251447314E-2</v>
      </c>
      <c r="DB234">
        <v>0.5461457552172122</v>
      </c>
      <c r="DC234">
        <v>4.475540114629877E-5</v>
      </c>
      <c r="DD234">
        <v>0.11550842925541323</v>
      </c>
      <c r="DE234">
        <v>0.8466978794685337</v>
      </c>
      <c r="DF234">
        <v>1.9895168941684673</v>
      </c>
      <c r="DG234">
        <v>0.63009779910354491</v>
      </c>
      <c r="DH234">
        <v>0.71729964037933747</v>
      </c>
      <c r="DI234">
        <v>0.17985413077818005</v>
      </c>
      <c r="DJ234">
        <v>0.30650844558769919</v>
      </c>
      <c r="DK234">
        <v>0.65211735044721297</v>
      </c>
      <c r="DL234">
        <v>6.2721985907840047E-2</v>
      </c>
      <c r="DM234">
        <v>1.9526859773422923E-4</v>
      </c>
      <c r="DN234">
        <v>0.2854388066059676</v>
      </c>
      <c r="DO234">
        <v>0.26613050807392441</v>
      </c>
      <c r="DP234">
        <v>3.2601658792121659E-2</v>
      </c>
      <c r="DQ234">
        <v>0.41236186200618985</v>
      </c>
      <c r="DR234">
        <v>3.095269555377048E-2</v>
      </c>
      <c r="DS234">
        <v>8.7128302565030388E-2</v>
      </c>
      <c r="DT234">
        <v>9.4714281441812733E-3</v>
      </c>
      <c r="DU234">
        <v>0.3944640161494074</v>
      </c>
      <c r="DV234">
        <v>0.12793869129478438</v>
      </c>
      <c r="DW234">
        <v>0.62543977934884132</v>
      </c>
      <c r="DX234">
        <v>2.9360280656744311E-4</v>
      </c>
      <c r="DY234">
        <v>0.30590016845836354</v>
      </c>
      <c r="DZ234">
        <v>0.23988372681710199</v>
      </c>
      <c r="EA234">
        <v>1.6540530097856436E-2</v>
      </c>
      <c r="EB234">
        <v>0.40054777389942819</v>
      </c>
      <c r="EC234">
        <v>4.2449861115013497E-2</v>
      </c>
      <c r="ED234">
        <v>7.3005489500419365E-2</v>
      </c>
      <c r="EE234">
        <v>0.79097896162491566</v>
      </c>
      <c r="EF234">
        <v>0.67191865809220874</v>
      </c>
      <c r="EG234">
        <v>0.8451272249482159</v>
      </c>
      <c r="EH234">
        <v>0.25731002223384869</v>
      </c>
      <c r="EI234">
        <v>3.188050385455591E-2</v>
      </c>
      <c r="EJ234">
        <v>0.40726776804939624</v>
      </c>
      <c r="EK234">
        <v>0.52541997556780984</v>
      </c>
      <c r="EL234">
        <v>1.4611892045817134E-2</v>
      </c>
      <c r="EM234">
        <v>0.51652394903221432</v>
      </c>
      <c r="EN234">
        <v>1.9773415821458221E-3</v>
      </c>
      <c r="EO234">
        <v>0.19334904573640324</v>
      </c>
      <c r="EP234">
        <v>0.630978261884101</v>
      </c>
      <c r="EQ234">
        <v>0.45390969017534527</v>
      </c>
      <c r="ER234">
        <v>0.14951015802950315</v>
      </c>
      <c r="ES234">
        <v>3.5121832571227793E-2</v>
      </c>
    </row>
    <row r="235" spans="1:149" ht="19.5" outlineLevel="1" x14ac:dyDescent="0.35">
      <c r="A235" s="288"/>
      <c r="B235" s="289">
        <v>221</v>
      </c>
      <c r="C235" s="288"/>
      <c r="D235" s="288"/>
      <c r="E235" s="375" t="s">
        <v>134</v>
      </c>
      <c r="F235" s="402"/>
      <c r="G235" s="402">
        <f t="shared" si="79"/>
        <v>1.2715452376419942E-3</v>
      </c>
      <c r="H235" s="402">
        <f t="shared" si="80"/>
        <v>1.1258441049895845E-3</v>
      </c>
      <c r="I235" s="402">
        <f t="shared" si="80"/>
        <v>1.1232624438304254E-3</v>
      </c>
      <c r="J235" s="402">
        <f t="shared" si="80"/>
        <v>8.1281428133072589E-4</v>
      </c>
      <c r="K235" s="402">
        <f t="shared" si="80"/>
        <v>4.6225549761186996E-4</v>
      </c>
      <c r="L235" s="402">
        <f t="shared" ref="L235:M235" si="90">L171*L214</f>
        <v>1.1189218819630604E-4</v>
      </c>
      <c r="M235" s="402">
        <f t="shared" si="90"/>
        <v>-2.3978478914574007E-4</v>
      </c>
      <c r="N235" s="412"/>
      <c r="O235" s="290">
        <v>233</v>
      </c>
      <c r="P235" s="290">
        <v>0</v>
      </c>
      <c r="Q235" s="330">
        <v>-4.718231196547408E-2</v>
      </c>
      <c r="R235" s="330">
        <v>6.6436128319899935E-3</v>
      </c>
      <c r="S235" s="330">
        <v>2.7257214537556643E-2</v>
      </c>
      <c r="T235" s="330">
        <v>5.5737953516273855E-3</v>
      </c>
      <c r="U235" s="330">
        <v>3.8682997693223775E-3</v>
      </c>
      <c r="V235" s="330">
        <v>-1.0118567660920854E-3</v>
      </c>
      <c r="W235" s="330">
        <v>5.8214134304425741E-3</v>
      </c>
      <c r="X235" s="331">
        <v>2.4059740847472408E-2</v>
      </c>
      <c r="Y235" s="330">
        <v>3.1842200861586921E-2</v>
      </c>
      <c r="Z235" s="330">
        <v>7.451633065816695E-3</v>
      </c>
      <c r="AA235" s="330">
        <v>5.0703467780428023E-2</v>
      </c>
      <c r="AB235" s="330">
        <v>2.9616370691645189E-2</v>
      </c>
      <c r="AC235" s="330">
        <v>-4.1373193192645666E-4</v>
      </c>
      <c r="AD235" s="330">
        <v>6.1600964954782681E-4</v>
      </c>
      <c r="AE235" s="330">
        <v>-6.0001241638938602E-3</v>
      </c>
      <c r="AF235" s="330">
        <v>1.1034825265551764E-2</v>
      </c>
      <c r="AG235" s="330">
        <v>2.4024827645520972E-2</v>
      </c>
      <c r="AH235" s="330">
        <v>1.3576851217247421E-2</v>
      </c>
      <c r="AI235" s="330">
        <v>9.9369401561865637E-3</v>
      </c>
      <c r="AJ235" s="330">
        <v>2.129465062930341E-2</v>
      </c>
      <c r="AK235" s="330">
        <v>2.4191881096210098E-3</v>
      </c>
      <c r="AL235" s="332">
        <v>2.2879815808543404E-2</v>
      </c>
      <c r="AM235" s="332">
        <v>1.4670253260746968E-3</v>
      </c>
      <c r="AN235" s="332">
        <v>1.1916944176118023E-2</v>
      </c>
      <c r="AO235" s="332">
        <v>2.4241185191823104E-2</v>
      </c>
      <c r="AP235" s="332">
        <v>1.2450344301759115E-2</v>
      </c>
      <c r="AQ235" s="332">
        <v>7.1259605583088963E-3</v>
      </c>
      <c r="AR235" s="332">
        <v>-4.719723608766966E-2</v>
      </c>
      <c r="AS235" s="332">
        <v>-2.7709211207261795E-2</v>
      </c>
      <c r="AT235" s="332">
        <v>1.5787920311497235E-2</v>
      </c>
      <c r="AU235" s="332">
        <v>2.6274225186047911E-2</v>
      </c>
      <c r="AV235" s="332">
        <v>4.6281672121225928E-3</v>
      </c>
      <c r="AW235" s="332">
        <v>-5.3708274121086665E-3</v>
      </c>
      <c r="AX235" s="332">
        <v>1.5823869010711325E-2</v>
      </c>
      <c r="AY235" s="332">
        <v>1.3683653789774507E-2</v>
      </c>
      <c r="AZ235" s="332">
        <v>-9.1263686397991244E-3</v>
      </c>
      <c r="BA235" s="332"/>
      <c r="BB235" s="332">
        <v>7.1784609929679503E-3</v>
      </c>
      <c r="BC235" s="332">
        <v>5.3382481445295579E-3</v>
      </c>
      <c r="BD235" s="332">
        <v>1.0129764884105211E-3</v>
      </c>
      <c r="BE235" s="332">
        <v>1.5106476208802976E-2</v>
      </c>
      <c r="BF235" s="332">
        <v>4.3153918351865866E-3</v>
      </c>
      <c r="BG235" s="332">
        <v>2.4452227448429054E-2</v>
      </c>
      <c r="BH235" s="332">
        <v>-2.0646609013424749E-3</v>
      </c>
      <c r="BI235" s="332">
        <v>2.4367547247870484E-2</v>
      </c>
      <c r="BJ235" s="332">
        <v>1.9977020771250336E-2</v>
      </c>
      <c r="BK235" s="332">
        <v>1.2715452376419942E-3</v>
      </c>
      <c r="BL235" s="332">
        <v>-2.3660602353196019E-5</v>
      </c>
      <c r="BM235" s="332">
        <v>2.8215308324650297E-3</v>
      </c>
      <c r="BN235" s="332">
        <v>2.7122975441859205E-3</v>
      </c>
      <c r="BO235" s="332">
        <v>-3.7382480493633287E-5</v>
      </c>
      <c r="BP235" s="332">
        <v>1.5858468337985931E-2</v>
      </c>
      <c r="BQ235" s="332">
        <v>2.3517516272619998E-2</v>
      </c>
      <c r="BR235" s="332"/>
      <c r="BS235" s="332">
        <v>1.8099691738600744E-3</v>
      </c>
      <c r="BT235" s="332">
        <v>2.5051469619317941E-2</v>
      </c>
      <c r="BU235" s="332">
        <v>-4.175913535360682E-2</v>
      </c>
      <c r="BV235" s="332">
        <v>-1.116899044688543E-2</v>
      </c>
      <c r="BW235" s="332">
        <v>2.0197916262047883E-2</v>
      </c>
      <c r="BX235" s="329">
        <v>1.2664043197445766E-3</v>
      </c>
      <c r="BY235" s="332">
        <v>7.9026428090267897E-3</v>
      </c>
      <c r="BZ235" s="332">
        <v>2.3214030159497016E-2</v>
      </c>
      <c r="CA235" s="332">
        <v>3.4032819515297415E-2</v>
      </c>
      <c r="CB235" s="332">
        <v>2.7367862637477165E-3</v>
      </c>
      <c r="CC235" s="332">
        <v>6.500222938623762E-3</v>
      </c>
      <c r="CD235" s="290"/>
      <c r="CE235" s="290"/>
      <c r="CG235">
        <v>-5.0580659938642462E-2</v>
      </c>
      <c r="CH235">
        <v>8.5998141944468778E-3</v>
      </c>
      <c r="CI235">
        <v>3.1848074501680403E-2</v>
      </c>
      <c r="CJ235">
        <v>6.2058028719936386E-3</v>
      </c>
      <c r="CK235">
        <v>4.5241445063193778E-3</v>
      </c>
      <c r="CL235">
        <v>-9.0609863618895225E-4</v>
      </c>
      <c r="CM235">
        <v>6.8495640262678766E-3</v>
      </c>
      <c r="CN235">
        <v>2.7022604875018952E-2</v>
      </c>
      <c r="CO235">
        <v>3.6503612236704945E-2</v>
      </c>
      <c r="CP235">
        <v>9.2147273885308401E-3</v>
      </c>
      <c r="CQ235">
        <v>5.5092051486741719E-2</v>
      </c>
      <c r="CR235">
        <v>3.1805840173389575E-2</v>
      </c>
      <c r="CS235">
        <v>-3.0019446097357793E-4</v>
      </c>
      <c r="CT235">
        <v>4.3808913890054932E-3</v>
      </c>
      <c r="CU235">
        <v>-6.303484156459243E-3</v>
      </c>
      <c r="CV235">
        <v>1.2641784422513392E-2</v>
      </c>
      <c r="CW235">
        <v>2.7773251422851725E-2</v>
      </c>
      <c r="CX235">
        <v>1.4701336196569877E-2</v>
      </c>
      <c r="CY235">
        <v>1.1564917720543022E-2</v>
      </c>
      <c r="CZ235">
        <v>2.4878366575417889E-2</v>
      </c>
      <c r="DA235">
        <v>2.8331542242017809E-3</v>
      </c>
      <c r="DB235">
        <v>2.5118227920618449E-2</v>
      </c>
      <c r="DC235">
        <v>1.7346424036581147E-3</v>
      </c>
      <c r="DD235">
        <v>1.3016724150404887E-2</v>
      </c>
      <c r="DE235">
        <v>2.798026669245161E-2</v>
      </c>
      <c r="DF235">
        <v>1.7336623455606784E-2</v>
      </c>
      <c r="DG235">
        <v>9.9160816285423833E-3</v>
      </c>
      <c r="DH235">
        <v>-5.1355722918189781E-2</v>
      </c>
      <c r="DI235">
        <v>-2.966747459520009E-2</v>
      </c>
      <c r="DJ235">
        <v>1.8019606549807724E-2</v>
      </c>
      <c r="DK235">
        <v>2.9317463535341384E-2</v>
      </c>
      <c r="DL235">
        <v>5.6894657384080026E-3</v>
      </c>
      <c r="DM235">
        <v>-5.7379410698080151E-3</v>
      </c>
      <c r="DN235">
        <v>1.825560615772278E-2</v>
      </c>
      <c r="DO235">
        <v>1.5709243170208574E-2</v>
      </c>
      <c r="DP235">
        <v>-1.0192493504347297E-2</v>
      </c>
      <c r="DQ235">
        <v>1.2816290431206374E-2</v>
      </c>
      <c r="DR235">
        <v>8.5209495071074705E-3</v>
      </c>
      <c r="DS235">
        <v>8.827861933181979E-3</v>
      </c>
      <c r="DT235">
        <v>1.2914092888121715E-3</v>
      </c>
      <c r="DU235">
        <v>1.7709495771093469E-2</v>
      </c>
      <c r="DV235">
        <v>5.5571469725509103E-3</v>
      </c>
      <c r="DW235">
        <v>2.7347856203478172E-2</v>
      </c>
      <c r="DX235">
        <v>-1.837174273292773E-3</v>
      </c>
      <c r="DY235">
        <v>2.6702010169775109E-2</v>
      </c>
      <c r="DZ235">
        <v>2.2148125100600605E-2</v>
      </c>
      <c r="EA235">
        <v>1.7240764274983555E-3</v>
      </c>
      <c r="EB235">
        <v>2.2057755091550195E-3</v>
      </c>
      <c r="EC235">
        <v>3.464322359628381E-3</v>
      </c>
      <c r="ED235">
        <v>3.51705874801748E-3</v>
      </c>
      <c r="EE235">
        <v>3.4638957968046507E-3</v>
      </c>
      <c r="EF235">
        <v>1.8459872622671132E-2</v>
      </c>
      <c r="EG235">
        <v>2.7473756214623102E-2</v>
      </c>
      <c r="EH235">
        <v>1.4054677714547891E-2</v>
      </c>
      <c r="EI235">
        <v>2.135288274416689E-3</v>
      </c>
      <c r="EJ235">
        <v>2.7736433547508543E-2</v>
      </c>
      <c r="EK235">
        <v>-4.4808142657952917E-2</v>
      </c>
      <c r="EL235">
        <v>-1.1793225657885478E-2</v>
      </c>
      <c r="EM235">
        <v>2.2326705091614156E-2</v>
      </c>
      <c r="EN235">
        <v>1.4953758629830773E-3</v>
      </c>
      <c r="EO235">
        <v>9.3476795158315244E-3</v>
      </c>
      <c r="EP235">
        <v>2.6915182317715353E-2</v>
      </c>
      <c r="EQ235">
        <v>3.7312115965129455E-2</v>
      </c>
      <c r="ER235">
        <v>4.0277030119250917E-3</v>
      </c>
      <c r="ES235">
        <v>7.1551963361418548E-3</v>
      </c>
    </row>
    <row r="236" spans="1:149" ht="19.5" outlineLevel="1" x14ac:dyDescent="0.35">
      <c r="A236" s="288"/>
      <c r="B236" s="289">
        <v>222</v>
      </c>
      <c r="C236" s="288"/>
      <c r="D236" s="288"/>
      <c r="E236" s="375" t="s">
        <v>135</v>
      </c>
      <c r="F236" s="402"/>
      <c r="G236" s="402">
        <f t="shared" si="79"/>
        <v>1.2179758824759994E-3</v>
      </c>
      <c r="H236" s="402">
        <f t="shared" si="80"/>
        <v>1.2595640562889949E-3</v>
      </c>
      <c r="I236" s="402">
        <f t="shared" si="80"/>
        <v>1.5789575954290155E-3</v>
      </c>
      <c r="J236" s="402">
        <f t="shared" si="80"/>
        <v>1.5367782898527411E-3</v>
      </c>
      <c r="K236" s="402">
        <f t="shared" si="80"/>
        <v>1.5370833334273672E-3</v>
      </c>
      <c r="L236" s="402">
        <f t="shared" ref="L236:M236" si="91">L172*L215</f>
        <v>1.5397256461274174E-3</v>
      </c>
      <c r="M236" s="402">
        <f t="shared" si="91"/>
        <v>1.5423698432346941E-3</v>
      </c>
      <c r="N236" s="412"/>
      <c r="O236" s="290">
        <v>234</v>
      </c>
      <c r="P236" s="290">
        <v>0</v>
      </c>
      <c r="Q236" s="330">
        <v>-7.1687053829693186E-3</v>
      </c>
      <c r="R236" s="330">
        <v>1.3317931074930012E-3</v>
      </c>
      <c r="S236" s="330">
        <v>5.034602544993016E-3</v>
      </c>
      <c r="T236" s="330">
        <v>1.6252603187425281E-3</v>
      </c>
      <c r="U236" s="330">
        <v>7.9619102903738808E-4</v>
      </c>
      <c r="V236" s="330">
        <v>-2.4430484581116653E-4</v>
      </c>
      <c r="W236" s="330">
        <v>1.6244571300352048E-3</v>
      </c>
      <c r="X236" s="331">
        <v>4.0790197528913436E-3</v>
      </c>
      <c r="Y236" s="330">
        <v>5.8675401978578569E-3</v>
      </c>
      <c r="Z236" s="330">
        <v>1.329128199020761E-3</v>
      </c>
      <c r="AA236" s="330">
        <v>1.5983732119799098E-2</v>
      </c>
      <c r="AB236" s="330">
        <v>5.3376449997133216E-3</v>
      </c>
      <c r="AC236" s="330">
        <v>-2.0769298485601303E-4</v>
      </c>
      <c r="AD236" s="330">
        <v>1.6951847851256506E-4</v>
      </c>
      <c r="AE236" s="330">
        <v>-2.3465376678514609E-3</v>
      </c>
      <c r="AF236" s="330">
        <v>2.285537815380146E-3</v>
      </c>
      <c r="AG236" s="330">
        <v>4.6236238740936242E-3</v>
      </c>
      <c r="AH236" s="330">
        <v>2.7870701753860117E-3</v>
      </c>
      <c r="AI236" s="330">
        <v>1.4143001062489147E-3</v>
      </c>
      <c r="AJ236" s="330">
        <v>3.9143935592354292E-3</v>
      </c>
      <c r="AK236" s="330">
        <v>6.8638364502100974E-4</v>
      </c>
      <c r="AL236" s="332">
        <v>5.6050412325011371E-3</v>
      </c>
      <c r="AM236" s="332">
        <v>2.6733825277680306E-4</v>
      </c>
      <c r="AN236" s="332">
        <v>3.5920268875758539E-3</v>
      </c>
      <c r="AO236" s="332">
        <v>4.9336904488611506E-3</v>
      </c>
      <c r="AP236" s="332">
        <v>2.570373076965695E-3</v>
      </c>
      <c r="AQ236" s="332">
        <v>1.7014295067647237E-3</v>
      </c>
      <c r="AR236" s="332">
        <v>-5.2827878787151802E-3</v>
      </c>
      <c r="AS236" s="332">
        <v>-4.2742371875238829E-3</v>
      </c>
      <c r="AT236" s="332">
        <v>4.3944200890018836E-3</v>
      </c>
      <c r="AU236" s="332">
        <v>4.8881342912348779E-3</v>
      </c>
      <c r="AV236" s="332">
        <v>9.0142432751723421E-4</v>
      </c>
      <c r="AW236" s="332">
        <v>-2.9440964148285336E-4</v>
      </c>
      <c r="AX236" s="332">
        <v>2.8016897520970465E-3</v>
      </c>
      <c r="AY236" s="332">
        <v>2.9694010422320997E-3</v>
      </c>
      <c r="AZ236" s="332">
        <v>-1.33563088276267E-3</v>
      </c>
      <c r="BA236" s="332"/>
      <c r="BB236" s="332">
        <v>1.7623109433680827E-3</v>
      </c>
      <c r="BC236" s="332">
        <v>1.5174041440614049E-3</v>
      </c>
      <c r="BD236" s="332">
        <v>3.2282491917519162E-4</v>
      </c>
      <c r="BE236" s="332">
        <v>2.1199735734842243E-3</v>
      </c>
      <c r="BF236" s="332">
        <v>8.2646663249692266E-4</v>
      </c>
      <c r="BG236" s="332">
        <v>3.1257184238635354E-3</v>
      </c>
      <c r="BH236" s="332">
        <v>-2.4409100079418573E-4</v>
      </c>
      <c r="BI236" s="332">
        <v>5.3102427930653727E-3</v>
      </c>
      <c r="BJ236" s="332">
        <v>3.7950396619931769E-3</v>
      </c>
      <c r="BK236" s="332">
        <v>1.2179758824759994E-3</v>
      </c>
      <c r="BL236" s="332">
        <v>-4.660839122151888E-6</v>
      </c>
      <c r="BM236" s="332">
        <v>7.0035301768995065E-4</v>
      </c>
      <c r="BN236" s="332">
        <v>7.1295467508429545E-4</v>
      </c>
      <c r="BO236" s="332">
        <v>-6.403054612407249E-6</v>
      </c>
      <c r="BP236" s="332">
        <v>5.6542487021581213E-3</v>
      </c>
      <c r="BQ236" s="332">
        <v>3.5502525458704719E-3</v>
      </c>
      <c r="BR236" s="332"/>
      <c r="BS236" s="332">
        <v>5.0887189300769051E-4</v>
      </c>
      <c r="BT236" s="332">
        <v>3.9183071281394836E-3</v>
      </c>
      <c r="BU236" s="332">
        <v>-1.0870697294934253E-2</v>
      </c>
      <c r="BV236" s="332">
        <v>-1.3004405176970919E-3</v>
      </c>
      <c r="BW236" s="332">
        <v>5.4028004035285189E-3</v>
      </c>
      <c r="BX236" s="329">
        <v>3.991771667819265E-4</v>
      </c>
      <c r="BY236" s="332">
        <v>1.4813525311892642E-3</v>
      </c>
      <c r="BZ236" s="332">
        <v>4.4794371805261983E-3</v>
      </c>
      <c r="CA236" s="332">
        <v>6.6159491197812902E-3</v>
      </c>
      <c r="CB236" s="332">
        <v>6.4504327991704179E-4</v>
      </c>
      <c r="CC236" s="332">
        <v>1.8478920037146229E-3</v>
      </c>
      <c r="CD236" s="290"/>
      <c r="CE236" s="290"/>
      <c r="CG236">
        <v>-7.7108539075189777E-3</v>
      </c>
      <c r="CH236">
        <v>1.7241988350755215E-3</v>
      </c>
      <c r="CI236">
        <v>5.8835501779623597E-3</v>
      </c>
      <c r="CJ236">
        <v>1.8000313713456226E-3</v>
      </c>
      <c r="CK236">
        <v>9.1714144057095538E-4</v>
      </c>
      <c r="CL236">
        <v>-2.6551056812821439E-4</v>
      </c>
      <c r="CM236">
        <v>1.8954850961006963E-3</v>
      </c>
      <c r="CN236">
        <v>4.5498888993001476E-3</v>
      </c>
      <c r="CO236">
        <v>6.7725789092243629E-3</v>
      </c>
      <c r="CP236">
        <v>1.6264355071232283E-3</v>
      </c>
      <c r="CQ236">
        <v>1.7223194760850068E-2</v>
      </c>
      <c r="CR236">
        <v>5.784298218930034E-3</v>
      </c>
      <c r="CS236">
        <v>-2.2787392937599995E-4</v>
      </c>
      <c r="CT236">
        <v>7.7820963986709472E-4</v>
      </c>
      <c r="CU236">
        <v>-2.5116772903241509E-3</v>
      </c>
      <c r="CV236">
        <v>2.5854534520374606E-3</v>
      </c>
      <c r="CW236">
        <v>5.3367947177089476E-3</v>
      </c>
      <c r="CX236">
        <v>2.9832126549523249E-3</v>
      </c>
      <c r="CY236">
        <v>1.6276197418885806E-3</v>
      </c>
      <c r="CZ236">
        <v>4.5744486712180525E-3</v>
      </c>
      <c r="DA236">
        <v>7.9225488725291669E-4</v>
      </c>
      <c r="DB236">
        <v>6.091560227068661E-3</v>
      </c>
      <c r="DC236">
        <v>2.9819893561566541E-4</v>
      </c>
      <c r="DD236">
        <v>3.8821679719314747E-3</v>
      </c>
      <c r="DE236">
        <v>5.6946875099036474E-3</v>
      </c>
      <c r="DF236">
        <v>3.5733439950912248E-3</v>
      </c>
      <c r="DG236">
        <v>2.3653348090020834E-3</v>
      </c>
      <c r="DH236">
        <v>-5.7679773661264769E-3</v>
      </c>
      <c r="DI236">
        <v>-4.6056840156626176E-3</v>
      </c>
      <c r="DJ236">
        <v>4.8121969687896842E-3</v>
      </c>
      <c r="DK236">
        <v>5.4607502699516109E-3</v>
      </c>
      <c r="DL236">
        <v>1.1044705711187547E-3</v>
      </c>
      <c r="DM236">
        <v>-3.2301660018698938E-4</v>
      </c>
      <c r="DN236">
        <v>3.214924611620464E-3</v>
      </c>
      <c r="DO236">
        <v>3.3841237109127043E-3</v>
      </c>
      <c r="DP236">
        <v>-1.510896670905541E-3</v>
      </c>
      <c r="DQ236">
        <v>2.3643247991176702E-3</v>
      </c>
      <c r="DR236">
        <v>1.9483991644332172E-3</v>
      </c>
      <c r="DS236">
        <v>2.3419790637336062E-3</v>
      </c>
      <c r="DT236">
        <v>3.7668573188707441E-4</v>
      </c>
      <c r="DU236">
        <v>2.6382670098599207E-3</v>
      </c>
      <c r="DV236">
        <v>1.0617752409203696E-3</v>
      </c>
      <c r="DW236">
        <v>3.5150515877896697E-3</v>
      </c>
      <c r="DX236">
        <v>-2.6380711926112421E-4</v>
      </c>
      <c r="DY236">
        <v>5.7567732741933839E-3</v>
      </c>
      <c r="DZ236">
        <v>4.1558335316158185E-3</v>
      </c>
      <c r="EA236">
        <v>1.3100878876910781E-3</v>
      </c>
      <c r="EB236">
        <v>4.3143051504036773E-4</v>
      </c>
      <c r="EC236">
        <v>8.6906179089922574E-4</v>
      </c>
      <c r="ED236">
        <v>9.2302296304566894E-4</v>
      </c>
      <c r="EE236">
        <v>5.926986701027861E-4</v>
      </c>
      <c r="EF236">
        <v>6.5742542184493878E-3</v>
      </c>
      <c r="EG236">
        <v>4.1489052634037698E-3</v>
      </c>
      <c r="EH236">
        <v>2.9880214693137632E-3</v>
      </c>
      <c r="EI236">
        <v>5.9467918071169092E-4</v>
      </c>
      <c r="EJ236">
        <v>4.3599801819937797E-3</v>
      </c>
      <c r="EK236">
        <v>-1.1692816796912369E-2</v>
      </c>
      <c r="EL236">
        <v>-1.397312581844569E-3</v>
      </c>
      <c r="EM236">
        <v>6.3730270333177642E-3</v>
      </c>
      <c r="EN236">
        <v>4.379640919255775E-4</v>
      </c>
      <c r="EO236">
        <v>1.7285046142642376E-3</v>
      </c>
      <c r="EP236">
        <v>5.1766180417200606E-3</v>
      </c>
      <c r="EQ236">
        <v>7.2588023303792552E-3</v>
      </c>
      <c r="ER236">
        <v>9.4225086200887688E-4</v>
      </c>
      <c r="ES236">
        <v>1.9855446762401256E-3</v>
      </c>
    </row>
    <row r="237" spans="1:149" ht="19.5" outlineLevel="1" x14ac:dyDescent="0.35">
      <c r="A237" s="288"/>
      <c r="B237" s="289">
        <v>223</v>
      </c>
      <c r="C237" s="288"/>
      <c r="D237" s="288"/>
      <c r="E237" s="375" t="s">
        <v>136</v>
      </c>
      <c r="F237" s="402"/>
      <c r="G237" s="402">
        <f t="shared" si="79"/>
        <v>4.9799703400244244E-6</v>
      </c>
      <c r="H237" s="402">
        <f t="shared" si="80"/>
        <v>5.6833097657142953E-6</v>
      </c>
      <c r="I237" s="402">
        <f t="shared" si="80"/>
        <v>6.6747613091173032E-6</v>
      </c>
      <c r="J237" s="402">
        <f t="shared" si="80"/>
        <v>6.5304809859619045E-6</v>
      </c>
      <c r="K237" s="402">
        <f t="shared" si="80"/>
        <v>6.6832642172744812E-6</v>
      </c>
      <c r="L237" s="402">
        <f t="shared" ref="L237:M237" si="92">L173*L216</f>
        <v>6.7208676249899805E-6</v>
      </c>
      <c r="M237" s="402">
        <f t="shared" si="92"/>
        <v>6.7045720022085675E-6</v>
      </c>
      <c r="N237" s="412"/>
      <c r="O237" s="290">
        <v>235</v>
      </c>
      <c r="P237" s="290">
        <v>0</v>
      </c>
      <c r="Q237" s="330">
        <v>-3.4482389185369947E-4</v>
      </c>
      <c r="R237" s="330">
        <v>9.5240133079079999E-4</v>
      </c>
      <c r="S237" s="330">
        <v>-3.6418687833656609E-4</v>
      </c>
      <c r="T237" s="330">
        <v>1.8511505246238856E-4</v>
      </c>
      <c r="U237" s="330">
        <v>2.2157860312767404E-5</v>
      </c>
      <c r="V237" s="330">
        <v>-1.9010444999554056E-6</v>
      </c>
      <c r="W237" s="330">
        <v>-3.9307415828216385E-5</v>
      </c>
      <c r="X237" s="331">
        <v>4.2547132091801001E-4</v>
      </c>
      <c r="Y237" s="330">
        <v>-6.056210946572975E-4</v>
      </c>
      <c r="Z237" s="330">
        <v>1.0778035161690797E-5</v>
      </c>
      <c r="AA237" s="330">
        <v>8.3623564233266997E-4</v>
      </c>
      <c r="AB237" s="330">
        <v>2.1846424450289227E-5</v>
      </c>
      <c r="AC237" s="330">
        <v>5.2575292028251269E-6</v>
      </c>
      <c r="AD237" s="330">
        <v>1.1694926368305512E-4</v>
      </c>
      <c r="AE237" s="330">
        <v>4.3217792815793528E-5</v>
      </c>
      <c r="AF237" s="330">
        <v>2.3939023817801195E-4</v>
      </c>
      <c r="AG237" s="330">
        <v>-3.0379862375446689E-4</v>
      </c>
      <c r="AH237" s="330">
        <v>-8.2917574722108601E-5</v>
      </c>
      <c r="AI237" s="330">
        <v>-3.6627874302507001E-4</v>
      </c>
      <c r="AJ237" s="330">
        <v>-6.8139376059077915E-6</v>
      </c>
      <c r="AK237" s="330">
        <v>-3.7034681530224262E-5</v>
      </c>
      <c r="AL237" s="332">
        <v>1.4591080336466803E-3</v>
      </c>
      <c r="AM237" s="332">
        <v>3.7150569918772802E-6</v>
      </c>
      <c r="AN237" s="332">
        <v>-4.9012774114241722E-4</v>
      </c>
      <c r="AO237" s="332">
        <v>4.1580867913993265E-4</v>
      </c>
      <c r="AP237" s="332">
        <v>-2.939068386822663E-4</v>
      </c>
      <c r="AQ237" s="332">
        <v>1.779786902301224E-4</v>
      </c>
      <c r="AR237" s="332">
        <v>8.6964601993578497E-4</v>
      </c>
      <c r="AS237" s="332">
        <v>4.2438314970540937E-5</v>
      </c>
      <c r="AT237" s="332">
        <v>9.1660176032836501E-4</v>
      </c>
      <c r="AU237" s="332">
        <v>1.7444941873085722E-4</v>
      </c>
      <c r="AV237" s="332">
        <v>2.7977849591249528E-5</v>
      </c>
      <c r="AW237" s="332">
        <v>1.2609085659711941E-5</v>
      </c>
      <c r="AX237" s="332">
        <v>-1.3482399090179511E-4</v>
      </c>
      <c r="AY237" s="332">
        <v>-8.8938756631384508E-5</v>
      </c>
      <c r="AZ237" s="332">
        <v>1.2585294520288326E-5</v>
      </c>
      <c r="BA237" s="332"/>
      <c r="BB237" s="332">
        <v>-3.5738343454876401E-4</v>
      </c>
      <c r="BC237" s="332">
        <v>4.8109463629192946E-4</v>
      </c>
      <c r="BD237" s="332">
        <v>1.349066454009555E-5</v>
      </c>
      <c r="BE237" s="332">
        <v>4.0746236794467688E-4</v>
      </c>
      <c r="BF237" s="332">
        <v>-2.437267023477412E-5</v>
      </c>
      <c r="BG237" s="332">
        <v>-7.3067384541976627E-5</v>
      </c>
      <c r="BH237" s="332">
        <v>-5.2580229241847735E-6</v>
      </c>
      <c r="BI237" s="332">
        <v>-9.7052045634703622E-5</v>
      </c>
      <c r="BJ237" s="332">
        <v>-1.8818036382451246E-5</v>
      </c>
      <c r="BK237" s="332">
        <v>4.9799703400244244E-6</v>
      </c>
      <c r="BL237" s="332">
        <v>2.0901845885859745E-7</v>
      </c>
      <c r="BM237" s="332">
        <v>6.1149212865142024E-7</v>
      </c>
      <c r="BN237" s="332">
        <v>-1.2905925878931876E-5</v>
      </c>
      <c r="BO237" s="332">
        <v>2.4350206700128867E-7</v>
      </c>
      <c r="BP237" s="332">
        <v>-2.3419484789257831E-3</v>
      </c>
      <c r="BQ237" s="332">
        <v>-1.7970874622841212E-4</v>
      </c>
      <c r="BR237" s="332"/>
      <c r="BS237" s="332">
        <v>-3.2197580904316434E-5</v>
      </c>
      <c r="BT237" s="332">
        <v>-2.6445941773779947E-4</v>
      </c>
      <c r="BU237" s="332">
        <v>-7.3094617708917189E-4</v>
      </c>
      <c r="BV237" s="332">
        <v>-1.5938213915308683E-5</v>
      </c>
      <c r="BW237" s="332">
        <v>1.0478827925865893E-5</v>
      </c>
      <c r="BX237" s="329">
        <v>-1.6080643980267599E-5</v>
      </c>
      <c r="BY237" s="332">
        <v>-2.8358767746536773E-4</v>
      </c>
      <c r="BZ237" s="332">
        <v>-3.077179869588856E-4</v>
      </c>
      <c r="CA237" s="332">
        <v>1.4878948151828223E-3</v>
      </c>
      <c r="CB237" s="332">
        <v>-1.093837919855923E-5</v>
      </c>
      <c r="CC237" s="332">
        <v>-1.7800553265864943E-4</v>
      </c>
      <c r="CD237" s="290"/>
      <c r="CE237" s="290"/>
      <c r="CG237">
        <v>-3.651401660952122E-4</v>
      </c>
      <c r="CH237">
        <v>1.2957291349621745E-3</v>
      </c>
      <c r="CI237">
        <v>-4.2765756272884861E-4</v>
      </c>
      <c r="CJ237">
        <v>2.1114942110416008E-4</v>
      </c>
      <c r="CK237">
        <v>2.7608934146759672E-5</v>
      </c>
      <c r="CL237">
        <v>-4.1677455241819303E-6</v>
      </c>
      <c r="CM237">
        <v>-4.7795737807742167E-5</v>
      </c>
      <c r="CN237">
        <v>4.8255018388353599E-4</v>
      </c>
      <c r="CO237">
        <v>-6.9871164474204922E-4</v>
      </c>
      <c r="CP237">
        <v>1.366482796670625E-5</v>
      </c>
      <c r="CQ237">
        <v>9.1306525324611084E-4</v>
      </c>
      <c r="CR237">
        <v>2.4804437098322728E-5</v>
      </c>
      <c r="CS237">
        <v>1.7741533196455746E-7</v>
      </c>
      <c r="CT237">
        <v>2.7675532987610072E-4</v>
      </c>
      <c r="CU237">
        <v>4.276735245538317E-5</v>
      </c>
      <c r="CV237">
        <v>2.8553549611797007E-4</v>
      </c>
      <c r="CW237">
        <v>-3.5520235163010827E-4</v>
      </c>
      <c r="CX237">
        <v>-9.307438916603788E-5</v>
      </c>
      <c r="CY237">
        <v>-4.3625520593413176E-4</v>
      </c>
      <c r="CZ237">
        <v>-8.0159211783809388E-6</v>
      </c>
      <c r="DA237">
        <v>-4.5547144854665483E-5</v>
      </c>
      <c r="DB237">
        <v>1.806561051035663E-3</v>
      </c>
      <c r="DC237">
        <v>-4.7377296910700545E-6</v>
      </c>
      <c r="DD237">
        <v>-5.4637876629661376E-4</v>
      </c>
      <c r="DE237">
        <v>4.8202518533336082E-4</v>
      </c>
      <c r="DF237">
        <v>-4.9506439241977357E-4</v>
      </c>
      <c r="DG237">
        <v>2.5117156994964467E-4</v>
      </c>
      <c r="DH237">
        <v>9.287379184512028E-4</v>
      </c>
      <c r="DI237">
        <v>4.4967250896797782E-5</v>
      </c>
      <c r="DJ237">
        <v>1.0499577654209328E-3</v>
      </c>
      <c r="DK237">
        <v>1.9831139970548755E-4</v>
      </c>
      <c r="DL237">
        <v>3.5314722987736391E-5</v>
      </c>
      <c r="DM237">
        <v>6.456306752232936E-6</v>
      </c>
      <c r="DN237">
        <v>-1.5914463662681469E-4</v>
      </c>
      <c r="DO237">
        <v>-1.0341734032015674E-4</v>
      </c>
      <c r="DP237">
        <v>1.3220663411991117E-5</v>
      </c>
      <c r="DQ237">
        <v>-2.3474897457745251E-5</v>
      </c>
      <c r="DR237">
        <v>-4.2578943653416839E-4</v>
      </c>
      <c r="DS237">
        <v>8.0351492510875356E-4</v>
      </c>
      <c r="DT237">
        <v>1.842665551760047E-5</v>
      </c>
      <c r="DU237">
        <v>4.9894786799843974E-4</v>
      </c>
      <c r="DV237">
        <v>-3.2098072323153532E-5</v>
      </c>
      <c r="DW237">
        <v>-8.2459797032860573E-5</v>
      </c>
      <c r="DX237">
        <v>-2.4498069918032767E-5</v>
      </c>
      <c r="DY237">
        <v>-1.0686205922476722E-4</v>
      </c>
      <c r="DZ237">
        <v>-2.1418650457818657E-5</v>
      </c>
      <c r="EA237">
        <v>6.1420707473085037E-6</v>
      </c>
      <c r="EB237">
        <v>-1.9715534621537138E-5</v>
      </c>
      <c r="EC237">
        <v>8.0365056885427568E-7</v>
      </c>
      <c r="ED237">
        <v>-1.70230272165755E-5</v>
      </c>
      <c r="EE237">
        <v>-2.2688110051881935E-5</v>
      </c>
      <c r="EF237">
        <v>-2.7527500798321934E-3</v>
      </c>
      <c r="EG237">
        <v>-2.1414590825303016E-4</v>
      </c>
      <c r="EH237">
        <v>-7.2396857572686789E-5</v>
      </c>
      <c r="EI237">
        <v>-3.8230048748691896E-5</v>
      </c>
      <c r="EJ237">
        <v>-2.9420874127955625E-4</v>
      </c>
      <c r="EK237">
        <v>-7.7577523895046578E-4</v>
      </c>
      <c r="EL237">
        <v>-1.5183207804856491E-5</v>
      </c>
      <c r="EM237">
        <v>1.1815401664557639E-5</v>
      </c>
      <c r="EN237">
        <v>-2.3850969368897605E-5</v>
      </c>
      <c r="EO237">
        <v>-3.4669072699563619E-4</v>
      </c>
      <c r="EP237">
        <v>-3.5445572243836352E-4</v>
      </c>
      <c r="EQ237">
        <v>1.6250382462695877E-3</v>
      </c>
      <c r="ER237">
        <v>-1.667310574224734E-5</v>
      </c>
      <c r="ES237">
        <v>-2.087187197243727E-4</v>
      </c>
    </row>
    <row r="238" spans="1:149" ht="19.5" outlineLevel="1" x14ac:dyDescent="0.35">
      <c r="A238" s="288"/>
      <c r="B238" s="289">
        <v>224</v>
      </c>
      <c r="C238" s="288"/>
      <c r="D238" s="288"/>
      <c r="E238" s="375" t="s">
        <v>137</v>
      </c>
      <c r="F238" s="402"/>
      <c r="G238" s="402">
        <f t="shared" si="79"/>
        <v>4.5167079876905223E-3</v>
      </c>
      <c r="H238" s="402">
        <f t="shared" si="80"/>
        <v>3.8671132086321087E-3</v>
      </c>
      <c r="I238" s="402">
        <f t="shared" si="80"/>
        <v>3.0777947789155666E-3</v>
      </c>
      <c r="J238" s="402">
        <f t="shared" si="80"/>
        <v>2.2882791098249029E-3</v>
      </c>
      <c r="K238" s="402">
        <f t="shared" si="80"/>
        <v>1.3011086321204936E-3</v>
      </c>
      <c r="L238" s="402">
        <f t="shared" ref="L238:M238" si="93">L174*L217</f>
        <v>3.1440200744822132E-4</v>
      </c>
      <c r="M238" s="402">
        <f t="shared" si="93"/>
        <v>-6.7260794274848342E-4</v>
      </c>
      <c r="N238" s="412"/>
      <c r="O238" s="290">
        <v>236</v>
      </c>
      <c r="P238" s="290">
        <v>0</v>
      </c>
      <c r="Q238" s="330">
        <v>0.79138243043078915</v>
      </c>
      <c r="R238" s="330">
        <v>0.46266061682998344</v>
      </c>
      <c r="S238" s="330">
        <v>1.554754392146789</v>
      </c>
      <c r="T238" s="330">
        <v>3.8912400427771755E-2</v>
      </c>
      <c r="U238" s="330">
        <v>3.5014025126658486E-2</v>
      </c>
      <c r="V238" s="330">
        <v>9.3279741239818414E-4</v>
      </c>
      <c r="W238" s="330">
        <v>9.8717307791664599E-2</v>
      </c>
      <c r="X238" s="331">
        <v>0.59164988344322877</v>
      </c>
      <c r="Y238" s="330">
        <v>2.4633522281309053</v>
      </c>
      <c r="Z238" s="330">
        <v>0.36589463337537875</v>
      </c>
      <c r="AA238" s="330">
        <v>1.4604284527736688</v>
      </c>
      <c r="AB238" s="330">
        <v>0.4185799466334359</v>
      </c>
      <c r="AC238" s="330">
        <v>3.8014276728200999E-4</v>
      </c>
      <c r="AD238" s="330">
        <v>9.5514695022030276E-4</v>
      </c>
      <c r="AE238" s="330">
        <v>4.4165031314041238E-2</v>
      </c>
      <c r="AF238" s="330">
        <v>0.23329397117782896</v>
      </c>
      <c r="AG238" s="330">
        <v>1.8162236756813415</v>
      </c>
      <c r="AH238" s="330">
        <v>9.3083358437517569E-2</v>
      </c>
      <c r="AI238" s="330">
        <v>0.12968099596417557</v>
      </c>
      <c r="AJ238" s="330">
        <v>1.035839338147639</v>
      </c>
      <c r="AK238" s="330">
        <v>2.2528373958754601E-2</v>
      </c>
      <c r="AL238" s="332">
        <v>0.54279916551896035</v>
      </c>
      <c r="AM238" s="332">
        <v>2.3769644935094651E-3</v>
      </c>
      <c r="AN238" s="332">
        <v>3.1309201160413566E-2</v>
      </c>
      <c r="AO238" s="332">
        <v>0.48991095625448344</v>
      </c>
      <c r="AP238" s="332">
        <v>2.5912374365438025</v>
      </c>
      <c r="AQ238" s="332">
        <v>1.0847936275316719</v>
      </c>
      <c r="AR238" s="332">
        <v>1.3078583706666986</v>
      </c>
      <c r="AS238" s="332">
        <v>0.34837172650396153</v>
      </c>
      <c r="AT238" s="332">
        <v>0.30432953329015611</v>
      </c>
      <c r="AU238" s="332">
        <v>0.53430784599419145</v>
      </c>
      <c r="AV238" s="332">
        <v>9.8909737678925219E-2</v>
      </c>
      <c r="AW238" s="332">
        <v>5.8518123428389522E-3</v>
      </c>
      <c r="AX238" s="332">
        <v>0.46597193759999117</v>
      </c>
      <c r="AY238" s="332">
        <v>0.37086622620339155</v>
      </c>
      <c r="AZ238" s="332">
        <v>0.10742611451672011</v>
      </c>
      <c r="BA238" s="332"/>
      <c r="BB238" s="332">
        <v>5.6320908453435112E-2</v>
      </c>
      <c r="BC238" s="332">
        <v>2.7769682050615391E-2</v>
      </c>
      <c r="BD238" s="332">
        <v>2.7417107124366744E-3</v>
      </c>
      <c r="BE238" s="332">
        <v>0.51941447921583306</v>
      </c>
      <c r="BF238" s="332">
        <v>0.12495257170865064</v>
      </c>
      <c r="BG238" s="332">
        <v>1.4096644250388095</v>
      </c>
      <c r="BH238" s="332">
        <v>2.0235967367867366E-3</v>
      </c>
      <c r="BI238" s="332">
        <v>0.42775622019914689</v>
      </c>
      <c r="BJ238" s="332">
        <v>0.36064536387728552</v>
      </c>
      <c r="BK238" s="332">
        <v>4.5167079876905223E-3</v>
      </c>
      <c r="BL238" s="332">
        <v>0.40699748859056928</v>
      </c>
      <c r="BM238" s="332">
        <v>0.12059582584019198</v>
      </c>
      <c r="BN238" s="332">
        <v>8.2670170477946323E-2</v>
      </c>
      <c r="BO238" s="332">
        <v>0.46135443996949882</v>
      </c>
      <c r="BP238" s="332">
        <v>0.83714151866049236</v>
      </c>
      <c r="BQ238" s="332">
        <v>1.168634119001779</v>
      </c>
      <c r="BR238" s="332"/>
      <c r="BS238" s="332">
        <v>2.3638274131447968E-2</v>
      </c>
      <c r="BT238" s="332">
        <v>0.67548128467600332</v>
      </c>
      <c r="BU238" s="332">
        <v>0.76087988944043217</v>
      </c>
      <c r="BV238" s="332">
        <v>3.9911577915687599E-2</v>
      </c>
      <c r="BW238" s="332">
        <v>3.4811702939417939E-2</v>
      </c>
      <c r="BX238" s="329">
        <v>2.1600656983845126E-3</v>
      </c>
      <c r="BY238" s="332">
        <v>0.17164521368396118</v>
      </c>
      <c r="BZ238" s="332">
        <v>1.2042630798076548</v>
      </c>
      <c r="CA238" s="332">
        <v>1.0877724061114407</v>
      </c>
      <c r="CB238" s="332">
        <v>0.17935074964414652</v>
      </c>
      <c r="CC238" s="332">
        <v>2.4771263317117587E-2</v>
      </c>
      <c r="CD238" s="290"/>
      <c r="CE238" s="290"/>
      <c r="CG238">
        <v>0.78873286089648875</v>
      </c>
      <c r="CH238">
        <v>0.46259049075075559</v>
      </c>
      <c r="CI238">
        <v>1.5544946429812612</v>
      </c>
      <c r="CJ238">
        <v>3.9118107631325415E-2</v>
      </c>
      <c r="CK238">
        <v>3.554997897460787E-2</v>
      </c>
      <c r="CL238">
        <v>7.6858877715815755E-4</v>
      </c>
      <c r="CM238">
        <v>9.9544133275785596E-2</v>
      </c>
      <c r="CN238">
        <v>0.59573904590128923</v>
      </c>
      <c r="CO238">
        <v>2.4465904688822473</v>
      </c>
      <c r="CP238">
        <v>0.36975758802753672</v>
      </c>
      <c r="CQ238">
        <v>1.4726381487282758</v>
      </c>
      <c r="CR238">
        <v>0.42518880904831052</v>
      </c>
      <c r="CS238">
        <v>2.5139553036407342E-4</v>
      </c>
      <c r="CT238">
        <v>2.4173711963210946E-2</v>
      </c>
      <c r="CU238">
        <v>4.3347360932844629E-2</v>
      </c>
      <c r="CV238">
        <v>0.23626431067038178</v>
      </c>
      <c r="CW238">
        <v>1.8190212704517679</v>
      </c>
      <c r="CX238">
        <v>9.416586193120427E-2</v>
      </c>
      <c r="CY238">
        <v>0.13114593547908746</v>
      </c>
      <c r="CZ238">
        <v>1.0355461850435881</v>
      </c>
      <c r="DA238">
        <v>2.2857694465497468E-2</v>
      </c>
      <c r="DB238">
        <v>0.54830968066617491</v>
      </c>
      <c r="DC238">
        <v>2.5197070899200158E-3</v>
      </c>
      <c r="DD238">
        <v>3.1642736879445729E-2</v>
      </c>
      <c r="DE238">
        <v>0.48991095625448344</v>
      </c>
      <c r="DF238">
        <v>2.5954442317392972</v>
      </c>
      <c r="DG238">
        <v>1.0858382632672161</v>
      </c>
      <c r="DH238">
        <v>1.3033847095221607</v>
      </c>
      <c r="DI238">
        <v>0.34614957023677018</v>
      </c>
      <c r="DJ238">
        <v>0.31719231355881855</v>
      </c>
      <c r="DK238">
        <v>0.53367743498420472</v>
      </c>
      <c r="DL238">
        <v>9.9237684261272344E-2</v>
      </c>
      <c r="DM238">
        <v>5.6981314535782309E-3</v>
      </c>
      <c r="DN238">
        <v>0.46848165535189745</v>
      </c>
      <c r="DO238">
        <v>0.37358815300430498</v>
      </c>
      <c r="DP238">
        <v>0.10605813656445859</v>
      </c>
      <c r="DQ238">
        <v>0.46472090465613997</v>
      </c>
      <c r="DR238">
        <v>6.2578079920579913E-2</v>
      </c>
      <c r="DS238">
        <v>6.0308694829587943E-2</v>
      </c>
      <c r="DT238">
        <v>2.9955325986744962E-3</v>
      </c>
      <c r="DU238">
        <v>0.55657172281703948</v>
      </c>
      <c r="DV238">
        <v>0.12524764727258147</v>
      </c>
      <c r="DW238">
        <v>1.4019700954603109</v>
      </c>
      <c r="DX238">
        <v>1.6660608090090473E-3</v>
      </c>
      <c r="DY238">
        <v>0.43237813748562437</v>
      </c>
      <c r="DZ238">
        <v>0.36512769589691191</v>
      </c>
      <c r="EA238">
        <v>5.6935739967214549E-3</v>
      </c>
      <c r="EB238">
        <v>0.40990243317646935</v>
      </c>
      <c r="EC238">
        <v>0.11932518613140053</v>
      </c>
      <c r="ED238">
        <v>8.2801945457074852E-2</v>
      </c>
      <c r="EE238">
        <v>0.46183268016590967</v>
      </c>
      <c r="EF238">
        <v>0.83809790578345766</v>
      </c>
      <c r="EG238">
        <v>1.1682367877361972</v>
      </c>
      <c r="EH238">
        <v>0.27850502198720234</v>
      </c>
      <c r="EI238">
        <v>2.3863098342483319E-2</v>
      </c>
      <c r="EJ238">
        <v>0.67211670317838634</v>
      </c>
      <c r="EK238">
        <v>0.75903151378503897</v>
      </c>
      <c r="EL238">
        <v>3.922062498845056E-2</v>
      </c>
      <c r="EM238">
        <v>3.7851799142355237E-2</v>
      </c>
      <c r="EN238">
        <v>2.3247279126910395E-3</v>
      </c>
      <c r="EO238">
        <v>0.17400071778201934</v>
      </c>
      <c r="EP238">
        <v>1.2082185032916561</v>
      </c>
      <c r="EQ238">
        <v>1.0869690349817331</v>
      </c>
      <c r="ER238">
        <v>0.18069330699914146</v>
      </c>
      <c r="ES238">
        <v>2.5376889101891842E-2</v>
      </c>
    </row>
    <row r="239" spans="1:149" ht="19.5" outlineLevel="1" x14ac:dyDescent="0.35">
      <c r="A239" s="288"/>
      <c r="B239" s="289">
        <v>225</v>
      </c>
      <c r="C239" s="288"/>
      <c r="D239" s="288"/>
      <c r="E239" s="375" t="s">
        <v>138</v>
      </c>
      <c r="F239" s="402"/>
      <c r="G239" s="402">
        <f t="shared" si="79"/>
        <v>2.6428157213553866E-3</v>
      </c>
      <c r="H239" s="402">
        <f t="shared" si="80"/>
        <v>2.4970357233252854E-3</v>
      </c>
      <c r="I239" s="402">
        <f t="shared" si="80"/>
        <v>1.8619230668174306E-3</v>
      </c>
      <c r="J239" s="402">
        <f t="shared" si="80"/>
        <v>1.3915529911134505E-3</v>
      </c>
      <c r="K239" s="402">
        <f t="shared" si="80"/>
        <v>8.0958336554582853E-4</v>
      </c>
      <c r="L239" s="402">
        <f t="shared" ref="L239:M239" si="94">L175*L218</f>
        <v>1.9639214291846608E-4</v>
      </c>
      <c r="M239" s="402">
        <f t="shared" si="94"/>
        <v>-4.1840929712995195E-4</v>
      </c>
      <c r="N239" s="412"/>
      <c r="O239" s="290">
        <v>237</v>
      </c>
      <c r="P239" s="290">
        <v>0</v>
      </c>
      <c r="Q239" s="330">
        <v>0.68717731945272365</v>
      </c>
      <c r="R239" s="330">
        <v>0.33995438116571847</v>
      </c>
      <c r="S239" s="330">
        <v>1.0291831984403743</v>
      </c>
      <c r="T239" s="330">
        <v>1.4421333144364515E-2</v>
      </c>
      <c r="U239" s="330">
        <v>1.5803275485238921E-2</v>
      </c>
      <c r="V239" s="330">
        <v>-1.1101450452736847E-4</v>
      </c>
      <c r="W239" s="330">
        <v>5.7918626500081505E-2</v>
      </c>
      <c r="X239" s="331">
        <v>0.56718308056126943</v>
      </c>
      <c r="Y239" s="330">
        <v>1.1841325397052329</v>
      </c>
      <c r="Z239" s="330">
        <v>0.16801081007268631</v>
      </c>
      <c r="AA239" s="330">
        <v>0.67104554352657464</v>
      </c>
      <c r="AB239" s="330">
        <v>0.2043992352496232</v>
      </c>
      <c r="AC239" s="330">
        <v>6.7884691680341626E-5</v>
      </c>
      <c r="AD239" s="330">
        <v>8.8855502431118888E-4</v>
      </c>
      <c r="AE239" s="330">
        <v>1.1842169361130538E-2</v>
      </c>
      <c r="AF239" s="330">
        <v>5.1323577693790805E-2</v>
      </c>
      <c r="AG239" s="330">
        <v>0.71521691561729317</v>
      </c>
      <c r="AH239" s="330">
        <v>5.8121321676376805E-2</v>
      </c>
      <c r="AI239" s="330">
        <v>9.5034886432362076E-2</v>
      </c>
      <c r="AJ239" s="330">
        <v>0.51146710535178164</v>
      </c>
      <c r="AK239" s="330">
        <v>1.2327468065216418E-2</v>
      </c>
      <c r="AL239" s="332">
        <v>0.12891099098513112</v>
      </c>
      <c r="AM239" s="332">
        <v>-2.6926931761549243E-4</v>
      </c>
      <c r="AN239" s="332">
        <v>0.1036496353408171</v>
      </c>
      <c r="AO239" s="332">
        <v>0.21976114433136221</v>
      </c>
      <c r="AP239" s="332">
        <v>1.6717023145117642</v>
      </c>
      <c r="AQ239" s="332">
        <v>0.13336681629199829</v>
      </c>
      <c r="AR239" s="332">
        <v>0.61792094980652612</v>
      </c>
      <c r="AS239" s="332">
        <v>0.17460917466969736</v>
      </c>
      <c r="AT239" s="332">
        <v>0.1390920023780414</v>
      </c>
      <c r="AU239" s="332">
        <v>0.47657223248744268</v>
      </c>
      <c r="AV239" s="332">
        <v>4.3949592026178159E-2</v>
      </c>
      <c r="AW239" s="332">
        <v>3.1338425329307915E-3</v>
      </c>
      <c r="AX239" s="332">
        <v>0.24739942284210789</v>
      </c>
      <c r="AY239" s="332">
        <v>0.14870949768036013</v>
      </c>
      <c r="AZ239" s="332">
        <v>3.9876977891086678E-2</v>
      </c>
      <c r="BA239" s="332"/>
      <c r="BB239" s="332">
        <v>2.9215343657494928E-2</v>
      </c>
      <c r="BC239" s="332">
        <v>1.5594162544962528E-2</v>
      </c>
      <c r="BD239" s="332">
        <v>2.6392547078165039E-3</v>
      </c>
      <c r="BE239" s="332">
        <v>0.22458669677279675</v>
      </c>
      <c r="BF239" s="332">
        <v>6.9959116585046541E-2</v>
      </c>
      <c r="BG239" s="332">
        <v>0.68143001522708424</v>
      </c>
      <c r="BH239" s="332">
        <v>-1.4521738734906916E-4</v>
      </c>
      <c r="BI239" s="332">
        <v>0.19242363581555844</v>
      </c>
      <c r="BJ239" s="332">
        <v>0.17095979436026898</v>
      </c>
      <c r="BK239" s="332">
        <v>2.6428157213553866E-3</v>
      </c>
      <c r="BL239" s="332">
        <v>0.31769731324824219</v>
      </c>
      <c r="BM239" s="332">
        <v>1.4018412031046763E-2</v>
      </c>
      <c r="BN239" s="332">
        <v>4.4004689453314559E-2</v>
      </c>
      <c r="BO239" s="332">
        <v>0.2683728532840523</v>
      </c>
      <c r="BP239" s="332">
        <v>0.45509390218399215</v>
      </c>
      <c r="BQ239" s="332">
        <v>0.33755837533375166</v>
      </c>
      <c r="BR239" s="332"/>
      <c r="BS239" s="332">
        <v>1.0244586741565174E-2</v>
      </c>
      <c r="BT239" s="332">
        <v>0.30996525446954576</v>
      </c>
      <c r="BU239" s="332">
        <v>0.56868141435852593</v>
      </c>
      <c r="BV239" s="332">
        <v>1.9288309298188949E-2</v>
      </c>
      <c r="BW239" s="332">
        <v>0.24322844796500698</v>
      </c>
      <c r="BX239" s="329">
        <v>7.8968968811363204E-4</v>
      </c>
      <c r="BY239" s="332">
        <v>9.2147369567041185E-2</v>
      </c>
      <c r="BZ239" s="332">
        <v>0.60492502295311879</v>
      </c>
      <c r="CA239" s="332">
        <v>0.61474772091736496</v>
      </c>
      <c r="CB239" s="332">
        <v>9.504162000197218E-2</v>
      </c>
      <c r="CC239" s="332">
        <v>2.4304649450348152E-2</v>
      </c>
      <c r="CD239" s="290"/>
      <c r="CE239" s="290"/>
      <c r="CG239">
        <v>0.67423743986661733</v>
      </c>
      <c r="CH239">
        <v>0.35718931355721117</v>
      </c>
      <c r="CI239">
        <v>1.0339932813115091</v>
      </c>
      <c r="CJ239">
        <v>1.4930908807257386E-2</v>
      </c>
      <c r="CK239">
        <v>1.7355902564960397E-2</v>
      </c>
      <c r="CL239">
        <v>-1.8452091989272796E-4</v>
      </c>
      <c r="CM239">
        <v>6.0861573835338231E-2</v>
      </c>
      <c r="CN239">
        <v>0.58068654016787569</v>
      </c>
      <c r="CO239">
        <v>1.1755309485851693</v>
      </c>
      <c r="CP239">
        <v>0.17591095201815724</v>
      </c>
      <c r="CQ239">
        <v>0.68565457658542417</v>
      </c>
      <c r="CR239">
        <v>0.21753577662963294</v>
      </c>
      <c r="CS239">
        <v>1.380763541369899E-6</v>
      </c>
      <c r="CT239">
        <v>1.1592481670263159E-2</v>
      </c>
      <c r="CU239">
        <v>1.0745555237154975E-2</v>
      </c>
      <c r="CV239">
        <v>5.4804584132750217E-2</v>
      </c>
      <c r="CW239">
        <v>0.72560163423921431</v>
      </c>
      <c r="CX239">
        <v>6.1660099116706203E-2</v>
      </c>
      <c r="CY239">
        <v>9.9467016290157875E-2</v>
      </c>
      <c r="CZ239">
        <v>0.51472563177110797</v>
      </c>
      <c r="DA239">
        <v>1.3326957305662157E-2</v>
      </c>
      <c r="DB239">
        <v>0.14835157202404764</v>
      </c>
      <c r="DC239">
        <v>3.2634280928643791E-4</v>
      </c>
      <c r="DD239">
        <v>0.10804871767305615</v>
      </c>
      <c r="DE239">
        <v>0.22071359661602405</v>
      </c>
      <c r="DF239">
        <v>2.0287884905121141</v>
      </c>
      <c r="DG239">
        <v>0.13551569943091665</v>
      </c>
      <c r="DH239">
        <v>0.60233085912166251</v>
      </c>
      <c r="DI239">
        <v>0.17060456231244239</v>
      </c>
      <c r="DJ239">
        <v>0.15164567657439593</v>
      </c>
      <c r="DK239">
        <v>0.4843786463868428</v>
      </c>
      <c r="DL239">
        <v>4.5426472953993782E-2</v>
      </c>
      <c r="DM239">
        <v>1.4241213322061072E-3</v>
      </c>
      <c r="DN239">
        <v>0.25586187938157368</v>
      </c>
      <c r="DO239">
        <v>0.15284085333831837</v>
      </c>
      <c r="DP239">
        <v>3.6559303650929367E-2</v>
      </c>
      <c r="DQ239">
        <v>0.23611308712737941</v>
      </c>
      <c r="DR239">
        <v>3.4980712367599059E-2</v>
      </c>
      <c r="DS239">
        <v>3.6648210204500577E-2</v>
      </c>
      <c r="DT239">
        <v>3.3754741033911228E-3</v>
      </c>
      <c r="DU239">
        <v>0.23679388362162146</v>
      </c>
      <c r="DV239">
        <v>7.1884832203601937E-2</v>
      </c>
      <c r="DW239">
        <v>0.68011306594660481</v>
      </c>
      <c r="DX239">
        <v>-5.1541867266967313E-4</v>
      </c>
      <c r="DY239">
        <v>0.19755130682982464</v>
      </c>
      <c r="DZ239">
        <v>0.17990133469601746</v>
      </c>
      <c r="EA239">
        <v>3.8199365836344913E-3</v>
      </c>
      <c r="EB239">
        <v>0.32604645237604962</v>
      </c>
      <c r="EC239">
        <v>1.4690663085634445E-2</v>
      </c>
      <c r="ED239">
        <v>4.4904277243819485E-2</v>
      </c>
      <c r="EE239">
        <v>0.27041916123290183</v>
      </c>
      <c r="EF239">
        <v>0.46059026103033152</v>
      </c>
      <c r="EG239">
        <v>0.34408639408192504</v>
      </c>
      <c r="EH239">
        <v>0.16962433245213326</v>
      </c>
      <c r="EI239">
        <v>1.0507825407732679E-2</v>
      </c>
      <c r="EJ239">
        <v>0.30835775541326305</v>
      </c>
      <c r="EK239">
        <v>0.55975954625935187</v>
      </c>
      <c r="EL239">
        <v>1.6804692917966935E-2</v>
      </c>
      <c r="EM239">
        <v>0.25280436641868581</v>
      </c>
      <c r="EN239">
        <v>1.1489243161550231E-3</v>
      </c>
      <c r="EO239">
        <v>9.7868973907616244E-2</v>
      </c>
      <c r="EP239">
        <v>0.60493971634636345</v>
      </c>
      <c r="EQ239">
        <v>0.6114973861023052</v>
      </c>
      <c r="ER239">
        <v>9.9916805764034597E-2</v>
      </c>
      <c r="ES239">
        <v>2.7170924229024424E-2</v>
      </c>
    </row>
    <row r="240" spans="1:149" ht="19.5" outlineLevel="1" x14ac:dyDescent="0.35">
      <c r="A240" s="288"/>
      <c r="B240" s="289">
        <v>226</v>
      </c>
      <c r="C240" s="288"/>
      <c r="D240" s="288"/>
      <c r="E240" s="375" t="s">
        <v>139</v>
      </c>
      <c r="F240" s="402"/>
      <c r="G240" s="402">
        <f t="shared" si="79"/>
        <v>-3.2184899457546073E-2</v>
      </c>
      <c r="H240" s="402">
        <f t="shared" si="80"/>
        <v>-3.551772646194204E-2</v>
      </c>
      <c r="I240" s="402">
        <f t="shared" si="80"/>
        <v>-3.3275865674649359E-2</v>
      </c>
      <c r="J240" s="402">
        <f t="shared" si="80"/>
        <v>-3.345014788073801E-2</v>
      </c>
      <c r="K240" s="402">
        <f t="shared" si="80"/>
        <v>-3.4225933860899345E-2</v>
      </c>
      <c r="L240" s="402">
        <f t="shared" ref="L240:M240" si="95">L176*L219</f>
        <v>-3.4359440824193871E-2</v>
      </c>
      <c r="M240" s="402">
        <f t="shared" si="95"/>
        <v>-3.4217369792395688E-2</v>
      </c>
      <c r="N240" s="412"/>
      <c r="O240" s="290">
        <v>238</v>
      </c>
      <c r="P240" s="290">
        <v>0</v>
      </c>
      <c r="Q240" s="330">
        <v>-1.5994961070394638</v>
      </c>
      <c r="R240" s="330">
        <v>-0.9446961425418855</v>
      </c>
      <c r="S240" s="330">
        <v>-2.8540959549105995</v>
      </c>
      <c r="T240" s="330">
        <v>-4.4888465206549523E-2</v>
      </c>
      <c r="U240" s="330">
        <v>-5.7501364023084596E-2</v>
      </c>
      <c r="V240" s="330">
        <v>5.0865957333359128E-4</v>
      </c>
      <c r="W240" s="330">
        <v>-0.25100785098546707</v>
      </c>
      <c r="X240" s="331">
        <v>-1.3084873322656621</v>
      </c>
      <c r="Y240" s="330">
        <v>-3.2738214000869745</v>
      </c>
      <c r="Z240" s="330">
        <v>-0.55457126063530748</v>
      </c>
      <c r="AA240" s="330">
        <v>-2.8542090013886536</v>
      </c>
      <c r="AB240" s="330">
        <v>-0.59178449845446657</v>
      </c>
      <c r="AC240" s="330">
        <v>-7.4447327740532142E-4</v>
      </c>
      <c r="AD240" s="330">
        <v>-5.4214431507514024E-3</v>
      </c>
      <c r="AE240" s="330">
        <v>-5.6111132380182949E-2</v>
      </c>
      <c r="AF240" s="330">
        <v>-0.20285789431380019</v>
      </c>
      <c r="AG240" s="330">
        <v>-2.0265209420094523</v>
      </c>
      <c r="AH240" s="330">
        <v>-0.20097260940109901</v>
      </c>
      <c r="AI240" s="330">
        <v>-0.21148164715464418</v>
      </c>
      <c r="AJ240" s="330">
        <v>-1.7401301081524241</v>
      </c>
      <c r="AK240" s="330">
        <v>-6.3797221559314346E-2</v>
      </c>
      <c r="AL240" s="332">
        <v>-0.77180483513447762</v>
      </c>
      <c r="AM240" s="332">
        <v>6.4470811407180432E-4</v>
      </c>
      <c r="AN240" s="332">
        <v>-0.11608983041037547</v>
      </c>
      <c r="AO240" s="332">
        <v>-1.44424632039089</v>
      </c>
      <c r="AP240" s="332">
        <v>-3.4704312344173918</v>
      </c>
      <c r="AQ240" s="332">
        <v>-1.0455235815173649</v>
      </c>
      <c r="AR240" s="332">
        <v>-1.7028284797655717</v>
      </c>
      <c r="AS240" s="332">
        <v>-0.4460914849385586</v>
      </c>
      <c r="AT240" s="332">
        <v>-0.58615289623021238</v>
      </c>
      <c r="AU240" s="332">
        <v>-1.489166482798973</v>
      </c>
      <c r="AV240" s="332">
        <v>-0.14076878227662504</v>
      </c>
      <c r="AW240" s="332">
        <v>-2.4138801966363064E-3</v>
      </c>
      <c r="AX240" s="332">
        <v>-0.69143243620031314</v>
      </c>
      <c r="AY240" s="332">
        <v>-0.53209344457956653</v>
      </c>
      <c r="AZ240" s="332">
        <v>-9.7878154945574808E-2</v>
      </c>
      <c r="BA240" s="332"/>
      <c r="BB240" s="332">
        <v>-8.3693444026984531E-2</v>
      </c>
      <c r="BC240" s="332">
        <v>-6.8200568302719755E-2</v>
      </c>
      <c r="BD240" s="332">
        <v>-1.4282314670547629E-2</v>
      </c>
      <c r="BE240" s="332">
        <v>-0.76777336500445414</v>
      </c>
      <c r="BF240" s="332">
        <v>-0.24760868397565206</v>
      </c>
      <c r="BG240" s="332">
        <v>-1.7161735384038481</v>
      </c>
      <c r="BH240" s="332">
        <v>2.8489802839231824E-4</v>
      </c>
      <c r="BI240" s="332">
        <v>-0.70032692134696095</v>
      </c>
      <c r="BJ240" s="332">
        <v>-0.50755738982814402</v>
      </c>
      <c r="BK240" s="332">
        <v>-3.2184899457546073E-2</v>
      </c>
      <c r="BL240" s="332">
        <v>-0.92018248533499369</v>
      </c>
      <c r="BM240" s="332">
        <v>-8.2060031265413197E-2</v>
      </c>
      <c r="BN240" s="332">
        <v>-0.14748309300704548</v>
      </c>
      <c r="BO240" s="332">
        <v>-1.5229734789641496</v>
      </c>
      <c r="BP240" s="332">
        <v>-1.2350917047681933</v>
      </c>
      <c r="BQ240" s="332">
        <v>-1.4984879108203051</v>
      </c>
      <c r="BR240" s="332"/>
      <c r="BS240" s="332">
        <v>-7.0709837636569989E-2</v>
      </c>
      <c r="BT240" s="332">
        <v>-0.8683908419549381</v>
      </c>
      <c r="BU240" s="332">
        <v>-1.4725377132355904</v>
      </c>
      <c r="BV240" s="332">
        <v>-3.9829110197502883E-2</v>
      </c>
      <c r="BW240" s="332">
        <v>-1.0374171649689099</v>
      </c>
      <c r="BX240" s="329">
        <v>-3.5919440401668938E-3</v>
      </c>
      <c r="BY240" s="332">
        <v>-0.34056465405369646</v>
      </c>
      <c r="BZ240" s="332">
        <v>-1.7048312435583075</v>
      </c>
      <c r="CA240" s="332">
        <v>-1.2669114894972762</v>
      </c>
      <c r="CB240" s="332">
        <v>-0.33943521372225233</v>
      </c>
      <c r="CC240" s="332">
        <v>-6.7171613273997857E-2</v>
      </c>
      <c r="CD240" s="290"/>
      <c r="CE240" s="290"/>
      <c r="CG240">
        <v>-1.5746487919400061</v>
      </c>
      <c r="CH240">
        <v>-0.99274061064863439</v>
      </c>
      <c r="CI240">
        <v>-2.8679142493585044</v>
      </c>
      <c r="CJ240">
        <v>-4.6230200301300171E-2</v>
      </c>
      <c r="CK240">
        <v>-6.219864595168393E-2</v>
      </c>
      <c r="CL240">
        <v>1.0260922389060407E-3</v>
      </c>
      <c r="CM240">
        <v>-0.26157116285563908</v>
      </c>
      <c r="CN240">
        <v>-1.3304444088085599</v>
      </c>
      <c r="CO240">
        <v>-3.2723064653217309</v>
      </c>
      <c r="CP240">
        <v>-0.5745819213188712</v>
      </c>
      <c r="CQ240">
        <v>-2.8921671761303567</v>
      </c>
      <c r="CR240">
        <v>-0.63553718422987171</v>
      </c>
      <c r="CS240">
        <v>-2.2897378050964168E-5</v>
      </c>
      <c r="CT240">
        <v>-4.5657443303016736E-2</v>
      </c>
      <c r="CU240">
        <v>-5.1875525260073156E-2</v>
      </c>
      <c r="CV240">
        <v>-0.21389334352486333</v>
      </c>
      <c r="CW240">
        <v>-2.0527833953536931</v>
      </c>
      <c r="CX240">
        <v>-0.21075804747880983</v>
      </c>
      <c r="CY240">
        <v>-0.21887200524140971</v>
      </c>
      <c r="CZ240">
        <v>-1.7517121256820185</v>
      </c>
      <c r="DA240">
        <v>-6.7976110101189216E-2</v>
      </c>
      <c r="DB240">
        <v>-0.8792714228348828</v>
      </c>
      <c r="DC240">
        <v>-7.3709412651349682E-4</v>
      </c>
      <c r="DD240">
        <v>-0.11974129818586784</v>
      </c>
      <c r="DE240">
        <v>-1.4505057331349223</v>
      </c>
      <c r="DF240">
        <v>-4.2049107271480821</v>
      </c>
      <c r="DG240">
        <v>-1.0613476034024771</v>
      </c>
      <c r="DH240">
        <v>-1.6655634959680272</v>
      </c>
      <c r="DI240">
        <v>-0.43865857039925032</v>
      </c>
      <c r="DJ240">
        <v>-0.61314082562614047</v>
      </c>
      <c r="DK240">
        <v>-1.515347437104164</v>
      </c>
      <c r="DL240">
        <v>-0.14501834774371936</v>
      </c>
      <c r="DM240">
        <v>-1.1265318107319818E-3</v>
      </c>
      <c r="DN240">
        <v>-0.71125253254302045</v>
      </c>
      <c r="DO240">
        <v>-0.54289125366672752</v>
      </c>
      <c r="DP240">
        <v>-9.0892349002462847E-2</v>
      </c>
      <c r="DQ240">
        <v>-0.88531119475208631</v>
      </c>
      <c r="DR240">
        <v>-9.3335710860594168E-2</v>
      </c>
      <c r="DS240">
        <v>-0.14959038320066703</v>
      </c>
      <c r="DT240">
        <v>-1.6718590160906946E-2</v>
      </c>
      <c r="DU240">
        <v>-0.85933948900606139</v>
      </c>
      <c r="DV240">
        <v>-0.25382502691503167</v>
      </c>
      <c r="DW240">
        <v>-1.7222573633700313</v>
      </c>
      <c r="DX240">
        <v>1.2281858650172257E-3</v>
      </c>
      <c r="DY240">
        <v>-0.71130345659963523</v>
      </c>
      <c r="DZ240">
        <v>-0.52754696765055509</v>
      </c>
      <c r="EA240">
        <v>-3.6904427501401015E-2</v>
      </c>
      <c r="EB240">
        <v>-0.93767239991029205</v>
      </c>
      <c r="EC240">
        <v>-8.6910932896428275E-2</v>
      </c>
      <c r="ED240">
        <v>-0.15025857975963161</v>
      </c>
      <c r="EE240">
        <v>-1.5329968476523479</v>
      </c>
      <c r="EF240">
        <v>-1.2485819876334396</v>
      </c>
      <c r="EG240">
        <v>-1.5279865776489525</v>
      </c>
      <c r="EH240">
        <v>-0.53883647124785861</v>
      </c>
      <c r="EI240">
        <v>-7.1843449760248201E-2</v>
      </c>
      <c r="EJ240">
        <v>-0.86821188839278574</v>
      </c>
      <c r="EK240">
        <v>-1.4529651524122389</v>
      </c>
      <c r="EL240">
        <v>-3.5311926469194004E-2</v>
      </c>
      <c r="EM240">
        <v>-1.1506212757632592</v>
      </c>
      <c r="EN240">
        <v>-4.8557838507880639E-3</v>
      </c>
      <c r="EO240">
        <v>-0.35681435868028549</v>
      </c>
      <c r="EP240">
        <v>-1.6992913007734913</v>
      </c>
      <c r="EQ240">
        <v>-1.2611444057780092</v>
      </c>
      <c r="ER240">
        <v>-0.354195252866007</v>
      </c>
      <c r="ES240">
        <v>-7.3301118709987803E-2</v>
      </c>
    </row>
    <row r="241" spans="1:149" ht="19.5" outlineLevel="1" x14ac:dyDescent="0.35">
      <c r="A241" s="288"/>
      <c r="B241" s="289">
        <v>227</v>
      </c>
      <c r="C241" s="288"/>
      <c r="D241" s="288"/>
      <c r="E241" s="375" t="s">
        <v>140</v>
      </c>
      <c r="F241" s="402"/>
      <c r="G241" s="402">
        <f t="shared" si="79"/>
        <v>-0.24993560508547277</v>
      </c>
      <c r="H241" s="402">
        <f t="shared" si="80"/>
        <v>-0.25197715721425207</v>
      </c>
      <c r="I241" s="402">
        <f t="shared" si="80"/>
        <v>-0.25377560602806987</v>
      </c>
      <c r="J241" s="402">
        <f t="shared" si="80"/>
        <v>-0.25537196406371587</v>
      </c>
      <c r="K241" s="402">
        <f t="shared" si="80"/>
        <v>-0.25679850393347659</v>
      </c>
      <c r="L241" s="402">
        <f t="shared" ref="L241:M241" si="96">L177*L220</f>
        <v>-0.25815238783143341</v>
      </c>
      <c r="M241" s="402">
        <f t="shared" si="96"/>
        <v>-0.25943699592855646</v>
      </c>
      <c r="N241" s="412"/>
      <c r="O241" s="290">
        <v>239</v>
      </c>
      <c r="P241" s="290">
        <v>0</v>
      </c>
      <c r="Q241" s="330">
        <v>0.55725144069121479</v>
      </c>
      <c r="R241" s="330">
        <v>-0.10596005830585771</v>
      </c>
      <c r="S241" s="330">
        <v>-0.98208044856916044</v>
      </c>
      <c r="T241" s="330">
        <v>-0.35653656790675514</v>
      </c>
      <c r="U241" s="330">
        <v>-0.48553199415343923</v>
      </c>
      <c r="V241" s="330">
        <v>-0.16400818529898264</v>
      </c>
      <c r="W241" s="330">
        <v>-0.28936843927374811</v>
      </c>
      <c r="X241" s="331">
        <v>-0.82699019643773175</v>
      </c>
      <c r="Y241" s="330">
        <v>-1.3182564595830877</v>
      </c>
      <c r="Z241" s="330">
        <v>-0.59516962239249449</v>
      </c>
      <c r="AA241" s="330">
        <v>-1.2735139803761002</v>
      </c>
      <c r="AB241" s="330">
        <v>-0.81935050864564063</v>
      </c>
      <c r="AC241" s="330">
        <v>-0.16410994673926865</v>
      </c>
      <c r="AD241" s="330">
        <v>-0.23897572595596839</v>
      </c>
      <c r="AE241" s="330">
        <v>-0.15843501410617886</v>
      </c>
      <c r="AF241" s="330">
        <v>-0.60004451827665506</v>
      </c>
      <c r="AG241" s="330">
        <v>-0.86983219320264249</v>
      </c>
      <c r="AH241" s="330">
        <v>-0.50507347877741815</v>
      </c>
      <c r="AI241" s="330">
        <v>-0.68996310002602146</v>
      </c>
      <c r="AJ241" s="330">
        <v>-0.99116786583678407</v>
      </c>
      <c r="AK241" s="330">
        <v>-0.30791599485516952</v>
      </c>
      <c r="AL241" s="332">
        <v>-0.64238643433557674</v>
      </c>
      <c r="AM241" s="332">
        <v>-0.26927095894940623</v>
      </c>
      <c r="AN241" s="332">
        <v>-0.18508142079749992</v>
      </c>
      <c r="AO241" s="332">
        <v>-1.0474413153319881</v>
      </c>
      <c r="AP241" s="332">
        <v>-1.4065481729240228</v>
      </c>
      <c r="AQ241" s="332">
        <v>-1.0062966821529067</v>
      </c>
      <c r="AR241" s="332">
        <v>1.0694655393000632</v>
      </c>
      <c r="AS241" s="332">
        <v>0.19648906610708183</v>
      </c>
      <c r="AT241" s="332">
        <v>-0.38004211095829449</v>
      </c>
      <c r="AU241" s="332">
        <v>-0.93891588127396264</v>
      </c>
      <c r="AV241" s="332">
        <v>-0.58168074052529195</v>
      </c>
      <c r="AW241" s="332">
        <v>-0.1083140982703702</v>
      </c>
      <c r="AX241" s="332">
        <v>-0.83984857850237982</v>
      </c>
      <c r="AY241" s="332">
        <v>-0.49014727101670885</v>
      </c>
      <c r="AZ241" s="332">
        <v>1.3920314504076907E-3</v>
      </c>
      <c r="BA241" s="332"/>
      <c r="BB241" s="332">
        <v>-0.21466744640131058</v>
      </c>
      <c r="BC241" s="332">
        <v>-0.26663274782174373</v>
      </c>
      <c r="BD241" s="332">
        <v>-7.8383823886508261E-2</v>
      </c>
      <c r="BE241" s="332">
        <v>-0.58271747340782021</v>
      </c>
      <c r="BF241" s="332">
        <v>-0.43947989721274094</v>
      </c>
      <c r="BG241" s="332">
        <v>-0.61486776733400983</v>
      </c>
      <c r="BH241" s="332">
        <v>-0.15940703099168702</v>
      </c>
      <c r="BI241" s="332">
        <v>-0.76412701887636814</v>
      </c>
      <c r="BJ241" s="332">
        <v>-0.65309327624461977</v>
      </c>
      <c r="BK241" s="332">
        <v>-0.24993560508547277</v>
      </c>
      <c r="BL241" s="332">
        <v>-0.75312439298802192</v>
      </c>
      <c r="BM241" s="332">
        <v>-0.50385241357160926</v>
      </c>
      <c r="BN241" s="332">
        <v>-0.37066513706026522</v>
      </c>
      <c r="BO241" s="332">
        <v>-1.0889358037073991</v>
      </c>
      <c r="BP241" s="332">
        <v>-0.94268714027486289</v>
      </c>
      <c r="BQ241" s="332">
        <v>-0.63235024906707415</v>
      </c>
      <c r="BR241" s="332"/>
      <c r="BS241" s="332">
        <v>-0.24681285914238835</v>
      </c>
      <c r="BT241" s="332">
        <v>-0.82719415944285601</v>
      </c>
      <c r="BU241" s="332">
        <v>0.50543721903697625</v>
      </c>
      <c r="BV241" s="332">
        <v>-5.7382126149782699E-2</v>
      </c>
      <c r="BW241" s="332">
        <v>-0.68797447925264299</v>
      </c>
      <c r="BX241" s="329">
        <v>-0.16918574369472417</v>
      </c>
      <c r="BY241" s="332">
        <v>-0.51716533084110039</v>
      </c>
      <c r="BZ241" s="332">
        <v>-0.9651947538473109</v>
      </c>
      <c r="CA241" s="332">
        <v>-1.0685672841758058</v>
      </c>
      <c r="CB241" s="332">
        <v>-0.4937737983036049</v>
      </c>
      <c r="CC241" s="332">
        <v>-0.27222472114838703</v>
      </c>
      <c r="CD241" s="290"/>
      <c r="CE241" s="290"/>
      <c r="CG241">
        <v>0.55628644601188293</v>
      </c>
      <c r="CH241">
        <v>-0.10602941125309286</v>
      </c>
      <c r="CI241">
        <v>-0.9820630833756343</v>
      </c>
      <c r="CJ241">
        <v>-0.35677939298716826</v>
      </c>
      <c r="CK241">
        <v>-0.48582662836577895</v>
      </c>
      <c r="CL241">
        <v>-0.16404452667909478</v>
      </c>
      <c r="CM241">
        <v>-0.29030067322239189</v>
      </c>
      <c r="CN241">
        <v>-0.82800259958399525</v>
      </c>
      <c r="CO241">
        <v>-1.3199324696760579</v>
      </c>
      <c r="CP241">
        <v>-0.59664005659846053</v>
      </c>
      <c r="CQ241">
        <v>-1.27730874944879</v>
      </c>
      <c r="CR241">
        <v>-0.82096294447944318</v>
      </c>
      <c r="CS241">
        <v>-0.16389625558699453</v>
      </c>
      <c r="CT241">
        <v>-0.30695897511943082</v>
      </c>
      <c r="CU241">
        <v>-0.19635227806660777</v>
      </c>
      <c r="CV241">
        <v>-0.60145255190682156</v>
      </c>
      <c r="CW241">
        <v>-0.87031906051010266</v>
      </c>
      <c r="CX241">
        <v>-0.50510241454501104</v>
      </c>
      <c r="CY241">
        <v>-0.68935887779533611</v>
      </c>
      <c r="CZ241">
        <v>-0.99128620680861201</v>
      </c>
      <c r="DA241">
        <v>-0.30932986187768147</v>
      </c>
      <c r="DB241">
        <v>-0.66893095349924314</v>
      </c>
      <c r="DC241">
        <v>-0.2709397878782871</v>
      </c>
      <c r="DD241">
        <v>-0.18804169220395656</v>
      </c>
      <c r="DE241">
        <v>-1.0541263266647378</v>
      </c>
      <c r="DF241">
        <v>-1.4063973682804418</v>
      </c>
      <c r="DG241">
        <v>-1.0071742496101443</v>
      </c>
      <c r="DH241">
        <v>1.0693498938308144</v>
      </c>
      <c r="DI241">
        <v>0.19535797120902776</v>
      </c>
      <c r="DJ241">
        <v>-0.38386500289009551</v>
      </c>
      <c r="DK241">
        <v>-0.93891588127396264</v>
      </c>
      <c r="DL241">
        <v>-0.58074523101046838</v>
      </c>
      <c r="DM241">
        <v>-0.10948813450036944</v>
      </c>
      <c r="DN241">
        <v>-0.85018233452191494</v>
      </c>
      <c r="DO241">
        <v>-0.48462761275705829</v>
      </c>
      <c r="DP241">
        <v>-5.2017855593907759E-4</v>
      </c>
      <c r="DQ241">
        <v>-0.86354176738321053</v>
      </c>
      <c r="DR241">
        <v>-0.23457205023797764</v>
      </c>
      <c r="DS241">
        <v>-0.30293689582343669</v>
      </c>
      <c r="DT241">
        <v>-7.8372765110153925E-2</v>
      </c>
      <c r="DU241">
        <v>-0.58447510196318764</v>
      </c>
      <c r="DV241">
        <v>-0.43913553288130253</v>
      </c>
      <c r="DW241">
        <v>-0.61486776733400983</v>
      </c>
      <c r="DX241">
        <v>-0.16355192933877583</v>
      </c>
      <c r="DY241">
        <v>-0.76731824079558619</v>
      </c>
      <c r="DZ241">
        <v>-0.65097506740687872</v>
      </c>
      <c r="EA241">
        <v>-0.2476402314400229</v>
      </c>
      <c r="EB241">
        <v>-0.78183722867844008</v>
      </c>
      <c r="EC241">
        <v>-0.50462111678231347</v>
      </c>
      <c r="ED241">
        <v>-0.37090062450262828</v>
      </c>
      <c r="EE241">
        <v>-1.0930853670601228</v>
      </c>
      <c r="EF241">
        <v>-0.94487334274655366</v>
      </c>
      <c r="EG241">
        <v>-0.65871184358058632</v>
      </c>
      <c r="EH241">
        <v>-0.68657017566791156</v>
      </c>
      <c r="EI241">
        <v>-0.24691491642904564</v>
      </c>
      <c r="EJ241">
        <v>-0.82548162496907218</v>
      </c>
      <c r="EK241">
        <v>0.49065082554238981</v>
      </c>
      <c r="EL241">
        <v>-6.0791742714874503E-2</v>
      </c>
      <c r="EM241">
        <v>-0.69057189616353842</v>
      </c>
      <c r="EN241">
        <v>-0.17096278808196502</v>
      </c>
      <c r="EO241">
        <v>-0.51885300161210701</v>
      </c>
      <c r="EP241">
        <v>-0.96245816469905388</v>
      </c>
      <c r="EQ241">
        <v>-1.0677416865926035</v>
      </c>
      <c r="ER241">
        <v>-0.49626359044820728</v>
      </c>
      <c r="ES241">
        <v>-0.27394854147451153</v>
      </c>
    </row>
    <row r="242" spans="1:149" ht="19.5" outlineLevel="1" x14ac:dyDescent="0.35">
      <c r="A242" s="288"/>
      <c r="B242" s="289">
        <v>228</v>
      </c>
      <c r="C242" s="288"/>
      <c r="D242" s="288"/>
      <c r="E242" s="375" t="s">
        <v>141</v>
      </c>
      <c r="F242" s="402"/>
      <c r="G242" s="402">
        <f t="shared" si="79"/>
        <v>1.6611218459900622E-2</v>
      </c>
      <c r="H242" s="402">
        <f t="shared" ref="H242:K243" si="97">H178*H221</f>
        <v>1.0794216514794933E-2</v>
      </c>
      <c r="I242" s="402">
        <f t="shared" si="97"/>
        <v>1.3657599080627726E-2</v>
      </c>
      <c r="J242" s="402">
        <f t="shared" si="97"/>
        <v>1.3657599080627726E-2</v>
      </c>
      <c r="K242" s="402">
        <f t="shared" si="97"/>
        <v>1.3657599080627726E-2</v>
      </c>
      <c r="L242" s="402">
        <f t="shared" ref="L242:M242" si="98">L178*L221</f>
        <v>1.3657599080627726E-2</v>
      </c>
      <c r="M242" s="402">
        <f t="shared" si="98"/>
        <v>1.3657599080627726E-2</v>
      </c>
      <c r="N242" s="412"/>
      <c r="O242" s="290">
        <v>240</v>
      </c>
      <c r="P242" s="290">
        <v>0</v>
      </c>
      <c r="Q242" s="330">
        <v>1.9409935407995117E-2</v>
      </c>
      <c r="R242" s="330">
        <v>1.4885051202546847E-3</v>
      </c>
      <c r="S242" s="330">
        <v>-3.1335826953991235E-3</v>
      </c>
      <c r="T242" s="330">
        <v>1.6566835540467873E-3</v>
      </c>
      <c r="U242" s="330">
        <v>8.1512135536539049E-3</v>
      </c>
      <c r="V242" s="330">
        <v>1.0572374402663438E-2</v>
      </c>
      <c r="W242" s="330">
        <v>3.8749131485527901E-3</v>
      </c>
      <c r="X242" s="331">
        <v>1.4976754852260323E-2</v>
      </c>
      <c r="Y242" s="330">
        <v>-1.2129619661829511E-2</v>
      </c>
      <c r="Z242" s="330">
        <v>2.8027235295129987E-2</v>
      </c>
      <c r="AA242" s="330">
        <v>2.54160006599367E-2</v>
      </c>
      <c r="AB242" s="330">
        <v>1.8506801187251877E-2</v>
      </c>
      <c r="AC242" s="330">
        <v>4.044562005528974E-2</v>
      </c>
      <c r="AD242" s="330">
        <v>8.2743340428860519E-3</v>
      </c>
      <c r="AE242" s="330">
        <v>6.9273996304057318E-3</v>
      </c>
      <c r="AF242" s="330">
        <v>2.300099745785918E-2</v>
      </c>
      <c r="AG242" s="330">
        <v>-1.5794228680504107E-3</v>
      </c>
      <c r="AH242" s="330">
        <v>9.3549304031056071E-3</v>
      </c>
      <c r="AI242" s="330">
        <v>1.3851631617079441E-2</v>
      </c>
      <c r="AJ242" s="330">
        <v>-8.8444643686558574E-3</v>
      </c>
      <c r="AK242" s="330">
        <v>3.7215600456228198E-3</v>
      </c>
      <c r="AL242" s="332">
        <v>2.1017144769453738E-2</v>
      </c>
      <c r="AM242" s="332">
        <v>1.8531980097217241E-2</v>
      </c>
      <c r="AN242" s="332">
        <v>9.4309543647813163E-3</v>
      </c>
      <c r="AO242" s="332">
        <v>-2.8158255510672119E-3</v>
      </c>
      <c r="AP242" s="332">
        <v>8.8859285459654391E-3</v>
      </c>
      <c r="AQ242" s="332">
        <v>4.0429387670364615E-3</v>
      </c>
      <c r="AR242" s="332">
        <v>9.0467252659114962E-3</v>
      </c>
      <c r="AS242" s="332">
        <v>1.8913693926722638E-2</v>
      </c>
      <c r="AT242" s="332">
        <v>3.3119907334957156E-2</v>
      </c>
      <c r="AU242" s="332">
        <v>-4.041997884581802E-4</v>
      </c>
      <c r="AV242" s="332">
        <v>3.4125233243579196E-3</v>
      </c>
      <c r="AW242" s="332">
        <v>2.1101878637976756E-2</v>
      </c>
      <c r="AX242" s="332">
        <v>1.7533794927318082E-2</v>
      </c>
      <c r="AY242" s="332">
        <v>9.8146803794679285E-3</v>
      </c>
      <c r="AZ242" s="332">
        <v>1.464299010203891E-2</v>
      </c>
      <c r="BA242" s="332"/>
      <c r="BB242" s="332">
        <v>3.7160891341963556E-2</v>
      </c>
      <c r="BC242" s="332">
        <v>1.6780357326876029E-2</v>
      </c>
      <c r="BD242" s="332">
        <v>1.5906174453374836E-2</v>
      </c>
      <c r="BE242" s="332">
        <v>2.7350821718159599E-2</v>
      </c>
      <c r="BF242" s="332">
        <v>2.7294313186107654E-3</v>
      </c>
      <c r="BG242" s="332">
        <v>-2.613312541009747E-3</v>
      </c>
      <c r="BH242" s="332">
        <v>2.1223358135322039E-2</v>
      </c>
      <c r="BI242" s="332">
        <v>1.9865153105786161E-2</v>
      </c>
      <c r="BJ242" s="332">
        <v>1.3133188765730476E-2</v>
      </c>
      <c r="BK242" s="332">
        <v>1.6611218459900622E-2</v>
      </c>
      <c r="BL242" s="332">
        <v>1.0426414322851192E-2</v>
      </c>
      <c r="BM242" s="332">
        <v>1.1547280766616087E-2</v>
      </c>
      <c r="BN242" s="332">
        <v>3.8153117952295776E-3</v>
      </c>
      <c r="BO242" s="332">
        <v>3.6628300928896905E-3</v>
      </c>
      <c r="BP242" s="332">
        <v>1.0989425639772357E-3</v>
      </c>
      <c r="BQ242" s="332">
        <v>4.7193668192436989E-3</v>
      </c>
      <c r="BR242" s="332"/>
      <c r="BS242" s="332">
        <v>4.3558825570706224E-3</v>
      </c>
      <c r="BT242" s="332">
        <v>9.9300168443156034E-3</v>
      </c>
      <c r="BU242" s="332">
        <v>1.9136546218448274E-2</v>
      </c>
      <c r="BV242" s="332">
        <v>1.2490095973122358E-2</v>
      </c>
      <c r="BW242" s="332">
        <v>2.2824443874324318E-2</v>
      </c>
      <c r="BX242" s="329">
        <v>1.802837617153737E-2</v>
      </c>
      <c r="BY242" s="332">
        <v>9.6528692569417453E-3</v>
      </c>
      <c r="BZ242" s="332">
        <v>9.6256086857307906E-3</v>
      </c>
      <c r="CA242" s="332">
        <v>-3.135098564052036E-4</v>
      </c>
      <c r="CB242" s="332">
        <v>1.1493453200364136E-2</v>
      </c>
      <c r="CC242" s="332">
        <v>1.2056529684046307E-2</v>
      </c>
      <c r="CD242" s="290"/>
      <c r="CE242" s="290"/>
      <c r="CG242">
        <v>2.1161570899682687E-2</v>
      </c>
      <c r="CH242">
        <v>2.2565244317392743E-3</v>
      </c>
      <c r="CI242">
        <v>-5.6785426682375937E-3</v>
      </c>
      <c r="CJ242">
        <v>2.3988640298715606E-3</v>
      </c>
      <c r="CK242">
        <v>8.5123134105115558E-3</v>
      </c>
      <c r="CL242">
        <v>1.1031933270929243E-2</v>
      </c>
      <c r="CM242">
        <v>3.8727812961493356E-3</v>
      </c>
      <c r="CN242">
        <v>1.4380116407444358E-2</v>
      </c>
      <c r="CO242">
        <v>-9.2435830779787221E-3</v>
      </c>
      <c r="CP242">
        <v>2.6527273459070442E-2</v>
      </c>
      <c r="CQ242">
        <v>2.5507569672967238E-2</v>
      </c>
      <c r="CR242">
        <v>1.9543453852831197E-2</v>
      </c>
      <c r="CS242">
        <v>3.9915347019856141E-2</v>
      </c>
      <c r="CT242">
        <v>5.8754859917965838E-3</v>
      </c>
      <c r="CU242">
        <v>5.8502700849958596E-3</v>
      </c>
      <c r="CV242">
        <v>7.8972921909008873E-3</v>
      </c>
      <c r="CW242">
        <v>-9.7095532322089939E-4</v>
      </c>
      <c r="CX242">
        <v>8.861453012360564E-3</v>
      </c>
      <c r="CY242">
        <v>1.3035615515081311E-2</v>
      </c>
      <c r="CZ242">
        <v>-4.1497410238369014E-3</v>
      </c>
      <c r="DA242">
        <v>2.5611541819229797E-3</v>
      </c>
      <c r="DB242">
        <v>2.0628426576233618E-2</v>
      </c>
      <c r="DC242">
        <v>2.1131591552078093E-2</v>
      </c>
      <c r="DD242">
        <v>1.2747030671025212E-2</v>
      </c>
      <c r="DE242">
        <v>-3.1894127958147652E-3</v>
      </c>
      <c r="DF242">
        <v>1.0085571744070706E-2</v>
      </c>
      <c r="DG242">
        <v>2.4672503068917245E-3</v>
      </c>
      <c r="DH242">
        <v>1.5198239717220428E-2</v>
      </c>
      <c r="DI242">
        <v>1.9698592847284563E-2</v>
      </c>
      <c r="DJ242">
        <v>2.8574081400817346E-2</v>
      </c>
      <c r="DK242">
        <v>-1.3554639071712475E-3</v>
      </c>
      <c r="DL242">
        <v>4.5673952796169261E-3</v>
      </c>
      <c r="DM242">
        <v>2.2405210243277754E-2</v>
      </c>
      <c r="DN242">
        <v>1.8663042741875909E-2</v>
      </c>
      <c r="DO242">
        <v>5.9625370099696894E-2</v>
      </c>
      <c r="DP242">
        <v>1.4662769557465941E-2</v>
      </c>
      <c r="DQ242">
        <v>1.0494807196246164E-2</v>
      </c>
      <c r="DR242">
        <v>4.3889267312657576E-2</v>
      </c>
      <c r="DS242">
        <v>1.926413141721001E-2</v>
      </c>
      <c r="DT242">
        <v>1.4093403287154473E-2</v>
      </c>
      <c r="DU242">
        <v>2.6365856571681313E-2</v>
      </c>
      <c r="DV242">
        <v>2.5804383741619436E-3</v>
      </c>
      <c r="DW242">
        <v>-2.2482908746463493E-3</v>
      </c>
      <c r="DX242">
        <v>2.3161687362674668E-2</v>
      </c>
      <c r="DY242">
        <v>1.8255188354153153E-2</v>
      </c>
      <c r="DZ242">
        <v>1.2137792246914464E-2</v>
      </c>
      <c r="EA242">
        <v>1.6083809038921766E-2</v>
      </c>
      <c r="EB242">
        <v>1.073914037508782E-2</v>
      </c>
      <c r="EC242">
        <v>1.3267141395319353E-2</v>
      </c>
      <c r="ED242">
        <v>4.6629522841267193E-3</v>
      </c>
      <c r="EE242">
        <v>4.7380179844162653E-3</v>
      </c>
      <c r="EF242">
        <v>6.3684321278286533E-4</v>
      </c>
      <c r="EG242">
        <v>3.9265549738059964E-3</v>
      </c>
      <c r="EH242">
        <v>1.2657456791084414E-2</v>
      </c>
      <c r="EI242">
        <v>3.8960954256085111E-3</v>
      </c>
      <c r="EJ242">
        <v>1.2583762644282731E-2</v>
      </c>
      <c r="EK242">
        <v>1.9158595469368014E-2</v>
      </c>
      <c r="EL242">
        <v>1.29858676594628E-2</v>
      </c>
      <c r="EM242">
        <v>2.5208521602576348E-2</v>
      </c>
      <c r="EN242">
        <v>1.9649573580013478E-2</v>
      </c>
      <c r="EO242">
        <v>9.7900303942760683E-3</v>
      </c>
      <c r="EP242">
        <v>1.02670295828314E-2</v>
      </c>
      <c r="EQ242">
        <v>8.4145079895449749E-4</v>
      </c>
      <c r="ER242">
        <v>1.2373870309860695E-2</v>
      </c>
      <c r="ES242">
        <v>1.4163893983840117E-2</v>
      </c>
    </row>
    <row r="243" spans="1:149" ht="19.5" outlineLevel="1" x14ac:dyDescent="0.35">
      <c r="A243" s="288"/>
      <c r="B243" s="289">
        <v>229</v>
      </c>
      <c r="C243" s="288"/>
      <c r="D243" s="288"/>
      <c r="E243" s="375" t="s">
        <v>142</v>
      </c>
      <c r="F243" s="402"/>
      <c r="G243" s="402">
        <f t="shared" si="79"/>
        <v>0.20343521692529379</v>
      </c>
      <c r="H243" s="402">
        <f t="shared" si="97"/>
        <v>0.22038815166906828</v>
      </c>
      <c r="I243" s="402">
        <f t="shared" si="97"/>
        <v>0.23734108641284274</v>
      </c>
      <c r="J243" s="402">
        <f t="shared" si="97"/>
        <v>0.25429402115661726</v>
      </c>
      <c r="K243" s="402">
        <f t="shared" si="97"/>
        <v>0.27124695590039172</v>
      </c>
      <c r="L243" s="402">
        <f t="shared" ref="L243:M243" si="99">L179*L222</f>
        <v>0.28819989064416618</v>
      </c>
      <c r="M243" s="402">
        <f t="shared" si="99"/>
        <v>0.3051528253879407</v>
      </c>
      <c r="N243" s="412"/>
      <c r="O243" s="290">
        <v>241</v>
      </c>
      <c r="P243" s="290">
        <v>0</v>
      </c>
      <c r="Q243" s="330">
        <v>0.20144102481010723</v>
      </c>
      <c r="R243" s="330">
        <v>0.20097030677071842</v>
      </c>
      <c r="S243" s="330">
        <v>0.20411918471509766</v>
      </c>
      <c r="T243" s="330">
        <v>0.20346625096579901</v>
      </c>
      <c r="U243" s="330">
        <v>0.20643870836004868</v>
      </c>
      <c r="V243" s="330">
        <v>0.20504399594207415</v>
      </c>
      <c r="W243" s="330">
        <v>0.2028864135363509</v>
      </c>
      <c r="X243" s="331">
        <v>0.20602197920450846</v>
      </c>
      <c r="Y243" s="330">
        <v>0.20913859796736115</v>
      </c>
      <c r="Z243" s="330">
        <v>0.20340499633260467</v>
      </c>
      <c r="AA243" s="330">
        <v>0.20896873551111633</v>
      </c>
      <c r="AB243" s="330">
        <v>0.20647466386872154</v>
      </c>
      <c r="AC243" s="330">
        <v>0.20395577280319607</v>
      </c>
      <c r="AD243" s="330">
        <v>0.20775897206246241</v>
      </c>
      <c r="AE243" s="330">
        <v>0.20347230568126246</v>
      </c>
      <c r="AF243" s="330">
        <v>0.2054070615804619</v>
      </c>
      <c r="AG243" s="330">
        <v>0.20177422535255973</v>
      </c>
      <c r="AH243" s="330">
        <v>0.20483323255533162</v>
      </c>
      <c r="AI243" s="330">
        <v>0.20327295980289473</v>
      </c>
      <c r="AJ243" s="330">
        <v>0.20632155188282963</v>
      </c>
      <c r="AK243" s="330">
        <v>0.20593751656018122</v>
      </c>
      <c r="AL243" s="332">
        <v>0.2023296184958206</v>
      </c>
      <c r="AM243" s="332">
        <v>0.203913079248977</v>
      </c>
      <c r="AN243" s="332">
        <v>0.20706094732652172</v>
      </c>
      <c r="AO243" s="332">
        <v>0.20403299994404545</v>
      </c>
      <c r="AP243" s="332">
        <v>0.20187696564507174</v>
      </c>
      <c r="AQ243" s="332">
        <v>0.20857800301517995</v>
      </c>
      <c r="AR243" s="332">
        <v>0.20374360710804468</v>
      </c>
      <c r="AS243" s="332">
        <v>0.20290252275111198</v>
      </c>
      <c r="AT243" s="332">
        <v>0.20172636816759154</v>
      </c>
      <c r="AU243" s="332">
        <v>0.20270974181266976</v>
      </c>
      <c r="AV243" s="332">
        <v>0.20549738835034514</v>
      </c>
      <c r="AW243" s="332">
        <v>0.20628123835859413</v>
      </c>
      <c r="AX243" s="332">
        <v>0.20307957062709903</v>
      </c>
      <c r="AY243" s="332">
        <v>0.20255342362819928</v>
      </c>
      <c r="AZ243" s="332">
        <v>0.20359516064836836</v>
      </c>
      <c r="BA243" s="332"/>
      <c r="BB243" s="332">
        <v>0.20700552424657603</v>
      </c>
      <c r="BC243" s="332">
        <v>0.20781889136542334</v>
      </c>
      <c r="BD243" s="332">
        <v>0.19709368676493247</v>
      </c>
      <c r="BE243" s="332">
        <v>0.2027868456313508</v>
      </c>
      <c r="BF243" s="332">
        <v>0.20478766215224325</v>
      </c>
      <c r="BG243" s="332">
        <v>0.21162464167089737</v>
      </c>
      <c r="BH243" s="332">
        <v>0.20585607908288148</v>
      </c>
      <c r="BI243" s="332">
        <v>0.20628594688413321</v>
      </c>
      <c r="BJ243" s="332">
        <v>0.20537555231163088</v>
      </c>
      <c r="BK243" s="332">
        <v>0.20343521692529379</v>
      </c>
      <c r="BL243" s="332">
        <v>0.20600574686525047</v>
      </c>
      <c r="BM243" s="332">
        <v>0.21156803067719765</v>
      </c>
      <c r="BN243" s="332">
        <v>0.20485527975564177</v>
      </c>
      <c r="BO243" s="332">
        <v>0.20464987392187245</v>
      </c>
      <c r="BP243" s="332">
        <v>0.20270893407550772</v>
      </c>
      <c r="BQ243" s="332">
        <v>0.20250014947720696</v>
      </c>
      <c r="BR243" s="332"/>
      <c r="BS243" s="332">
        <v>0.20731929265745525</v>
      </c>
      <c r="BT243" s="332">
        <v>0.20307585642864995</v>
      </c>
      <c r="BU243" s="332">
        <v>0.20244928419777602</v>
      </c>
      <c r="BV243" s="332">
        <v>0.20372590789059497</v>
      </c>
      <c r="BW243" s="332">
        <v>0.20115048638704339</v>
      </c>
      <c r="BX243" s="329">
        <v>0.20231322883188479</v>
      </c>
      <c r="BY243" s="332">
        <v>0.20331804228885331</v>
      </c>
      <c r="BZ243" s="332">
        <v>0.20204083320596661</v>
      </c>
      <c r="CA243" s="332">
        <v>0.20394016894154815</v>
      </c>
      <c r="CB243" s="332">
        <v>0.20345538869849358</v>
      </c>
      <c r="CC243" s="332">
        <v>0.20714255351454433</v>
      </c>
      <c r="CD243" s="290"/>
      <c r="CE243" s="290"/>
      <c r="CG243">
        <v>0.18465427274259827</v>
      </c>
      <c r="CH243">
        <v>0.18422278120649191</v>
      </c>
      <c r="CI243">
        <v>0.18710925265550621</v>
      </c>
      <c r="CJ243">
        <v>0.1865107300519824</v>
      </c>
      <c r="CK243">
        <v>0.18923548266337797</v>
      </c>
      <c r="CL243">
        <v>0.18795699628023463</v>
      </c>
      <c r="CM243">
        <v>0.18597921240832163</v>
      </c>
      <c r="CN243">
        <v>0.18885348093746609</v>
      </c>
      <c r="CO243">
        <v>0.19171038147008104</v>
      </c>
      <c r="CP243">
        <v>0.18645457997155429</v>
      </c>
      <c r="CQ243">
        <v>0.19155467421852329</v>
      </c>
      <c r="CR243">
        <v>0.18926844187966144</v>
      </c>
      <c r="CS243">
        <v>0.18695945840292974</v>
      </c>
      <c r="CT243">
        <v>0.19044572439059054</v>
      </c>
      <c r="CU243">
        <v>0.1865162802078239</v>
      </c>
      <c r="CV243">
        <v>0.18828980644875676</v>
      </c>
      <c r="CW243">
        <v>0.18495970657317976</v>
      </c>
      <c r="CX243">
        <v>0.18776379650905398</v>
      </c>
      <c r="CY243">
        <v>0.18633354648598682</v>
      </c>
      <c r="CZ243">
        <v>0.18912808922592717</v>
      </c>
      <c r="DA243">
        <v>0.1887760568468328</v>
      </c>
      <c r="DB243">
        <v>0.18546881695450224</v>
      </c>
      <c r="DC243">
        <v>0.18692032264489561</v>
      </c>
      <c r="DD243">
        <v>0.1898058683826449</v>
      </c>
      <c r="DE243">
        <v>0.18703024994870832</v>
      </c>
      <c r="DF243">
        <v>0.1850538851746491</v>
      </c>
      <c r="DG243">
        <v>0.19119650276391495</v>
      </c>
      <c r="DH243">
        <v>0.18676497318237431</v>
      </c>
      <c r="DI243">
        <v>0.18599397918851931</v>
      </c>
      <c r="DJ243">
        <v>0.18491583748695889</v>
      </c>
      <c r="DK243">
        <v>0.18581726332828061</v>
      </c>
      <c r="DL243">
        <v>0.18837260598781638</v>
      </c>
      <c r="DM243">
        <v>0.18909113516204462</v>
      </c>
      <c r="DN243">
        <v>0.18615627307484078</v>
      </c>
      <c r="DO243">
        <v>0.18567397165918267</v>
      </c>
      <c r="DP243">
        <v>0.18662889726100432</v>
      </c>
      <c r="DQ243">
        <v>0.18685384336366678</v>
      </c>
      <c r="DR243">
        <v>0.1897550638926947</v>
      </c>
      <c r="DS243">
        <v>0.19050065041830472</v>
      </c>
      <c r="DT243">
        <v>0.18066921286785476</v>
      </c>
      <c r="DU243">
        <v>0.18588794182873825</v>
      </c>
      <c r="DV243">
        <v>0.18772202363955634</v>
      </c>
      <c r="DW243">
        <v>0.19398925486498925</v>
      </c>
      <c r="DX243">
        <v>0.18870140582597469</v>
      </c>
      <c r="DY243">
        <v>0.18909545131045546</v>
      </c>
      <c r="DZ243">
        <v>0.1882609229523283</v>
      </c>
      <c r="EA243">
        <v>0.1864822821815193</v>
      </c>
      <c r="EB243">
        <v>0.18883860129314628</v>
      </c>
      <c r="EC243">
        <v>0.19393736145409785</v>
      </c>
      <c r="ED243">
        <v>0.18778400644267162</v>
      </c>
      <c r="EE243">
        <v>0.18759571776171644</v>
      </c>
      <c r="EF243">
        <v>0.18581652290254874</v>
      </c>
      <c r="EG243">
        <v>0.18562513702077305</v>
      </c>
      <c r="EH243">
        <v>0.18550213717462077</v>
      </c>
      <c r="EI243">
        <v>0.19004268493600063</v>
      </c>
      <c r="EJ243">
        <v>0.18615286839292911</v>
      </c>
      <c r="EK243">
        <v>0.18557851051462804</v>
      </c>
      <c r="EL243">
        <v>0.18674874889971205</v>
      </c>
      <c r="EM243">
        <v>0.18438794585478976</v>
      </c>
      <c r="EN243">
        <v>0.18545379309589438</v>
      </c>
      <c r="EO243">
        <v>0.18637487209811554</v>
      </c>
      <c r="EP243">
        <v>0.18520409710546937</v>
      </c>
      <c r="EQ243">
        <v>0.18694515486308583</v>
      </c>
      <c r="ER243">
        <v>0.18650077297361911</v>
      </c>
      <c r="ES243">
        <v>0.18988067405499898</v>
      </c>
    </row>
    <row r="244" spans="1:149" ht="19.5" outlineLevel="1" x14ac:dyDescent="0.35">
      <c r="A244" s="288"/>
      <c r="B244" s="289">
        <v>230</v>
      </c>
      <c r="C244" s="288"/>
      <c r="D244" s="288"/>
      <c r="E244" s="375"/>
      <c r="F244" s="288"/>
      <c r="G244" s="288"/>
      <c r="H244" s="288"/>
      <c r="I244" s="288"/>
      <c r="J244" s="288"/>
      <c r="K244" s="288"/>
      <c r="L244" s="288"/>
      <c r="M244" s="288"/>
      <c r="N244" s="287"/>
      <c r="O244" s="290">
        <v>242</v>
      </c>
      <c r="P244" s="290">
        <v>0</v>
      </c>
      <c r="Q244" s="330"/>
      <c r="R244" s="330"/>
      <c r="S244" s="330"/>
      <c r="T244" s="330"/>
      <c r="U244" s="330"/>
      <c r="V244" s="330"/>
      <c r="W244" s="330"/>
      <c r="X244" s="331"/>
      <c r="Y244" s="330"/>
      <c r="Z244" s="330"/>
      <c r="AA244" s="330"/>
      <c r="AB244" s="330"/>
      <c r="AC244" s="330"/>
      <c r="AD244" s="330"/>
      <c r="AE244" s="330"/>
      <c r="AF244" s="330"/>
      <c r="AG244" s="330"/>
      <c r="AH244" s="330"/>
      <c r="AI244" s="330"/>
      <c r="AJ244" s="330"/>
      <c r="AK244" s="330"/>
      <c r="AL244" s="332"/>
      <c r="AM244" s="332"/>
      <c r="AN244" s="332"/>
      <c r="AO244" s="332"/>
      <c r="AP244" s="332"/>
      <c r="AQ244" s="332"/>
      <c r="AR244" s="332"/>
      <c r="AS244" s="332"/>
      <c r="AT244" s="332"/>
      <c r="AU244" s="332"/>
      <c r="AV244" s="332"/>
      <c r="AW244" s="332"/>
      <c r="AX244" s="332"/>
      <c r="AY244" s="332"/>
      <c r="AZ244" s="332"/>
      <c r="BA244" s="332"/>
      <c r="BB244" s="332"/>
      <c r="BC244" s="332"/>
      <c r="BD244" s="332"/>
      <c r="BE244" s="332"/>
      <c r="BF244" s="332"/>
      <c r="BG244" s="332"/>
      <c r="BH244" s="332"/>
      <c r="BI244" s="332"/>
      <c r="BJ244" s="332"/>
      <c r="BK244" s="332"/>
      <c r="BL244" s="332"/>
      <c r="BM244" s="332"/>
      <c r="BN244" s="332"/>
      <c r="BO244" s="332"/>
      <c r="BP244" s="332"/>
      <c r="BQ244" s="332"/>
      <c r="BR244" s="332"/>
      <c r="BS244" s="332"/>
      <c r="BT244" s="332"/>
      <c r="BU244" s="332"/>
      <c r="BV244" s="332"/>
      <c r="BW244" s="332"/>
      <c r="BX244" s="329"/>
      <c r="BY244" s="332"/>
      <c r="BZ244" s="332"/>
      <c r="CA244" s="332"/>
      <c r="CB244" s="332"/>
      <c r="CC244" s="332"/>
      <c r="CD244" s="290"/>
      <c r="CE244" s="290"/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O244">
        <v>0</v>
      </c>
      <c r="EP244">
        <v>0</v>
      </c>
      <c r="EQ244">
        <v>0</v>
      </c>
      <c r="ER244">
        <v>0</v>
      </c>
      <c r="ES244">
        <v>0</v>
      </c>
    </row>
    <row r="245" spans="1:149" ht="19.5" outlineLevel="1" x14ac:dyDescent="0.35">
      <c r="A245" s="288"/>
      <c r="B245" s="289">
        <v>231</v>
      </c>
      <c r="C245" s="288"/>
      <c r="D245" s="288"/>
      <c r="E245" s="375" t="s">
        <v>147</v>
      </c>
      <c r="F245" s="394"/>
      <c r="G245" s="394">
        <f>HLOOKUP($E$3,$P$3:$CE$269,O245,FALSE)</f>
        <v>12.467621296160678</v>
      </c>
      <c r="H245" s="394">
        <f t="shared" ref="H245:K245" si="100">SUM(H226:H243)</f>
        <v>12.469967461199523</v>
      </c>
      <c r="I245" s="394">
        <f t="shared" si="100"/>
        <v>12.449067474155395</v>
      </c>
      <c r="J245" s="394">
        <f t="shared" si="100"/>
        <v>12.475146463212351</v>
      </c>
      <c r="K245" s="394">
        <f t="shared" si="100"/>
        <v>12.495412329525422</v>
      </c>
      <c r="L245" s="394">
        <f t="shared" ref="L245:M245" si="101">SUM(L226:L243)</f>
        <v>12.51621470766576</v>
      </c>
      <c r="M245" s="394">
        <f t="shared" si="101"/>
        <v>12.537377685656203</v>
      </c>
      <c r="N245" s="395"/>
      <c r="O245" s="290">
        <v>243</v>
      </c>
      <c r="P245" s="290">
        <v>0</v>
      </c>
      <c r="Q245" s="330">
        <v>15.336588480829429</v>
      </c>
      <c r="R245" s="330">
        <v>11.627187690903845</v>
      </c>
      <c r="S245" s="330">
        <v>9.406855956226412</v>
      </c>
      <c r="T245" s="330">
        <v>12.157273173485441</v>
      </c>
      <c r="U245" s="330">
        <v>12.11033697843016</v>
      </c>
      <c r="V245" s="330">
        <v>12.745686254138505</v>
      </c>
      <c r="W245" s="330">
        <v>12.047246933068681</v>
      </c>
      <c r="X245" s="331">
        <v>10.531393351090099</v>
      </c>
      <c r="Y245" s="330">
        <v>8.7069048509774696</v>
      </c>
      <c r="Z245" s="330">
        <v>11.446399820411763</v>
      </c>
      <c r="AA245" s="330">
        <v>9.4526692280373457</v>
      </c>
      <c r="AB245" s="330">
        <v>10.875984373451724</v>
      </c>
      <c r="AC245" s="330">
        <v>12.783321148767294</v>
      </c>
      <c r="AD245" s="330">
        <v>12.618195478783893</v>
      </c>
      <c r="AE245" s="330">
        <v>12.973193650439249</v>
      </c>
      <c r="AF245" s="330">
        <v>11.492587705030125</v>
      </c>
      <c r="AG245" s="330">
        <v>10.034843164823535</v>
      </c>
      <c r="AH245" s="330">
        <v>11.767769771660685</v>
      </c>
      <c r="AI245" s="330">
        <v>11.505363093544563</v>
      </c>
      <c r="AJ245" s="330">
        <v>9.9225006013684993</v>
      </c>
      <c r="AK245" s="330">
        <v>12.362148323209237</v>
      </c>
      <c r="AL245" s="332">
        <v>11.040137424651435</v>
      </c>
      <c r="AM245" s="332">
        <v>12.561623869388026</v>
      </c>
      <c r="AN245" s="332">
        <v>12.006172947060934</v>
      </c>
      <c r="AO245" s="332">
        <v>9.5888661664939274</v>
      </c>
      <c r="AP245" s="332">
        <v>8.8443960521541367</v>
      </c>
      <c r="AQ245" s="332">
        <v>10.193285432688844</v>
      </c>
      <c r="AR245" s="332">
        <v>15.927305391554183</v>
      </c>
      <c r="AS245" s="332">
        <v>14.099772979901397</v>
      </c>
      <c r="AT245" s="332">
        <v>11.618206739436134</v>
      </c>
      <c r="AU245" s="332">
        <v>10.282724322101938</v>
      </c>
      <c r="AV245" s="332">
        <v>11.788494243257601</v>
      </c>
      <c r="AW245" s="332">
        <v>12.992568453958398</v>
      </c>
      <c r="AX245" s="332">
        <v>10.824439743418134</v>
      </c>
      <c r="AY245" s="332">
        <v>11.367038328375632</v>
      </c>
      <c r="AZ245" s="332">
        <v>13.481024460769536</v>
      </c>
      <c r="BA245" s="332"/>
      <c r="BB245" s="332">
        <v>12.324916498929538</v>
      </c>
      <c r="BC245" s="332">
        <v>12.299360334460218</v>
      </c>
      <c r="BD245" s="332">
        <v>12.709536848541248</v>
      </c>
      <c r="BE245" s="332">
        <v>11.010693906386999</v>
      </c>
      <c r="BF245" s="332">
        <v>11.831585775058645</v>
      </c>
      <c r="BG245" s="332">
        <v>10.721697235321471</v>
      </c>
      <c r="BH245" s="332">
        <v>12.77189648563288</v>
      </c>
      <c r="BI245" s="332">
        <v>10.982182747747375</v>
      </c>
      <c r="BJ245" s="332">
        <v>11.174564250389123</v>
      </c>
      <c r="BK245" s="332">
        <v>12.467621296160678</v>
      </c>
      <c r="BL245" s="332">
        <v>11.039577512093137</v>
      </c>
      <c r="BM245" s="332">
        <v>12.061082448309747</v>
      </c>
      <c r="BN245" s="332">
        <v>12.108251204111099</v>
      </c>
      <c r="BO245" s="332">
        <v>10.035000013401142</v>
      </c>
      <c r="BP245" s="332">
        <v>10.28909671593096</v>
      </c>
      <c r="BQ245" s="332">
        <v>10.019812684100355</v>
      </c>
      <c r="BR245" s="332"/>
      <c r="BS245" s="332">
        <v>12.441626815972169</v>
      </c>
      <c r="BT245" s="332">
        <v>10.517169958720784</v>
      </c>
      <c r="BU245" s="332">
        <v>15.05053131856689</v>
      </c>
      <c r="BV245" s="332">
        <v>13.152815299774678</v>
      </c>
      <c r="BW245" s="332">
        <v>11.137339448726184</v>
      </c>
      <c r="BX245" s="329">
        <v>12.638339420487767</v>
      </c>
      <c r="BY245" s="332">
        <v>11.685895481382349</v>
      </c>
      <c r="BZ245" s="332">
        <v>10.022436770632263</v>
      </c>
      <c r="CA245" s="332">
        <v>9.7796495411109738</v>
      </c>
      <c r="CB245" s="332">
        <v>11.765750856340592</v>
      </c>
      <c r="CC245" s="332">
        <v>12.260775918106681</v>
      </c>
      <c r="CD245" s="290"/>
      <c r="CE245" s="290"/>
      <c r="CG245">
        <v>15.296587301411522</v>
      </c>
      <c r="CH245">
        <v>11.592830144345372</v>
      </c>
      <c r="CI245">
        <v>9.3802764125733606</v>
      </c>
      <c r="CJ245">
        <v>12.124653380260314</v>
      </c>
      <c r="CK245">
        <v>12.072031418829779</v>
      </c>
      <c r="CL245">
        <v>12.70760958768278</v>
      </c>
      <c r="CM245">
        <v>12.010141805868603</v>
      </c>
      <c r="CN245">
        <v>10.49094816156701</v>
      </c>
      <c r="CO245">
        <v>8.7128769072409575</v>
      </c>
      <c r="CP245">
        <v>11.402674719339155</v>
      </c>
      <c r="CQ245">
        <v>9.400063881232203</v>
      </c>
      <c r="CR245">
        <v>10.842829992698174</v>
      </c>
      <c r="CS245">
        <v>12.744084131361303</v>
      </c>
      <c r="CT245">
        <v>12.28142670515213</v>
      </c>
      <c r="CU245">
        <v>12.899055779612977</v>
      </c>
      <c r="CV245">
        <v>11.432626796804632</v>
      </c>
      <c r="CW245">
        <v>10.005835235721271</v>
      </c>
      <c r="CX245">
        <v>11.73122736889948</v>
      </c>
      <c r="CY245">
        <v>11.465325359821522</v>
      </c>
      <c r="CZ245">
        <v>9.9009845982192299</v>
      </c>
      <c r="DA245">
        <v>12.323526550289257</v>
      </c>
      <c r="DB245">
        <v>10.977721060941388</v>
      </c>
      <c r="DC245">
        <v>12.522454554112802</v>
      </c>
      <c r="DD245">
        <v>11.972363232894647</v>
      </c>
      <c r="DE245">
        <v>9.5556000024205154</v>
      </c>
      <c r="DF245">
        <v>8.9766809700122181</v>
      </c>
      <c r="DG245">
        <v>10.160883320171735</v>
      </c>
      <c r="DH245">
        <v>15.883781359605175</v>
      </c>
      <c r="DI245">
        <v>14.060727680522106</v>
      </c>
      <c r="DJ245">
        <v>11.548927184401279</v>
      </c>
      <c r="DK245">
        <v>10.256141930668987</v>
      </c>
      <c r="DL245">
        <v>11.75669550762203</v>
      </c>
      <c r="DM245">
        <v>12.950123866123185</v>
      </c>
      <c r="DN245">
        <v>10.777356861867482</v>
      </c>
      <c r="DO245">
        <v>11.385001448815251</v>
      </c>
      <c r="DP245">
        <v>13.437536251553535</v>
      </c>
      <c r="DQ245">
        <v>10.542709126543265</v>
      </c>
      <c r="DR245">
        <v>12.253557041614139</v>
      </c>
      <c r="DS245">
        <v>12.092045841049369</v>
      </c>
      <c r="DT245">
        <v>12.666738878493804</v>
      </c>
      <c r="DU245">
        <v>10.979690690401728</v>
      </c>
      <c r="DV245">
        <v>11.798894487894094</v>
      </c>
      <c r="DW245">
        <v>10.703087997637667</v>
      </c>
      <c r="DX245">
        <v>12.725387531813025</v>
      </c>
      <c r="DY245">
        <v>10.935674073458619</v>
      </c>
      <c r="DZ245">
        <v>11.132023153258968</v>
      </c>
      <c r="EA245">
        <v>12.424758600140811</v>
      </c>
      <c r="EB245">
        <v>10.972594750998374</v>
      </c>
      <c r="EC245">
        <v>12.029665944886307</v>
      </c>
      <c r="ED245">
        <v>12.076640812264039</v>
      </c>
      <c r="EE245">
        <v>10.001820013900089</v>
      </c>
      <c r="EF245">
        <v>10.258625818926649</v>
      </c>
      <c r="EG245">
        <v>9.9700990331569788</v>
      </c>
      <c r="EH245">
        <v>11.277839518819201</v>
      </c>
      <c r="EI245">
        <v>12.408012411491622</v>
      </c>
      <c r="EJ245">
        <v>10.502804969365293</v>
      </c>
      <c r="EK245">
        <v>14.994925632340653</v>
      </c>
      <c r="EL245">
        <v>13.107892609575698</v>
      </c>
      <c r="EM245">
        <v>11.113046919796593</v>
      </c>
      <c r="EN245">
        <v>12.599883987780299</v>
      </c>
      <c r="EO245">
        <v>11.645145553558445</v>
      </c>
      <c r="EP245">
        <v>9.9910712998661992</v>
      </c>
      <c r="EQ245">
        <v>9.7566535051074457</v>
      </c>
      <c r="ER245">
        <v>11.725789095624116</v>
      </c>
      <c r="ES245">
        <v>12.221871967953206</v>
      </c>
    </row>
    <row r="246" spans="1:149" ht="19.5" outlineLevel="1" x14ac:dyDescent="0.35">
      <c r="A246" s="288"/>
      <c r="B246" s="289">
        <v>232</v>
      </c>
      <c r="C246" s="288"/>
      <c r="D246" s="288"/>
      <c r="E246" s="375" t="s">
        <v>148</v>
      </c>
      <c r="F246" s="320"/>
      <c r="G246" s="320">
        <f>HLOOKUP($E$3,$P$3:$CE$269,O246,FALSE)</f>
        <v>259788.0268582479</v>
      </c>
      <c r="H246" s="320">
        <f t="shared" ref="H246:K246" si="102">EXP(H245)</f>
        <v>260398.24800421979</v>
      </c>
      <c r="I246" s="320">
        <f t="shared" si="102"/>
        <v>255012.40605555713</v>
      </c>
      <c r="J246" s="320">
        <f t="shared" si="102"/>
        <v>261750.34930025984</v>
      </c>
      <c r="K246" s="320">
        <f t="shared" si="102"/>
        <v>267109.06297090487</v>
      </c>
      <c r="L246" s="320">
        <f t="shared" ref="L246:M246" si="103">EXP(L245)</f>
        <v>272723.76379486796</v>
      </c>
      <c r="M246" s="320">
        <f t="shared" si="103"/>
        <v>278556.91654009634</v>
      </c>
      <c r="N246" s="346"/>
      <c r="O246" s="290">
        <v>244</v>
      </c>
      <c r="P246" s="290">
        <v>0</v>
      </c>
      <c r="Q246" s="330">
        <v>4577156.3584540142</v>
      </c>
      <c r="R246" s="330">
        <v>112104.60536926478</v>
      </c>
      <c r="S246" s="330">
        <v>12171.542891674004</v>
      </c>
      <c r="T246" s="330">
        <v>190474.41755581286</v>
      </c>
      <c r="U246" s="330">
        <v>181740.83694748979</v>
      </c>
      <c r="V246" s="330">
        <v>343068.78799744573</v>
      </c>
      <c r="W246" s="330">
        <v>170629.00771220317</v>
      </c>
      <c r="X246" s="331">
        <v>37473.651978016365</v>
      </c>
      <c r="Y246" s="330">
        <v>6044.5048618074197</v>
      </c>
      <c r="Z246" s="330">
        <v>93563.89215016448</v>
      </c>
      <c r="AA246" s="330">
        <v>12742.131566427977</v>
      </c>
      <c r="AB246" s="330">
        <v>52890.783274526802</v>
      </c>
      <c r="AC246" s="330">
        <v>356226.18128085841</v>
      </c>
      <c r="AD246" s="330">
        <v>302003.9811191599</v>
      </c>
      <c r="AE246" s="330">
        <v>430711.44789844676</v>
      </c>
      <c r="AF246" s="330">
        <v>97986.765736667905</v>
      </c>
      <c r="AG246" s="330">
        <v>22807.464799020738</v>
      </c>
      <c r="AH246" s="330">
        <v>129026.07202721431</v>
      </c>
      <c r="AI246" s="330">
        <v>99246.615135987027</v>
      </c>
      <c r="AJ246" s="330">
        <v>20383.898956693323</v>
      </c>
      <c r="AK246" s="330">
        <v>233782.932098246</v>
      </c>
      <c r="AL246" s="332">
        <v>62326.216362753745</v>
      </c>
      <c r="AM246" s="332">
        <v>285393.40315888578</v>
      </c>
      <c r="AN246" s="332">
        <v>163762.57542886239</v>
      </c>
      <c r="AO246" s="332">
        <v>14601.304696735691</v>
      </c>
      <c r="AP246" s="332">
        <v>6935.4141664418585</v>
      </c>
      <c r="AQ246" s="332">
        <v>26723.147936040088</v>
      </c>
      <c r="AR246" s="332">
        <v>8263058.7986501334</v>
      </c>
      <c r="AS246" s="332">
        <v>1328781.5864412705</v>
      </c>
      <c r="AT246" s="332">
        <v>111102.30688306443</v>
      </c>
      <c r="AU246" s="332">
        <v>29223.379102586106</v>
      </c>
      <c r="AV246" s="332">
        <v>131727.97019251165</v>
      </c>
      <c r="AW246" s="332">
        <v>439137.76308585214</v>
      </c>
      <c r="AX246" s="332">
        <v>50233.61702546064</v>
      </c>
      <c r="AY246" s="332">
        <v>86425.524046992112</v>
      </c>
      <c r="AZ246" s="332">
        <v>715705.79507702717</v>
      </c>
      <c r="BA246" s="332"/>
      <c r="BB246" s="332">
        <v>225238.81063705595</v>
      </c>
      <c r="BC246" s="332">
        <v>219555.50165609753</v>
      </c>
      <c r="BD246" s="332">
        <v>330888.53604616562</v>
      </c>
      <c r="BE246" s="332">
        <v>60517.866010718528</v>
      </c>
      <c r="BF246" s="332">
        <v>137528.40754245821</v>
      </c>
      <c r="BG246" s="332">
        <v>45328.771183209348</v>
      </c>
      <c r="BH246" s="332">
        <v>352179.57672149054</v>
      </c>
      <c r="BI246" s="332">
        <v>58816.796493548121</v>
      </c>
      <c r="BJ246" s="332">
        <v>71293.771788294078</v>
      </c>
      <c r="BK246" s="332">
        <v>259788.0268582479</v>
      </c>
      <c r="BL246" s="332">
        <v>62291.328899376902</v>
      </c>
      <c r="BM246" s="332">
        <v>173006.15455503381</v>
      </c>
      <c r="BN246" s="332">
        <v>181362.16162997039</v>
      </c>
      <c r="BO246" s="332">
        <v>22811.042397996604</v>
      </c>
      <c r="BP246" s="332">
        <v>29410.196588358682</v>
      </c>
      <c r="BQ246" s="332">
        <v>22467.221058009236</v>
      </c>
      <c r="BR246" s="332"/>
      <c r="BS246" s="332">
        <v>253121.98761001107</v>
      </c>
      <c r="BT246" s="332">
        <v>36944.422166173747</v>
      </c>
      <c r="BU246" s="332">
        <v>3438449.9042562149</v>
      </c>
      <c r="BV246" s="332">
        <v>515460.1623258646</v>
      </c>
      <c r="BW246" s="332">
        <v>68688.66340989311</v>
      </c>
      <c r="BX246" s="329">
        <v>308149.21856259793</v>
      </c>
      <c r="BY246" s="332">
        <v>118883.04591470934</v>
      </c>
      <c r="BZ246" s="332">
        <v>22526.254410635269</v>
      </c>
      <c r="CA246" s="332">
        <v>17670.458998298483</v>
      </c>
      <c r="CB246" s="332">
        <v>128765.84209319923</v>
      </c>
      <c r="CC246" s="332">
        <v>211245.43132183768</v>
      </c>
      <c r="CD246" s="290"/>
      <c r="CE246" s="290"/>
      <c r="CG246">
        <v>4397678.3038479248</v>
      </c>
      <c r="CH246">
        <v>108318.38129959977</v>
      </c>
      <c r="CI246">
        <v>11852.290423542869</v>
      </c>
      <c r="CJ246">
        <v>184361.42573990626</v>
      </c>
      <c r="CK246">
        <v>174910.80177680132</v>
      </c>
      <c r="CL246">
        <v>330251.44164287997</v>
      </c>
      <c r="CM246">
        <v>164413.81745769602</v>
      </c>
      <c r="CN246">
        <v>35988.263902051258</v>
      </c>
      <c r="CO246">
        <v>6080.7109898349499</v>
      </c>
      <c r="CP246">
        <v>89560.953696063836</v>
      </c>
      <c r="CQ246">
        <v>12089.152975539098</v>
      </c>
      <c r="CR246">
        <v>51165.972613801772</v>
      </c>
      <c r="CS246">
        <v>342519.58973704249</v>
      </c>
      <c r="CT246">
        <v>215653.17074167958</v>
      </c>
      <c r="CU246">
        <v>399934.3867910984</v>
      </c>
      <c r="CV246">
        <v>92284.06820889526</v>
      </c>
      <c r="CW246">
        <v>22155.371145611301</v>
      </c>
      <c r="CX246">
        <v>124396.25681208294</v>
      </c>
      <c r="CY246">
        <v>95351.501659233065</v>
      </c>
      <c r="CZ246">
        <v>19950.003509229657</v>
      </c>
      <c r="DA246">
        <v>224925.95773357464</v>
      </c>
      <c r="DB246">
        <v>58554.958921641271</v>
      </c>
      <c r="DC246">
        <v>274430.83860691736</v>
      </c>
      <c r="DD246">
        <v>158318.36181098889</v>
      </c>
      <c r="DE246">
        <v>14123.565628316999</v>
      </c>
      <c r="DF246">
        <v>7916.3139808284695</v>
      </c>
      <c r="DG246">
        <v>25871.139469028007</v>
      </c>
      <c r="DH246">
        <v>7911131.3680053046</v>
      </c>
      <c r="DI246">
        <v>1277898.7437294731</v>
      </c>
      <c r="DJ246">
        <v>103665.76289507074</v>
      </c>
      <c r="DK246">
        <v>28456.785881361844</v>
      </c>
      <c r="DL246">
        <v>127605.08594760289</v>
      </c>
      <c r="DM246">
        <v>420888.7669032265</v>
      </c>
      <c r="DN246">
        <v>47923.288818277972</v>
      </c>
      <c r="DO246">
        <v>87992.023632744778</v>
      </c>
      <c r="DP246">
        <v>685248.10692308645</v>
      </c>
      <c r="DQ246">
        <v>37900.103674558923</v>
      </c>
      <c r="DR246">
        <v>209725.96765233501</v>
      </c>
      <c r="DS246">
        <v>178446.80793833788</v>
      </c>
      <c r="DT246">
        <v>317025.93978735589</v>
      </c>
      <c r="DU246">
        <v>58670.404148620531</v>
      </c>
      <c r="DV246">
        <v>133105.12225386009</v>
      </c>
      <c r="DW246">
        <v>44493.037606727252</v>
      </c>
      <c r="DX246">
        <v>336175.13282981311</v>
      </c>
      <c r="DY246">
        <v>56143.94248811587</v>
      </c>
      <c r="DZ246">
        <v>68324.463135873171</v>
      </c>
      <c r="EA246">
        <v>248888.08090871244</v>
      </c>
      <c r="EB246">
        <v>58255.556124943549</v>
      </c>
      <c r="EC246">
        <v>167655.39724197375</v>
      </c>
      <c r="ED246">
        <v>175718.89545818346</v>
      </c>
      <c r="EE246">
        <v>22066.590771654894</v>
      </c>
      <c r="EF246">
        <v>28527.557215319586</v>
      </c>
      <c r="EG246">
        <v>21377.602337049579</v>
      </c>
      <c r="EH246">
        <v>79050.290602688299</v>
      </c>
      <c r="EI246">
        <v>244754.85860467152</v>
      </c>
      <c r="EJ246">
        <v>36417.509542922715</v>
      </c>
      <c r="EK246">
        <v>3252471.1926435344</v>
      </c>
      <c r="EL246">
        <v>492816.71525830647</v>
      </c>
      <c r="EM246">
        <v>67040.146458467731</v>
      </c>
      <c r="EN246">
        <v>296524.16287636047</v>
      </c>
      <c r="EO246">
        <v>114135.94918253175</v>
      </c>
      <c r="EP246">
        <v>21830.673472922212</v>
      </c>
      <c r="EQ246">
        <v>17268.745103200017</v>
      </c>
      <c r="ER246">
        <v>123721.59214128704</v>
      </c>
      <c r="ES246">
        <v>203184.95832455187</v>
      </c>
    </row>
    <row r="247" spans="1:149" ht="19.5" outlineLevel="1" x14ac:dyDescent="0.35">
      <c r="A247" s="288"/>
      <c r="B247" s="289">
        <v>233</v>
      </c>
      <c r="C247" s="288"/>
      <c r="D247" s="288"/>
      <c r="E247" s="375" t="s">
        <v>149</v>
      </c>
      <c r="F247" s="340"/>
      <c r="G247" s="340">
        <f>HLOOKUP($E$3,$P$3:$CE$269,O247,FALSE)</f>
        <v>148.5804757052604</v>
      </c>
      <c r="H247" s="341">
        <f t="shared" ref="H247:K247" si="104">H137</f>
        <v>152.86065203816563</v>
      </c>
      <c r="I247" s="341">
        <f t="shared" si="104"/>
        <v>158.15056526570305</v>
      </c>
      <c r="J247" s="341">
        <f t="shared" si="104"/>
        <v>159.61240932835503</v>
      </c>
      <c r="K247" s="341">
        <f t="shared" si="104"/>
        <v>162.8495118896036</v>
      </c>
      <c r="L247" s="341">
        <f t="shared" ref="L247:M247" si="105">L137</f>
        <v>166.25172257449876</v>
      </c>
      <c r="M247" s="341">
        <f t="shared" si="105"/>
        <v>169.72509326759462</v>
      </c>
      <c r="N247" s="342"/>
      <c r="O247" s="290">
        <v>245</v>
      </c>
      <c r="P247" s="290">
        <v>0</v>
      </c>
      <c r="Q247" s="330">
        <v>148.5804757052604</v>
      </c>
      <c r="R247" s="330">
        <v>117.84029975935469</v>
      </c>
      <c r="S247" s="330">
        <v>125.10444237512081</v>
      </c>
      <c r="T247" s="330">
        <v>135.44966503841732</v>
      </c>
      <c r="U247" s="330">
        <v>127.04410268398206</v>
      </c>
      <c r="V247" s="330">
        <v>142.73452696871527</v>
      </c>
      <c r="W247" s="330">
        <v>125.29129337669033</v>
      </c>
      <c r="X247" s="331">
        <v>133.43126398830893</v>
      </c>
      <c r="Y247" s="330">
        <v>126.74605058078812</v>
      </c>
      <c r="Z247" s="330">
        <v>120.87063966651004</v>
      </c>
      <c r="AA247" s="330">
        <v>147.4388084309023</v>
      </c>
      <c r="AB247" s="330">
        <v>152.07823232390956</v>
      </c>
      <c r="AC247" s="330">
        <v>138.65637338359778</v>
      </c>
      <c r="AD247" s="330">
        <v>129.41053048716657</v>
      </c>
      <c r="AE247" s="330">
        <v>152.07823232390956</v>
      </c>
      <c r="AF247" s="330">
        <v>130.19187476431208</v>
      </c>
      <c r="AG247" s="330">
        <v>126.74605058078812</v>
      </c>
      <c r="AH247" s="330">
        <v>152.07823232390956</v>
      </c>
      <c r="AI247" s="330">
        <v>127.18550362672097</v>
      </c>
      <c r="AJ247" s="330">
        <v>125.10444237512081</v>
      </c>
      <c r="AK247" s="330">
        <v>126.74605058078812</v>
      </c>
      <c r="AL247" s="332">
        <v>142.73452696871527</v>
      </c>
      <c r="AM247" s="332">
        <v>133.43126398830893</v>
      </c>
      <c r="AN247" s="332">
        <v>145.65750133698711</v>
      </c>
      <c r="AO247" s="332">
        <v>126.74605058078812</v>
      </c>
      <c r="AP247" s="332">
        <v>115.55294987738964</v>
      </c>
      <c r="AQ247" s="332">
        <v>115.55294987738964</v>
      </c>
      <c r="AR247" s="332">
        <v>140.62086988373937</v>
      </c>
      <c r="AS247" s="332">
        <v>147.4388084309023</v>
      </c>
      <c r="AT247" s="332">
        <v>139.40078500072636</v>
      </c>
      <c r="AU247" s="332">
        <v>133.0345802165028</v>
      </c>
      <c r="AV247" s="332">
        <v>120.78216099989227</v>
      </c>
      <c r="AW247" s="332">
        <v>138.65637338359778</v>
      </c>
      <c r="AX247" s="332">
        <v>127.63603560782708</v>
      </c>
      <c r="AY247" s="332">
        <v>128.78522048500551</v>
      </c>
      <c r="AZ247" s="332">
        <v>130.19187476431208</v>
      </c>
      <c r="BA247" s="332"/>
      <c r="BB247" s="332">
        <v>142.73452696871527</v>
      </c>
      <c r="BC247" s="332">
        <v>143.99063035299366</v>
      </c>
      <c r="BD247" s="332">
        <v>125.29129337669033</v>
      </c>
      <c r="BE247" s="332">
        <v>125.29129337669033</v>
      </c>
      <c r="BF247" s="332">
        <v>118.16965596928465</v>
      </c>
      <c r="BG247" s="332">
        <v>131.44996466286915</v>
      </c>
      <c r="BH247" s="332">
        <v>145.65750133698711</v>
      </c>
      <c r="BI247" s="332">
        <v>143.99063035299366</v>
      </c>
      <c r="BJ247" s="332">
        <v>139.40078500072636</v>
      </c>
      <c r="BK247" s="332">
        <v>148.5804757052604</v>
      </c>
      <c r="BL247" s="332">
        <v>108.74857636405031</v>
      </c>
      <c r="BM247" s="332">
        <v>119.96388798339837</v>
      </c>
      <c r="BN247" s="332">
        <v>117.84029975935469</v>
      </c>
      <c r="BO247" s="332">
        <v>108.74857636405031</v>
      </c>
      <c r="BP247" s="332">
        <v>125.74181099165266</v>
      </c>
      <c r="BQ247" s="332">
        <v>125.10444237512081</v>
      </c>
      <c r="BR247" s="332"/>
      <c r="BS247" s="332">
        <v>125.10444237512081</v>
      </c>
      <c r="BT247" s="332">
        <v>134.08981279259601</v>
      </c>
      <c r="BU247" s="332">
        <v>148.5804757052604</v>
      </c>
      <c r="BV247" s="332">
        <v>149.28835079758335</v>
      </c>
      <c r="BW247" s="332">
        <v>139.40078500072636</v>
      </c>
      <c r="BX247" s="329">
        <v>138.65637338359778</v>
      </c>
      <c r="BY247" s="332">
        <v>125.29129337669033</v>
      </c>
      <c r="BZ247" s="332">
        <v>126.57244217470141</v>
      </c>
      <c r="CA247" s="332">
        <v>138.65637338359778</v>
      </c>
      <c r="CB247" s="332">
        <v>114.48851096580518</v>
      </c>
      <c r="CC247" s="332">
        <v>149.28835079758335</v>
      </c>
      <c r="CD247" s="290"/>
      <c r="CE247" s="290"/>
      <c r="CG247">
        <v>144.91918771568427</v>
      </c>
      <c r="CH247">
        <v>114.93650454568989</v>
      </c>
      <c r="CI247">
        <v>122.02164572814232</v>
      </c>
      <c r="CJ247">
        <v>132.11194364909412</v>
      </c>
      <c r="CK247">
        <v>123.913509346631</v>
      </c>
      <c r="CL247">
        <v>139.21729358520494</v>
      </c>
      <c r="CM247">
        <v>122.20389238769019</v>
      </c>
      <c r="CN247">
        <v>130.14327960169641</v>
      </c>
      <c r="CO247">
        <v>123.62280177898599</v>
      </c>
      <c r="CP247">
        <v>117.8921714713937</v>
      </c>
      <c r="CQ247">
        <v>143.80565315970563</v>
      </c>
      <c r="CR247">
        <v>148.33075337123731</v>
      </c>
      <c r="CS247">
        <v>135.23963297986805</v>
      </c>
      <c r="CT247">
        <v>126.22162414702781</v>
      </c>
      <c r="CU247">
        <v>148.33075337123731</v>
      </c>
      <c r="CV247">
        <v>126.98371470726295</v>
      </c>
      <c r="CW247">
        <v>123.62280177898599</v>
      </c>
      <c r="CX247">
        <v>148.33075337123731</v>
      </c>
      <c r="CY247">
        <v>124.05142591788095</v>
      </c>
      <c r="CZ247">
        <v>122.02164572814232</v>
      </c>
      <c r="DA247">
        <v>123.62280177898599</v>
      </c>
      <c r="DB247">
        <v>139.21729358520494</v>
      </c>
      <c r="DC247">
        <v>130.14327960169641</v>
      </c>
      <c r="DD247">
        <v>142.06824065044393</v>
      </c>
      <c r="DE247">
        <v>123.62280177898599</v>
      </c>
      <c r="DF247">
        <v>112.70551904545835</v>
      </c>
      <c r="DG247">
        <v>112.70551904545835</v>
      </c>
      <c r="DH247">
        <v>137.15572078157606</v>
      </c>
      <c r="DI247">
        <v>143.80565315970563</v>
      </c>
      <c r="DJ247">
        <v>135.96570096671709</v>
      </c>
      <c r="DK247">
        <v>129.75637082571313</v>
      </c>
      <c r="DL247">
        <v>117.8058730769677</v>
      </c>
      <c r="DM247">
        <v>135.23963297986805</v>
      </c>
      <c r="DN247">
        <v>124.49085598722164</v>
      </c>
      <c r="DO247">
        <v>125.6117228988757</v>
      </c>
      <c r="DP247">
        <v>126.98371470726295</v>
      </c>
      <c r="DQ247">
        <v>115.73783362834769</v>
      </c>
      <c r="DR247">
        <v>139.21729358520494</v>
      </c>
      <c r="DS247">
        <v>140.44244434120097</v>
      </c>
      <c r="DT247">
        <v>122.20389238769019</v>
      </c>
      <c r="DU247">
        <v>122.20389238769019</v>
      </c>
      <c r="DV247">
        <v>115.2577448310343</v>
      </c>
      <c r="DW247">
        <v>128.21080302628187</v>
      </c>
      <c r="DX247">
        <v>142.06824065044393</v>
      </c>
      <c r="DY247">
        <v>140.44244434120097</v>
      </c>
      <c r="DZ247">
        <v>135.96570096671709</v>
      </c>
      <c r="EA247">
        <v>144.91918771568427</v>
      </c>
      <c r="EB247">
        <v>106.06881743451888</v>
      </c>
      <c r="EC247">
        <v>117.00776376740274</v>
      </c>
      <c r="ED247">
        <v>114.93650454568989</v>
      </c>
      <c r="EE247">
        <v>106.06881743451888</v>
      </c>
      <c r="EF247">
        <v>122.6433084448945</v>
      </c>
      <c r="EG247">
        <v>122.02164572814232</v>
      </c>
      <c r="EH247">
        <v>126.98371470726295</v>
      </c>
      <c r="EI247">
        <v>122.02164572814232</v>
      </c>
      <c r="EJ247">
        <v>130.78560058859202</v>
      </c>
      <c r="EK247">
        <v>144.91918771568427</v>
      </c>
      <c r="EL247">
        <v>145.60961950288024</v>
      </c>
      <c r="EM247">
        <v>135.96570096671709</v>
      </c>
      <c r="EN247">
        <v>135.23963297986805</v>
      </c>
      <c r="EO247">
        <v>122.20389238769019</v>
      </c>
      <c r="EP247">
        <v>123.45347139374337</v>
      </c>
      <c r="EQ247">
        <v>135.23963297986805</v>
      </c>
      <c r="ER247">
        <v>111.66730980761885</v>
      </c>
      <c r="ES247">
        <v>145.60961950288024</v>
      </c>
    </row>
    <row r="248" spans="1:149" ht="19.5" x14ac:dyDescent="0.35">
      <c r="A248" s="288"/>
      <c r="B248" s="289">
        <v>234</v>
      </c>
      <c r="C248" s="288"/>
      <c r="D248" s="288"/>
      <c r="E248" s="413" t="s">
        <v>150</v>
      </c>
      <c r="F248" s="320"/>
      <c r="G248" s="320">
        <f>HLOOKUP($E$3,$P$3:$CE$269,O248,FALSE)</f>
        <v>38599428.613129437</v>
      </c>
      <c r="H248" s="320">
        <f t="shared" ref="H248:K248" si="106">H246*H247</f>
        <v>39804645.979520999</v>
      </c>
      <c r="I248" s="320">
        <f t="shared" si="106"/>
        <v>40330356.167453356</v>
      </c>
      <c r="J248" s="320">
        <f t="shared" si="106"/>
        <v>41778603.89435298</v>
      </c>
      <c r="K248" s="320">
        <f t="shared" si="106"/>
        <v>43498580.526101246</v>
      </c>
      <c r="L248" s="320">
        <f t="shared" ref="L248:M248" si="107">L246*L247</f>
        <v>45340795.517897516</v>
      </c>
      <c r="M248" s="320">
        <f t="shared" si="107"/>
        <v>47278098.640101418</v>
      </c>
      <c r="N248" s="346"/>
      <c r="O248" s="290">
        <v>246</v>
      </c>
      <c r="P248" s="290">
        <v>0</v>
      </c>
      <c r="Q248" s="330">
        <v>680076069.11645484</v>
      </c>
      <c r="R248" s="330">
        <v>13210440.301118325</v>
      </c>
      <c r="S248" s="330">
        <v>1522714.0863077417</v>
      </c>
      <c r="T248" s="330">
        <v>25799696.056322489</v>
      </c>
      <c r="U248" s="330">
        <v>23089101.551029734</v>
      </c>
      <c r="V248" s="330">
        <v>48967761.17254588</v>
      </c>
      <c r="W248" s="330">
        <v>21378329.063843206</v>
      </c>
      <c r="X248" s="331">
        <v>5000156.7496847166</v>
      </c>
      <c r="Y248" s="330">
        <v>766117.1189504629</v>
      </c>
      <c r="Z248" s="330">
        <v>11309127.493878739</v>
      </c>
      <c r="AA248" s="330">
        <v>1878684.6950239276</v>
      </c>
      <c r="AB248" s="330">
        <v>8043536.8266170369</v>
      </c>
      <c r="AC248" s="330">
        <v>49393030.400691897</v>
      </c>
      <c r="AD248" s="330">
        <v>39082495.40586672</v>
      </c>
      <c r="AE248" s="330">
        <v>65501835.638067454</v>
      </c>
      <c r="AF248" s="330">
        <v>12757080.733348254</v>
      </c>
      <c r="AG248" s="330">
        <v>2890756.0870362269</v>
      </c>
      <c r="AH248" s="330">
        <v>19622056.957596187</v>
      </c>
      <c r="AI248" s="330">
        <v>12622730.729317859</v>
      </c>
      <c r="AJ248" s="330">
        <v>2550116.3124079253</v>
      </c>
      <c r="AK248" s="330">
        <v>29631063.336649243</v>
      </c>
      <c r="AL248" s="332">
        <v>8896103.0102874581</v>
      </c>
      <c r="AM248" s="332">
        <v>38080402.517415166</v>
      </c>
      <c r="AN248" s="332">
        <v>23853247.549477976</v>
      </c>
      <c r="AO248" s="332">
        <v>1850657.7036379611</v>
      </c>
      <c r="AP248" s="332">
        <v>801407.56555379415</v>
      </c>
      <c r="AQ248" s="332">
        <v>3087938.5740193087</v>
      </c>
      <c r="AR248" s="332">
        <v>1161958516.1666682</v>
      </c>
      <c r="AS248" s="332">
        <v>195913973.76982492</v>
      </c>
      <c r="AT248" s="332">
        <v>15487748.794890786</v>
      </c>
      <c r="AU248" s="332">
        <v>3887719.9714202629</v>
      </c>
      <c r="AV248" s="332">
        <v>15910388.903980952</v>
      </c>
      <c r="AW248" s="332">
        <v>60889249.645269819</v>
      </c>
      <c r="AX248" s="332">
        <v>6411619.731371643</v>
      </c>
      <c r="AY248" s="332">
        <v>11130330.169924024</v>
      </c>
      <c r="AZ248" s="332">
        <v>93179079.240760729</v>
      </c>
      <c r="BA248" s="332"/>
      <c r="BB248" s="332">
        <v>32149355.091276217</v>
      </c>
      <c r="BC248" s="332">
        <v>31613935.080929227</v>
      </c>
      <c r="BD248" s="332">
        <v>41457452.644743711</v>
      </c>
      <c r="BE248" s="332">
        <v>7582361.7048801715</v>
      </c>
      <c r="BF248" s="332">
        <v>16251684.605295859</v>
      </c>
      <c r="BG248" s="332">
        <v>5958465.37024415</v>
      </c>
      <c r="BH248" s="332">
        <v>51297597.167170063</v>
      </c>
      <c r="BI248" s="332">
        <v>8469067.6024497412</v>
      </c>
      <c r="BJ248" s="332">
        <v>9938407.7529508322</v>
      </c>
      <c r="BK248" s="332">
        <v>38599428.613129437</v>
      </c>
      <c r="BL248" s="332">
        <v>6774093.3376320628</v>
      </c>
      <c r="BM248" s="332">
        <v>20754490.945478581</v>
      </c>
      <c r="BN248" s="332">
        <v>21371771.491480246</v>
      </c>
      <c r="BO248" s="332">
        <v>2480668.3861621227</v>
      </c>
      <c r="BP248" s="332">
        <v>3698091.3806407452</v>
      </c>
      <c r="BQ248" s="332">
        <v>2810749.1621808172</v>
      </c>
      <c r="BR248" s="332"/>
      <c r="BS248" s="332">
        <v>31666685.112832673</v>
      </c>
      <c r="BT248" s="332">
        <v>4953870.6519928724</v>
      </c>
      <c r="BU248" s="332">
        <v>510886522.46309549</v>
      </c>
      <c r="BV248" s="332">
        <v>76952197.535482928</v>
      </c>
      <c r="BW248" s="332">
        <v>9575253.5999897681</v>
      </c>
      <c r="BX248" s="329">
        <v>42726853.106879458</v>
      </c>
      <c r="BY248" s="332">
        <v>14895010.583214395</v>
      </c>
      <c r="BZ248" s="332">
        <v>2851203.0338027449</v>
      </c>
      <c r="CA248" s="332">
        <v>2450121.7607276295</v>
      </c>
      <c r="CB248" s="332">
        <v>14742209.524508378</v>
      </c>
      <c r="CC248" s="332">
        <v>31536482.055561304</v>
      </c>
      <c r="CD248" s="290"/>
      <c r="CE248" s="290"/>
      <c r="CG248">
        <v>637307967.62852943</v>
      </c>
      <c r="CH248">
        <v>12449736.12462322</v>
      </c>
      <c r="CI248">
        <v>1446235.9831286017</v>
      </c>
      <c r="CJ248">
        <v>24356346.288417146</v>
      </c>
      <c r="CK248">
        <v>21673811.270796392</v>
      </c>
      <c r="CL248">
        <v>45976711.908133999</v>
      </c>
      <c r="CM248">
        <v>20092008.455649622</v>
      </c>
      <c r="CN248">
        <v>4683630.691384295</v>
      </c>
      <c r="CO248">
        <v>751714.52937166765</v>
      </c>
      <c r="CP248">
        <v>10558535.310277909</v>
      </c>
      <c r="CQ248">
        <v>1738488.5397949989</v>
      </c>
      <c r="CR248">
        <v>7589487.264777313</v>
      </c>
      <c r="CS248">
        <v>46322223.604452603</v>
      </c>
      <c r="CT248">
        <v>27220093.463471096</v>
      </c>
      <c r="CU248">
        <v>59322568.891787447</v>
      </c>
      <c r="CV248">
        <v>11718573.78946395</v>
      </c>
      <c r="CW248">
        <v>2738909.0554737714</v>
      </c>
      <c r="CX248">
        <v>18451790.489498172</v>
      </c>
      <c r="CY248">
        <v>11828489.744239053</v>
      </c>
      <c r="CZ248">
        <v>2434332.2604784174</v>
      </c>
      <c r="DA248">
        <v>27805977.087846279</v>
      </c>
      <c r="DB248">
        <v>8151862.9070637487</v>
      </c>
      <c r="DC248">
        <v>35715329.360148065</v>
      </c>
      <c r="DD248">
        <v>22492011.125147622</v>
      </c>
      <c r="DE248">
        <v>1745994.7540819321</v>
      </c>
      <c r="DF248">
        <v>892212.27613609121</v>
      </c>
      <c r="DG248">
        <v>2915820.2021542452</v>
      </c>
      <c r="DH248">
        <v>1085056924.9765034</v>
      </c>
      <c r="DI248">
        <v>183769063.51398414</v>
      </c>
      <c r="DJ248">
        <v>14094988.118277784</v>
      </c>
      <c r="DK248">
        <v>3692449.2613299056</v>
      </c>
      <c r="DL248">
        <v>15032628.559118859</v>
      </c>
      <c r="DM248">
        <v>56920842.361341588</v>
      </c>
      <c r="DN248">
        <v>5966011.2467102716</v>
      </c>
      <c r="DO248">
        <v>11052829.689867659</v>
      </c>
      <c r="DP248">
        <v>87015350.113213226</v>
      </c>
      <c r="DQ248">
        <v>4386475.8935832297</v>
      </c>
      <c r="DR248">
        <v>29197481.611096319</v>
      </c>
      <c r="DS248">
        <v>25061505.891744997</v>
      </c>
      <c r="DT248">
        <v>38741803.829880387</v>
      </c>
      <c r="DU248">
        <v>7169751.754920315</v>
      </c>
      <c r="DV248">
        <v>15341396.216439031</v>
      </c>
      <c r="DW248">
        <v>5704488.0806370592</v>
      </c>
      <c r="DX248">
        <v>47759809.671560839</v>
      </c>
      <c r="DY248">
        <v>7884992.5179828014</v>
      </c>
      <c r="DZ248">
        <v>9289783.5234436169</v>
      </c>
      <c r="EA248">
        <v>36068658.517406113</v>
      </c>
      <c r="EB248">
        <v>6179097.9471630054</v>
      </c>
      <c r="EC248">
        <v>19616983.114818931</v>
      </c>
      <c r="ED248">
        <v>20196515.626593109</v>
      </c>
      <c r="EE248">
        <v>2340577.1879609018</v>
      </c>
      <c r="EF248">
        <v>3498713.9987378158</v>
      </c>
      <c r="EG248">
        <v>2608530.218888571</v>
      </c>
      <c r="EH248">
        <v>10038099.549418001</v>
      </c>
      <c r="EI248">
        <v>29865390.646900795</v>
      </c>
      <c r="EJ248">
        <v>4762885.8575119283</v>
      </c>
      <c r="EK248">
        <v>471345483.30656385</v>
      </c>
      <c r="EL248">
        <v>71758854.393421277</v>
      </c>
      <c r="EM248">
        <v>9115160.5061369408</v>
      </c>
      <c r="EN248">
        <v>40101818.957061604</v>
      </c>
      <c r="EO248">
        <v>13947857.251468986</v>
      </c>
      <c r="EP248">
        <v>2695072.4230955546</v>
      </c>
      <c r="EQ248">
        <v>2335418.749779664</v>
      </c>
      <c r="ER248">
        <v>13815657.359532962</v>
      </c>
      <c r="ES248">
        <v>29585684.470346577</v>
      </c>
    </row>
    <row r="249" spans="1:149" ht="19.5" x14ac:dyDescent="0.35">
      <c r="A249" s="288"/>
      <c r="B249" s="289">
        <v>235</v>
      </c>
      <c r="C249" s="288"/>
      <c r="D249" s="288"/>
      <c r="E249" s="309"/>
      <c r="F249" s="288"/>
      <c r="G249" s="288"/>
      <c r="H249" s="286"/>
      <c r="I249" s="286"/>
      <c r="J249" s="286"/>
      <c r="K249" s="286"/>
      <c r="L249" s="286"/>
      <c r="M249" s="286"/>
      <c r="N249" s="287"/>
      <c r="O249" s="290">
        <v>247</v>
      </c>
      <c r="P249" s="290">
        <v>0</v>
      </c>
      <c r="Q249" s="330"/>
      <c r="R249" s="330"/>
      <c r="S249" s="330"/>
      <c r="T249" s="330"/>
      <c r="U249" s="330"/>
      <c r="V249" s="330"/>
      <c r="W249" s="330"/>
      <c r="X249" s="331"/>
      <c r="Y249" s="330"/>
      <c r="Z249" s="330"/>
      <c r="AA249" s="330"/>
      <c r="AB249" s="330"/>
      <c r="AC249" s="330"/>
      <c r="AD249" s="330"/>
      <c r="AE249" s="330"/>
      <c r="AF249" s="330"/>
      <c r="AG249" s="330"/>
      <c r="AH249" s="330"/>
      <c r="AI249" s="330"/>
      <c r="AJ249" s="330"/>
      <c r="AK249" s="330"/>
      <c r="AL249" s="332"/>
      <c r="AM249" s="332"/>
      <c r="AN249" s="332"/>
      <c r="AO249" s="332"/>
      <c r="AP249" s="332"/>
      <c r="AQ249" s="332"/>
      <c r="AR249" s="332"/>
      <c r="AS249" s="332"/>
      <c r="AT249" s="332"/>
      <c r="AU249" s="332"/>
      <c r="AV249" s="332"/>
      <c r="AW249" s="332"/>
      <c r="AX249" s="332"/>
      <c r="AY249" s="332"/>
      <c r="AZ249" s="332"/>
      <c r="BA249" s="332"/>
      <c r="BB249" s="332"/>
      <c r="BC249" s="332"/>
      <c r="BD249" s="332"/>
      <c r="BE249" s="332"/>
      <c r="BF249" s="332"/>
      <c r="BG249" s="332"/>
      <c r="BH249" s="332"/>
      <c r="BI249" s="332"/>
      <c r="BJ249" s="332"/>
      <c r="BK249" s="332"/>
      <c r="BL249" s="332"/>
      <c r="BM249" s="332"/>
      <c r="BN249" s="332"/>
      <c r="BO249" s="332"/>
      <c r="BP249" s="332"/>
      <c r="BQ249" s="332"/>
      <c r="BR249" s="332"/>
      <c r="BS249" s="332"/>
      <c r="BT249" s="332"/>
      <c r="BU249" s="332"/>
      <c r="BV249" s="332"/>
      <c r="BW249" s="332"/>
      <c r="BX249" s="329"/>
      <c r="BY249" s="332"/>
      <c r="BZ249" s="332"/>
      <c r="CA249" s="332"/>
      <c r="CB249" s="332"/>
      <c r="CC249" s="332"/>
      <c r="CD249" s="290"/>
      <c r="CE249" s="290"/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O249">
        <v>0</v>
      </c>
      <c r="EP249">
        <v>0</v>
      </c>
      <c r="EQ249">
        <v>0</v>
      </c>
      <c r="ER249">
        <v>0</v>
      </c>
      <c r="ES249">
        <v>0</v>
      </c>
    </row>
    <row r="250" spans="1:149" ht="19.5" x14ac:dyDescent="0.35">
      <c r="A250" s="288"/>
      <c r="B250" s="289">
        <v>236</v>
      </c>
      <c r="C250" s="288"/>
      <c r="D250" s="288"/>
      <c r="E250" s="375"/>
      <c r="F250" s="288"/>
      <c r="G250" s="288"/>
      <c r="H250" s="286"/>
      <c r="I250" s="286"/>
      <c r="J250" s="286"/>
      <c r="K250" s="286"/>
      <c r="L250" s="286"/>
      <c r="M250" s="286"/>
      <c r="N250" s="287"/>
      <c r="O250" s="290">
        <v>248</v>
      </c>
      <c r="P250" s="290">
        <v>0</v>
      </c>
      <c r="Q250" s="330"/>
      <c r="R250" s="330"/>
      <c r="S250" s="330"/>
      <c r="T250" s="330"/>
      <c r="U250" s="330"/>
      <c r="V250" s="330"/>
      <c r="W250" s="330"/>
      <c r="X250" s="331"/>
      <c r="Y250" s="330"/>
      <c r="Z250" s="330"/>
      <c r="AA250" s="330"/>
      <c r="AB250" s="330"/>
      <c r="AC250" s="330"/>
      <c r="AD250" s="330"/>
      <c r="AE250" s="330"/>
      <c r="AF250" s="330"/>
      <c r="AG250" s="330"/>
      <c r="AH250" s="330"/>
      <c r="AI250" s="330"/>
      <c r="AJ250" s="330"/>
      <c r="AK250" s="330"/>
      <c r="AL250" s="332"/>
      <c r="AM250" s="332"/>
      <c r="AN250" s="332"/>
      <c r="AO250" s="332"/>
      <c r="AP250" s="332"/>
      <c r="AQ250" s="332"/>
      <c r="AR250" s="332"/>
      <c r="AS250" s="332"/>
      <c r="AT250" s="332"/>
      <c r="AU250" s="332"/>
      <c r="AV250" s="332"/>
      <c r="AW250" s="332"/>
      <c r="AX250" s="332"/>
      <c r="AY250" s="332"/>
      <c r="AZ250" s="332"/>
      <c r="BA250" s="332"/>
      <c r="BB250" s="332"/>
      <c r="BC250" s="332"/>
      <c r="BD250" s="332"/>
      <c r="BE250" s="332"/>
      <c r="BF250" s="332"/>
      <c r="BG250" s="332"/>
      <c r="BH250" s="332"/>
      <c r="BI250" s="332"/>
      <c r="BJ250" s="332"/>
      <c r="BK250" s="332"/>
      <c r="BL250" s="332"/>
      <c r="BM250" s="332"/>
      <c r="BN250" s="332"/>
      <c r="BO250" s="332"/>
      <c r="BP250" s="332"/>
      <c r="BQ250" s="332"/>
      <c r="BR250" s="332"/>
      <c r="BS250" s="332"/>
      <c r="BT250" s="332"/>
      <c r="BU250" s="332"/>
      <c r="BV250" s="332"/>
      <c r="BW250" s="332"/>
      <c r="BX250" s="329"/>
      <c r="BY250" s="332"/>
      <c r="BZ250" s="332"/>
      <c r="CA250" s="332"/>
      <c r="CB250" s="332"/>
      <c r="CC250" s="332"/>
      <c r="CD250" s="290"/>
      <c r="CE250" s="290"/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O250">
        <v>0</v>
      </c>
      <c r="EP250">
        <v>0</v>
      </c>
      <c r="EQ250">
        <v>0</v>
      </c>
      <c r="ER250">
        <v>0</v>
      </c>
      <c r="ES250">
        <v>0</v>
      </c>
    </row>
    <row r="251" spans="1:149" ht="19.5" x14ac:dyDescent="0.35">
      <c r="A251" s="288"/>
      <c r="B251" s="288"/>
      <c r="C251" s="288"/>
      <c r="D251" s="288"/>
      <c r="E251" s="375"/>
      <c r="F251" s="288"/>
      <c r="G251" s="288"/>
      <c r="H251" s="286"/>
      <c r="I251" s="286"/>
      <c r="J251" s="286"/>
      <c r="K251" s="286"/>
      <c r="L251" s="286"/>
      <c r="M251" s="286"/>
      <c r="N251" s="287"/>
      <c r="O251" s="290">
        <v>249</v>
      </c>
      <c r="P251" s="290">
        <v>0</v>
      </c>
      <c r="Q251" s="330"/>
      <c r="R251" s="330"/>
      <c r="S251" s="330"/>
      <c r="T251" s="330"/>
      <c r="U251" s="330"/>
      <c r="V251" s="330"/>
      <c r="W251" s="330"/>
      <c r="X251" s="331"/>
      <c r="Y251" s="330"/>
      <c r="Z251" s="330"/>
      <c r="AA251" s="330"/>
      <c r="AB251" s="330"/>
      <c r="AC251" s="330"/>
      <c r="AD251" s="330"/>
      <c r="AE251" s="330"/>
      <c r="AF251" s="330"/>
      <c r="AG251" s="330"/>
      <c r="AH251" s="330"/>
      <c r="AI251" s="330"/>
      <c r="AJ251" s="330"/>
      <c r="AK251" s="330"/>
      <c r="AL251" s="332"/>
      <c r="AM251" s="332"/>
      <c r="AN251" s="332"/>
      <c r="AO251" s="332"/>
      <c r="AP251" s="332"/>
      <c r="AQ251" s="332"/>
      <c r="AR251" s="332"/>
      <c r="AS251" s="332"/>
      <c r="AT251" s="332"/>
      <c r="AU251" s="332"/>
      <c r="AV251" s="332"/>
      <c r="AW251" s="332"/>
      <c r="AX251" s="332"/>
      <c r="AY251" s="332"/>
      <c r="AZ251" s="332"/>
      <c r="BA251" s="332"/>
      <c r="BB251" s="332"/>
      <c r="BC251" s="332"/>
      <c r="BD251" s="332"/>
      <c r="BE251" s="332"/>
      <c r="BF251" s="332"/>
      <c r="BG251" s="332"/>
      <c r="BH251" s="332"/>
      <c r="BI251" s="332"/>
      <c r="BJ251" s="332"/>
      <c r="BK251" s="332"/>
      <c r="BL251" s="332"/>
      <c r="BM251" s="332"/>
      <c r="BN251" s="332"/>
      <c r="BO251" s="332"/>
      <c r="BP251" s="332"/>
      <c r="BQ251" s="332"/>
      <c r="BR251" s="332"/>
      <c r="BS251" s="332"/>
      <c r="BT251" s="332"/>
      <c r="BU251" s="332"/>
      <c r="BV251" s="332"/>
      <c r="BW251" s="332"/>
      <c r="BX251" s="329"/>
      <c r="BY251" s="332"/>
      <c r="BZ251" s="332"/>
      <c r="CA251" s="332"/>
      <c r="CB251" s="332"/>
      <c r="CC251" s="332"/>
      <c r="CD251" s="290"/>
      <c r="CE251" s="290"/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O251">
        <v>0</v>
      </c>
      <c r="EP251">
        <v>0</v>
      </c>
      <c r="EQ251">
        <v>0</v>
      </c>
      <c r="ER251">
        <v>0</v>
      </c>
      <c r="ES251">
        <v>0</v>
      </c>
    </row>
    <row r="252" spans="1:149" ht="19.5" x14ac:dyDescent="0.35">
      <c r="A252" s="288"/>
      <c r="B252" s="288"/>
      <c r="C252" s="288"/>
      <c r="D252" s="288"/>
      <c r="E252" s="375"/>
      <c r="F252" s="288"/>
      <c r="G252" s="288"/>
      <c r="H252" s="286"/>
      <c r="I252" s="286"/>
      <c r="J252" s="286"/>
      <c r="K252" s="286"/>
      <c r="L252" s="286"/>
      <c r="M252" s="286"/>
      <c r="N252" s="287"/>
      <c r="O252" s="290">
        <v>250</v>
      </c>
      <c r="P252" s="290">
        <v>0</v>
      </c>
      <c r="Q252" s="330"/>
      <c r="R252" s="330"/>
      <c r="S252" s="330"/>
      <c r="T252" s="330"/>
      <c r="U252" s="330"/>
      <c r="V252" s="330"/>
      <c r="W252" s="330"/>
      <c r="X252" s="331"/>
      <c r="Y252" s="330"/>
      <c r="Z252" s="330"/>
      <c r="AA252" s="330"/>
      <c r="AB252" s="330"/>
      <c r="AC252" s="330"/>
      <c r="AD252" s="330"/>
      <c r="AE252" s="330"/>
      <c r="AF252" s="330"/>
      <c r="AG252" s="330"/>
      <c r="AH252" s="330"/>
      <c r="AI252" s="330"/>
      <c r="AJ252" s="330"/>
      <c r="AK252" s="330"/>
      <c r="AL252" s="332"/>
      <c r="AM252" s="332"/>
      <c r="AN252" s="332"/>
      <c r="AO252" s="332"/>
      <c r="AP252" s="332"/>
      <c r="AQ252" s="332"/>
      <c r="AR252" s="332"/>
      <c r="AS252" s="332"/>
      <c r="AT252" s="332"/>
      <c r="AU252" s="332"/>
      <c r="AV252" s="332"/>
      <c r="AW252" s="332"/>
      <c r="AX252" s="332"/>
      <c r="AY252" s="332"/>
      <c r="AZ252" s="332"/>
      <c r="BA252" s="332"/>
      <c r="BB252" s="332"/>
      <c r="BC252" s="332"/>
      <c r="BD252" s="332"/>
      <c r="BE252" s="332"/>
      <c r="BF252" s="332"/>
      <c r="BG252" s="332"/>
      <c r="BH252" s="332"/>
      <c r="BI252" s="332"/>
      <c r="BJ252" s="332"/>
      <c r="BK252" s="332"/>
      <c r="BL252" s="332"/>
      <c r="BM252" s="332"/>
      <c r="BN252" s="332"/>
      <c r="BO252" s="332"/>
      <c r="BP252" s="332"/>
      <c r="BQ252" s="332"/>
      <c r="BR252" s="332"/>
      <c r="BS252" s="332"/>
      <c r="BT252" s="332"/>
      <c r="BU252" s="332"/>
      <c r="BV252" s="332"/>
      <c r="BW252" s="332"/>
      <c r="BX252" s="329"/>
      <c r="BY252" s="332"/>
      <c r="BZ252" s="332"/>
      <c r="CA252" s="332"/>
      <c r="CB252" s="332"/>
      <c r="CC252" s="332"/>
      <c r="CD252" s="290"/>
      <c r="CE252" s="290"/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O252">
        <v>0</v>
      </c>
      <c r="EP252">
        <v>0</v>
      </c>
      <c r="EQ252">
        <v>0</v>
      </c>
      <c r="ER252">
        <v>0</v>
      </c>
      <c r="ES252">
        <v>0</v>
      </c>
    </row>
    <row r="253" spans="1:149" s="3" customFormat="1" ht="20.25" thickBot="1" x14ac:dyDescent="0.4">
      <c r="A253" s="316" t="s">
        <v>151</v>
      </c>
      <c r="B253" s="316"/>
      <c r="C253" s="316"/>
      <c r="D253" s="316"/>
      <c r="E253" s="316"/>
      <c r="F253" s="316"/>
      <c r="G253" s="316"/>
      <c r="H253" s="316"/>
      <c r="I253" s="316"/>
      <c r="J253" s="316"/>
      <c r="K253" s="316"/>
      <c r="L253" s="316"/>
      <c r="M253" s="320"/>
      <c r="N253" s="346"/>
      <c r="O253" s="290">
        <v>251</v>
      </c>
      <c r="P253" s="290">
        <v>0</v>
      </c>
      <c r="Q253" s="330"/>
      <c r="R253" s="330"/>
      <c r="S253" s="330"/>
      <c r="T253" s="330"/>
      <c r="U253" s="330"/>
      <c r="V253" s="330"/>
      <c r="W253" s="330"/>
      <c r="X253" s="331"/>
      <c r="Y253" s="330"/>
      <c r="Z253" s="330"/>
      <c r="AA253" s="330"/>
      <c r="AB253" s="330"/>
      <c r="AC253" s="330"/>
      <c r="AD253" s="330"/>
      <c r="AE253" s="330"/>
      <c r="AF253" s="330"/>
      <c r="AG253" s="330"/>
      <c r="AH253" s="330"/>
      <c r="AI253" s="330"/>
      <c r="AJ253" s="330"/>
      <c r="AK253" s="330"/>
      <c r="AL253" s="332"/>
      <c r="AM253" s="332"/>
      <c r="AN253" s="332"/>
      <c r="AO253" s="332"/>
      <c r="AP253" s="332"/>
      <c r="AQ253" s="332"/>
      <c r="AR253" s="332"/>
      <c r="AS253" s="332"/>
      <c r="AT253" s="332"/>
      <c r="AU253" s="332"/>
      <c r="AV253" s="332"/>
      <c r="AW253" s="332"/>
      <c r="AX253" s="332"/>
      <c r="AY253" s="332"/>
      <c r="AZ253" s="332"/>
      <c r="BA253" s="332"/>
      <c r="BB253" s="332"/>
      <c r="BC253" s="332"/>
      <c r="BD253" s="332"/>
      <c r="BE253" s="332"/>
      <c r="BF253" s="332"/>
      <c r="BG253" s="332"/>
      <c r="BH253" s="332"/>
      <c r="BI253" s="332"/>
      <c r="BJ253" s="332"/>
      <c r="BK253" s="332"/>
      <c r="BL253" s="332"/>
      <c r="BM253" s="332"/>
      <c r="BN253" s="332"/>
      <c r="BO253" s="332"/>
      <c r="BP253" s="332"/>
      <c r="BQ253" s="332"/>
      <c r="BR253" s="332"/>
      <c r="BS253" s="332"/>
      <c r="BT253" s="332"/>
      <c r="BU253" s="332"/>
      <c r="BV253" s="332"/>
      <c r="BW253" s="332"/>
      <c r="BX253" s="329"/>
      <c r="BY253" s="332"/>
      <c r="BZ253" s="332"/>
      <c r="CA253" s="332"/>
      <c r="CB253" s="332"/>
      <c r="CC253" s="332"/>
      <c r="CD253" s="319"/>
      <c r="CE253" s="319"/>
      <c r="CF253" s="5"/>
      <c r="CG253" s="5">
        <v>0</v>
      </c>
      <c r="CH253" s="5">
        <v>0</v>
      </c>
      <c r="CI253" s="3">
        <v>0</v>
      </c>
      <c r="CJ253" s="3">
        <v>0</v>
      </c>
      <c r="CK253" s="3">
        <v>0</v>
      </c>
      <c r="CL253" s="3">
        <v>0</v>
      </c>
      <c r="CM253" s="3">
        <v>0</v>
      </c>
      <c r="CN253" s="3">
        <v>0</v>
      </c>
      <c r="CO253" s="3">
        <v>0</v>
      </c>
      <c r="CP253" s="3">
        <v>0</v>
      </c>
      <c r="CQ253" s="3">
        <v>0</v>
      </c>
      <c r="CR253" s="3">
        <v>0</v>
      </c>
      <c r="CS253" s="3">
        <v>0</v>
      </c>
      <c r="CT253" s="3">
        <v>0</v>
      </c>
      <c r="CU253" s="3">
        <v>0</v>
      </c>
      <c r="CV253" s="3">
        <v>0</v>
      </c>
      <c r="CW253" s="3">
        <v>0</v>
      </c>
      <c r="CX253" s="3">
        <v>0</v>
      </c>
      <c r="CY253" s="3">
        <v>0</v>
      </c>
      <c r="CZ253" s="3">
        <v>0</v>
      </c>
      <c r="DA253" s="3">
        <v>0</v>
      </c>
      <c r="DB253" s="3">
        <v>0</v>
      </c>
      <c r="DC253" s="3">
        <v>0</v>
      </c>
      <c r="DD253" s="3">
        <v>0</v>
      </c>
      <c r="DE253" s="3">
        <v>0</v>
      </c>
      <c r="DF253" s="3">
        <v>0</v>
      </c>
      <c r="DG253" s="3">
        <v>0</v>
      </c>
      <c r="DH253" s="3">
        <v>0</v>
      </c>
      <c r="DI253" s="3">
        <v>0</v>
      </c>
      <c r="DJ253" s="3">
        <v>0</v>
      </c>
      <c r="DK253" s="3">
        <v>0</v>
      </c>
      <c r="DL253" s="3">
        <v>0</v>
      </c>
      <c r="DM253" s="3">
        <v>0</v>
      </c>
      <c r="DN253" s="3">
        <v>0</v>
      </c>
      <c r="DO253" s="3">
        <v>0</v>
      </c>
      <c r="DP253" s="3">
        <v>0</v>
      </c>
      <c r="DQ253" s="3">
        <v>0</v>
      </c>
      <c r="DR253" s="3">
        <v>0</v>
      </c>
      <c r="DS253" s="3">
        <v>0</v>
      </c>
      <c r="DT253" s="3">
        <v>0</v>
      </c>
      <c r="DU253" s="3">
        <v>0</v>
      </c>
      <c r="DV253" s="3">
        <v>0</v>
      </c>
      <c r="DW253" s="3">
        <v>0</v>
      </c>
      <c r="DX253" s="3">
        <v>0</v>
      </c>
      <c r="DY253" s="3">
        <v>0</v>
      </c>
      <c r="DZ253" s="3">
        <v>0</v>
      </c>
      <c r="EA253" s="3">
        <v>0</v>
      </c>
      <c r="EB253" s="3">
        <v>0</v>
      </c>
      <c r="EC253" s="3">
        <v>0</v>
      </c>
      <c r="ED253" s="3">
        <v>0</v>
      </c>
      <c r="EE253" s="3">
        <v>0</v>
      </c>
      <c r="EF253" s="3">
        <v>0</v>
      </c>
      <c r="EG253" s="3">
        <v>0</v>
      </c>
      <c r="EH253" s="3">
        <v>0</v>
      </c>
      <c r="EI253" s="3">
        <v>0</v>
      </c>
      <c r="EJ253" s="3">
        <v>0</v>
      </c>
      <c r="EK253" s="3">
        <v>0</v>
      </c>
      <c r="EL253" s="3">
        <v>0</v>
      </c>
      <c r="EM253" s="3">
        <v>0</v>
      </c>
      <c r="EO253" s="3">
        <v>0</v>
      </c>
      <c r="EP253" s="3">
        <v>0</v>
      </c>
      <c r="EQ253" s="3">
        <v>0</v>
      </c>
      <c r="ER253" s="3">
        <v>0</v>
      </c>
      <c r="ES253" s="3">
        <v>0</v>
      </c>
    </row>
    <row r="254" spans="1:149" s="3" customFormat="1" ht="20.25" thickTop="1" x14ac:dyDescent="0.35">
      <c r="A254" s="414"/>
      <c r="B254" s="414"/>
      <c r="C254" s="414"/>
      <c r="D254" s="414"/>
      <c r="E254" s="414"/>
      <c r="F254" s="414"/>
      <c r="G254" s="414"/>
      <c r="H254" s="414"/>
      <c r="I254" s="414"/>
      <c r="J254" s="414"/>
      <c r="K254" s="414"/>
      <c r="L254" s="414"/>
      <c r="M254" s="320"/>
      <c r="N254" s="346"/>
      <c r="O254" s="290">
        <v>252</v>
      </c>
      <c r="P254" s="290">
        <v>0</v>
      </c>
      <c r="Q254" s="330"/>
      <c r="R254" s="330"/>
      <c r="S254" s="330"/>
      <c r="T254" s="330"/>
      <c r="U254" s="330"/>
      <c r="V254" s="330"/>
      <c r="W254" s="330"/>
      <c r="X254" s="331"/>
      <c r="Y254" s="330"/>
      <c r="Z254" s="330"/>
      <c r="AA254" s="330"/>
      <c r="AB254" s="330"/>
      <c r="AC254" s="330"/>
      <c r="AD254" s="330"/>
      <c r="AE254" s="330"/>
      <c r="AF254" s="330"/>
      <c r="AG254" s="330"/>
      <c r="AH254" s="330"/>
      <c r="AI254" s="330"/>
      <c r="AJ254" s="330"/>
      <c r="AK254" s="330"/>
      <c r="AL254" s="332"/>
      <c r="AM254" s="332"/>
      <c r="AN254" s="332"/>
      <c r="AO254" s="332"/>
      <c r="AP254" s="332"/>
      <c r="AQ254" s="332"/>
      <c r="AR254" s="332"/>
      <c r="AS254" s="332"/>
      <c r="AT254" s="332"/>
      <c r="AU254" s="332"/>
      <c r="AV254" s="332"/>
      <c r="AW254" s="332"/>
      <c r="AX254" s="332"/>
      <c r="AY254" s="332"/>
      <c r="AZ254" s="332"/>
      <c r="BA254" s="332"/>
      <c r="BB254" s="332"/>
      <c r="BC254" s="332"/>
      <c r="BD254" s="332"/>
      <c r="BE254" s="332"/>
      <c r="BF254" s="332"/>
      <c r="BG254" s="332"/>
      <c r="BH254" s="332"/>
      <c r="BI254" s="332"/>
      <c r="BJ254" s="332"/>
      <c r="BK254" s="332"/>
      <c r="BL254" s="332"/>
      <c r="BM254" s="332"/>
      <c r="BN254" s="332"/>
      <c r="BO254" s="332"/>
      <c r="BP254" s="332"/>
      <c r="BQ254" s="332"/>
      <c r="BR254" s="332"/>
      <c r="BS254" s="332"/>
      <c r="BT254" s="332"/>
      <c r="BU254" s="332"/>
      <c r="BV254" s="332"/>
      <c r="BW254" s="332"/>
      <c r="BX254" s="329"/>
      <c r="BY254" s="332"/>
      <c r="BZ254" s="332"/>
      <c r="CA254" s="332"/>
      <c r="CB254" s="332"/>
      <c r="CC254" s="332"/>
      <c r="CD254" s="319"/>
      <c r="CE254" s="319"/>
      <c r="CF254" s="5"/>
      <c r="CG254" s="5">
        <v>0</v>
      </c>
      <c r="CH254" s="5">
        <v>0</v>
      </c>
      <c r="CI254" s="3">
        <v>0</v>
      </c>
      <c r="CJ254" s="3">
        <v>0</v>
      </c>
      <c r="CK254" s="3">
        <v>0</v>
      </c>
      <c r="CL254" s="3">
        <v>0</v>
      </c>
      <c r="CM254" s="3">
        <v>0</v>
      </c>
      <c r="CN254" s="3">
        <v>0</v>
      </c>
      <c r="CO254" s="3">
        <v>0</v>
      </c>
      <c r="CP254" s="3">
        <v>0</v>
      </c>
      <c r="CQ254" s="3">
        <v>0</v>
      </c>
      <c r="CR254" s="3">
        <v>0</v>
      </c>
      <c r="CS254" s="3">
        <v>0</v>
      </c>
      <c r="CT254" s="3">
        <v>0</v>
      </c>
      <c r="CU254" s="3">
        <v>0</v>
      </c>
      <c r="CV254" s="3">
        <v>0</v>
      </c>
      <c r="CW254" s="3">
        <v>0</v>
      </c>
      <c r="CX254" s="3">
        <v>0</v>
      </c>
      <c r="CY254" s="3">
        <v>0</v>
      </c>
      <c r="CZ254" s="3">
        <v>0</v>
      </c>
      <c r="DA254" s="3">
        <v>0</v>
      </c>
      <c r="DB254" s="3">
        <v>0</v>
      </c>
      <c r="DC254" s="3">
        <v>0</v>
      </c>
      <c r="DD254" s="3">
        <v>0</v>
      </c>
      <c r="DE254" s="3">
        <v>0</v>
      </c>
      <c r="DF254" s="3">
        <v>0</v>
      </c>
      <c r="DG254" s="3">
        <v>0</v>
      </c>
      <c r="DH254" s="3">
        <v>0</v>
      </c>
      <c r="DI254" s="3">
        <v>0</v>
      </c>
      <c r="DJ254" s="3">
        <v>0</v>
      </c>
      <c r="DK254" s="3">
        <v>0</v>
      </c>
      <c r="DL254" s="3">
        <v>0</v>
      </c>
      <c r="DM254" s="3">
        <v>0</v>
      </c>
      <c r="DN254" s="3">
        <v>0</v>
      </c>
      <c r="DO254" s="3">
        <v>0</v>
      </c>
      <c r="DP254" s="3">
        <v>0</v>
      </c>
      <c r="DQ254" s="3">
        <v>0</v>
      </c>
      <c r="DR254" s="3">
        <v>0</v>
      </c>
      <c r="DS254" s="3">
        <v>0</v>
      </c>
      <c r="DT254" s="3">
        <v>0</v>
      </c>
      <c r="DU254" s="3">
        <v>0</v>
      </c>
      <c r="DV254" s="3">
        <v>0</v>
      </c>
      <c r="DW254" s="3">
        <v>0</v>
      </c>
      <c r="DX254" s="3">
        <v>0</v>
      </c>
      <c r="DY254" s="3">
        <v>0</v>
      </c>
      <c r="DZ254" s="3">
        <v>0</v>
      </c>
      <c r="EA254" s="3">
        <v>0</v>
      </c>
      <c r="EB254" s="3">
        <v>0</v>
      </c>
      <c r="EC254" s="3">
        <v>0</v>
      </c>
      <c r="ED254" s="3">
        <v>0</v>
      </c>
      <c r="EE254" s="3">
        <v>0</v>
      </c>
      <c r="EF254" s="3">
        <v>0</v>
      </c>
      <c r="EG254" s="3">
        <v>0</v>
      </c>
      <c r="EH254" s="3">
        <v>0</v>
      </c>
      <c r="EI254" s="3">
        <v>0</v>
      </c>
      <c r="EJ254" s="3">
        <v>0</v>
      </c>
      <c r="EK254" s="3">
        <v>0</v>
      </c>
      <c r="EL254" s="3">
        <v>0</v>
      </c>
      <c r="EM254" s="3">
        <v>0</v>
      </c>
      <c r="EO254" s="3">
        <v>0</v>
      </c>
      <c r="EP254" s="3">
        <v>0</v>
      </c>
      <c r="EQ254" s="3">
        <v>0</v>
      </c>
      <c r="ER254" s="3">
        <v>0</v>
      </c>
      <c r="ES254" s="3">
        <v>0</v>
      </c>
    </row>
    <row r="255" spans="1:149" s="3" customFormat="1" ht="19.5" x14ac:dyDescent="0.35">
      <c r="A255" s="414"/>
      <c r="B255" s="414"/>
      <c r="C255" s="414"/>
      <c r="D255" s="414"/>
      <c r="E255" s="414"/>
      <c r="F255" s="414"/>
      <c r="G255" s="414"/>
      <c r="H255" s="414"/>
      <c r="I255" s="414"/>
      <c r="J255" s="414"/>
      <c r="K255" s="414"/>
      <c r="L255" s="414"/>
      <c r="M255" s="320"/>
      <c r="N255" s="346"/>
      <c r="O255" s="290">
        <v>253</v>
      </c>
      <c r="P255" s="290">
        <v>0</v>
      </c>
      <c r="Q255" s="330"/>
      <c r="R255" s="330"/>
      <c r="S255" s="330"/>
      <c r="T255" s="330"/>
      <c r="U255" s="330"/>
      <c r="V255" s="330"/>
      <c r="W255" s="330"/>
      <c r="X255" s="331"/>
      <c r="Y255" s="330"/>
      <c r="Z255" s="330"/>
      <c r="AA255" s="330"/>
      <c r="AB255" s="330"/>
      <c r="AC255" s="330"/>
      <c r="AD255" s="330"/>
      <c r="AE255" s="330"/>
      <c r="AF255" s="330"/>
      <c r="AG255" s="330"/>
      <c r="AH255" s="330"/>
      <c r="AI255" s="330"/>
      <c r="AJ255" s="330"/>
      <c r="AK255" s="330"/>
      <c r="AL255" s="332"/>
      <c r="AM255" s="332"/>
      <c r="AN255" s="332"/>
      <c r="AO255" s="332"/>
      <c r="AP255" s="332"/>
      <c r="AQ255" s="332"/>
      <c r="AR255" s="332"/>
      <c r="AS255" s="332"/>
      <c r="AT255" s="332"/>
      <c r="AU255" s="332"/>
      <c r="AV255" s="332"/>
      <c r="AW255" s="332"/>
      <c r="AX255" s="332"/>
      <c r="AY255" s="332"/>
      <c r="AZ255" s="332"/>
      <c r="BA255" s="332"/>
      <c r="BB255" s="332"/>
      <c r="BC255" s="332"/>
      <c r="BD255" s="332"/>
      <c r="BE255" s="332"/>
      <c r="BF255" s="332"/>
      <c r="BG255" s="332"/>
      <c r="BH255" s="332"/>
      <c r="BI255" s="332"/>
      <c r="BJ255" s="332"/>
      <c r="BK255" s="332"/>
      <c r="BL255" s="332"/>
      <c r="BM255" s="332"/>
      <c r="BN255" s="332"/>
      <c r="BO255" s="332"/>
      <c r="BP255" s="332"/>
      <c r="BQ255" s="332"/>
      <c r="BR255" s="332"/>
      <c r="BS255" s="332"/>
      <c r="BT255" s="332"/>
      <c r="BU255" s="332"/>
      <c r="BV255" s="332"/>
      <c r="BW255" s="332"/>
      <c r="BX255" s="329"/>
      <c r="BY255" s="332"/>
      <c r="BZ255" s="332"/>
      <c r="CA255" s="332"/>
      <c r="CB255" s="332"/>
      <c r="CC255" s="332"/>
      <c r="CD255" s="319"/>
      <c r="CE255" s="319"/>
      <c r="CF255" s="5"/>
      <c r="CG255" s="5">
        <v>0</v>
      </c>
      <c r="CH255" s="5">
        <v>0</v>
      </c>
      <c r="CI255" s="3">
        <v>0</v>
      </c>
      <c r="CJ255" s="3">
        <v>0</v>
      </c>
      <c r="CK255" s="3">
        <v>0</v>
      </c>
      <c r="CL255" s="3">
        <v>0</v>
      </c>
      <c r="CM255" s="3">
        <v>0</v>
      </c>
      <c r="CN255" s="3">
        <v>0</v>
      </c>
      <c r="CO255" s="3">
        <v>0</v>
      </c>
      <c r="CP255" s="3">
        <v>0</v>
      </c>
      <c r="CQ255" s="3">
        <v>0</v>
      </c>
      <c r="CR255" s="3">
        <v>0</v>
      </c>
      <c r="CS255" s="3">
        <v>0</v>
      </c>
      <c r="CT255" s="3">
        <v>0</v>
      </c>
      <c r="CU255" s="3">
        <v>0</v>
      </c>
      <c r="CV255" s="3">
        <v>0</v>
      </c>
      <c r="CW255" s="3">
        <v>0</v>
      </c>
      <c r="CX255" s="3">
        <v>0</v>
      </c>
      <c r="CY255" s="3">
        <v>0</v>
      </c>
      <c r="CZ255" s="3">
        <v>0</v>
      </c>
      <c r="DA255" s="3">
        <v>0</v>
      </c>
      <c r="DB255" s="3">
        <v>0</v>
      </c>
      <c r="DC255" s="3">
        <v>0</v>
      </c>
      <c r="DD255" s="3">
        <v>0</v>
      </c>
      <c r="DE255" s="3">
        <v>0</v>
      </c>
      <c r="DF255" s="3">
        <v>0</v>
      </c>
      <c r="DG255" s="3">
        <v>0</v>
      </c>
      <c r="DH255" s="3">
        <v>0</v>
      </c>
      <c r="DI255" s="3">
        <v>0</v>
      </c>
      <c r="DJ255" s="3">
        <v>0</v>
      </c>
      <c r="DK255" s="3">
        <v>0</v>
      </c>
      <c r="DL255" s="3">
        <v>0</v>
      </c>
      <c r="DM255" s="3">
        <v>0</v>
      </c>
      <c r="DN255" s="3">
        <v>0</v>
      </c>
      <c r="DO255" s="3">
        <v>0</v>
      </c>
      <c r="DP255" s="3">
        <v>0</v>
      </c>
      <c r="DQ255" s="3">
        <v>0</v>
      </c>
      <c r="DR255" s="3">
        <v>0</v>
      </c>
      <c r="DS255" s="3">
        <v>0</v>
      </c>
      <c r="DT255" s="3">
        <v>0</v>
      </c>
      <c r="DU255" s="3">
        <v>0</v>
      </c>
      <c r="DV255" s="3">
        <v>0</v>
      </c>
      <c r="DW255" s="3">
        <v>0</v>
      </c>
      <c r="DX255" s="3">
        <v>0</v>
      </c>
      <c r="DY255" s="3">
        <v>0</v>
      </c>
      <c r="DZ255" s="3">
        <v>0</v>
      </c>
      <c r="EA255" s="3">
        <v>0</v>
      </c>
      <c r="EB255" s="3">
        <v>0</v>
      </c>
      <c r="EC255" s="3">
        <v>0</v>
      </c>
      <c r="ED255" s="3">
        <v>0</v>
      </c>
      <c r="EE255" s="3">
        <v>0</v>
      </c>
      <c r="EF255" s="3">
        <v>0</v>
      </c>
      <c r="EG255" s="3">
        <v>0</v>
      </c>
      <c r="EH255" s="3">
        <v>0</v>
      </c>
      <c r="EI255" s="3">
        <v>0</v>
      </c>
      <c r="EJ255" s="3">
        <v>0</v>
      </c>
      <c r="EK255" s="3">
        <v>0</v>
      </c>
      <c r="EL255" s="3">
        <v>0</v>
      </c>
      <c r="EM255" s="3">
        <v>0</v>
      </c>
      <c r="EO255" s="3">
        <v>0</v>
      </c>
      <c r="EP255" s="3">
        <v>0</v>
      </c>
      <c r="EQ255" s="3">
        <v>0</v>
      </c>
      <c r="ER255" s="3">
        <v>0</v>
      </c>
      <c r="ES255" s="3">
        <v>0</v>
      </c>
    </row>
    <row r="256" spans="1:149" s="3" customFormat="1" ht="19.5" x14ac:dyDescent="0.35">
      <c r="A256" s="414"/>
      <c r="B256" s="414">
        <v>237</v>
      </c>
      <c r="C256" s="415" t="s">
        <v>94</v>
      </c>
      <c r="D256" s="414"/>
      <c r="E256" s="414"/>
      <c r="F256" s="416"/>
      <c r="G256" s="416">
        <f t="shared" ref="G256" si="108">G121</f>
        <v>33406523.050460454</v>
      </c>
      <c r="H256" s="416">
        <f t="shared" ref="H256:K256" si="109">H121</f>
        <v>35401350.56585829</v>
      </c>
      <c r="I256" s="416">
        <f t="shared" si="109"/>
        <v>35826248.632893607</v>
      </c>
      <c r="J256" s="416">
        <f t="shared" si="109"/>
        <v>37019684.785672188</v>
      </c>
      <c r="K256" s="416">
        <f t="shared" si="109"/>
        <v>38303729.904952809</v>
      </c>
      <c r="L256" s="416">
        <f t="shared" ref="L256:M256" si="110">L121</f>
        <v>39464592.773125969</v>
      </c>
      <c r="M256" s="416">
        <f t="shared" si="110"/>
        <v>40585808.572019167</v>
      </c>
      <c r="N256" s="417"/>
      <c r="O256" s="290">
        <v>254</v>
      </c>
      <c r="P256" s="290">
        <v>0</v>
      </c>
      <c r="Q256" s="330">
        <v>675489361.22490299</v>
      </c>
      <c r="R256" s="330">
        <v>25574111.68164584</v>
      </c>
      <c r="S256" s="330">
        <v>1675460.1896857019</v>
      </c>
      <c r="T256" s="330">
        <v>26767728.831873819</v>
      </c>
      <c r="U256" s="330">
        <v>21022776.179534219</v>
      </c>
      <c r="V256" s="330">
        <v>42620319.773439072</v>
      </c>
      <c r="W256" s="330">
        <v>25353417.629236817</v>
      </c>
      <c r="X256" s="331">
        <v>4986175.2064291537</v>
      </c>
      <c r="Y256" s="330">
        <v>975438.20420847007</v>
      </c>
      <c r="Z256" s="330">
        <v>9323478.4364677593</v>
      </c>
      <c r="AA256" s="330">
        <v>1199837.1789430627</v>
      </c>
      <c r="AB256" s="330">
        <v>4988845.2740728278</v>
      </c>
      <c r="AC256" s="330">
        <v>43320500.93061386</v>
      </c>
      <c r="AD256" s="330">
        <v>33295990.110588793</v>
      </c>
      <c r="AE256" s="330">
        <v>63763754.832226202</v>
      </c>
      <c r="AF256" s="330">
        <v>13053904.028289329</v>
      </c>
      <c r="AG256" s="330">
        <v>2256378.7822468029</v>
      </c>
      <c r="AH256" s="330">
        <v>17347521.053120323</v>
      </c>
      <c r="AI256" s="330">
        <v>14068956.005412698</v>
      </c>
      <c r="AJ256" s="330">
        <v>2530123.444096637</v>
      </c>
      <c r="AK256" s="330">
        <v>31975298.11240178</v>
      </c>
      <c r="AL256" s="332">
        <v>6747285.3600909505</v>
      </c>
      <c r="AM256" s="332">
        <v>37223430.405998893</v>
      </c>
      <c r="AN256" s="332">
        <v>17821524.590280976</v>
      </c>
      <c r="AO256" s="332">
        <v>1495622.161636211</v>
      </c>
      <c r="AP256" s="332">
        <v>686783.35771441751</v>
      </c>
      <c r="AQ256" s="332">
        <v>1734826.0229721961</v>
      </c>
      <c r="AR256" s="332">
        <v>1363494466.9913483</v>
      </c>
      <c r="AS256" s="332">
        <v>235095117.02406281</v>
      </c>
      <c r="AT256" s="332">
        <v>15145731.553618778</v>
      </c>
      <c r="AU256" s="332">
        <v>3522441.2080532722</v>
      </c>
      <c r="AV256" s="332">
        <v>16111367.453640219</v>
      </c>
      <c r="AW256" s="332">
        <v>50232986.608215414</v>
      </c>
      <c r="AX256" s="332">
        <v>5197896.2566257091</v>
      </c>
      <c r="AY256" s="332">
        <v>10147256.262718603</v>
      </c>
      <c r="AZ256" s="332">
        <v>87850760.465684712</v>
      </c>
      <c r="BA256" s="332"/>
      <c r="BB256" s="332">
        <v>27027622.45399294</v>
      </c>
      <c r="BC256" s="332">
        <v>28600118.348299153</v>
      </c>
      <c r="BD256" s="332">
        <v>41988254.822733313</v>
      </c>
      <c r="BE256" s="332">
        <v>7199863.3547194339</v>
      </c>
      <c r="BF256" s="332">
        <v>16794773.505830232</v>
      </c>
      <c r="BG256" s="332">
        <v>4101444.6698787287</v>
      </c>
      <c r="BH256" s="332">
        <v>51813708.917963609</v>
      </c>
      <c r="BI256" s="332">
        <v>6933646.290334668</v>
      </c>
      <c r="BJ256" s="332">
        <v>9391041.5231859758</v>
      </c>
      <c r="BK256" s="332">
        <v>33406523.050460454</v>
      </c>
      <c r="BL256" s="332">
        <v>5441164.3626073133</v>
      </c>
      <c r="BM256" s="332">
        <v>21993301.190603927</v>
      </c>
      <c r="BN256" s="332">
        <v>23190013.18398175</v>
      </c>
      <c r="BO256" s="332">
        <v>2666687.2798567265</v>
      </c>
      <c r="BP256" s="332">
        <v>3366142.783387172</v>
      </c>
      <c r="BQ256" s="332">
        <v>2373316.042307626</v>
      </c>
      <c r="BR256" s="332"/>
      <c r="BS256" s="332">
        <v>34769756.898012705</v>
      </c>
      <c r="BT256" s="332">
        <v>5116320.2837924529</v>
      </c>
      <c r="BU256" s="332">
        <v>867679579.02325809</v>
      </c>
      <c r="BV256" s="332">
        <v>73501910.327498421</v>
      </c>
      <c r="BW256" s="332">
        <v>6000274.4242466204</v>
      </c>
      <c r="BX256" s="329">
        <v>47080286.117015854</v>
      </c>
      <c r="BY256" s="332">
        <v>11714147.251602266</v>
      </c>
      <c r="BZ256" s="332">
        <v>3111224.3741063187</v>
      </c>
      <c r="CA256" s="332">
        <v>3193769.9582782686</v>
      </c>
      <c r="CB256" s="332">
        <v>13543065.236225687</v>
      </c>
      <c r="CC256" s="332">
        <v>29220705.63166577</v>
      </c>
      <c r="CD256" s="319"/>
      <c r="CE256" s="319"/>
      <c r="CF256" s="5"/>
      <c r="CG256" s="5">
        <v>666886625.51901197</v>
      </c>
      <c r="CH256" s="5">
        <v>24804672.070677251</v>
      </c>
      <c r="CI256" s="3">
        <v>1640282.3681843961</v>
      </c>
      <c r="CJ256" s="3">
        <v>25350481.836767741</v>
      </c>
      <c r="CK256" s="3">
        <v>19960172.479246095</v>
      </c>
      <c r="CL256" s="3">
        <v>40813641.483385205</v>
      </c>
      <c r="CM256" s="3">
        <v>22465934.186253089</v>
      </c>
      <c r="CN256" s="3">
        <v>4732070.7214082088</v>
      </c>
      <c r="CO256" s="3">
        <v>891167.56632925686</v>
      </c>
      <c r="CP256" s="3">
        <v>8783945.6639200747</v>
      </c>
      <c r="CQ256" s="3">
        <v>1153022.1782147114</v>
      </c>
      <c r="CR256" s="3">
        <v>4864883.2445317432</v>
      </c>
      <c r="CS256" s="3">
        <v>41449283.67207171</v>
      </c>
      <c r="CT256" s="3">
        <v>22846328.137358025</v>
      </c>
      <c r="CU256" s="3">
        <v>62552073.294648439</v>
      </c>
      <c r="CV256" s="3">
        <v>12670488.919235758</v>
      </c>
      <c r="CW256" s="3">
        <v>2174398.889711068</v>
      </c>
      <c r="CX256" s="3">
        <v>16020808.775869189</v>
      </c>
      <c r="CY256" s="3">
        <v>12917512.562765377</v>
      </c>
      <c r="CZ256" s="3">
        <v>2494241.5456404341</v>
      </c>
      <c r="DA256" s="3">
        <v>29854613.056498125</v>
      </c>
      <c r="DB256" s="3">
        <v>6352192.9759376291</v>
      </c>
      <c r="DC256" s="3">
        <v>34475763.964792997</v>
      </c>
      <c r="DD256" s="3">
        <v>16934733.570252016</v>
      </c>
      <c r="DE256" s="3">
        <v>1427596.7220614231</v>
      </c>
      <c r="DF256" s="3">
        <v>708561.65483482589</v>
      </c>
      <c r="DG256" s="3">
        <v>1660535.3010448278</v>
      </c>
      <c r="DH256" s="3">
        <v>1285910693.8342419</v>
      </c>
      <c r="DI256" s="3">
        <v>216773074.134045</v>
      </c>
      <c r="DJ256" s="3">
        <v>14771043.503810029</v>
      </c>
      <c r="DK256" s="3">
        <v>3367799.9721825765</v>
      </c>
      <c r="DL256" s="3">
        <v>14829612.388278162</v>
      </c>
      <c r="DM256" s="3">
        <v>46655633.989533886</v>
      </c>
      <c r="DN256" s="3">
        <v>4715734.1942188051</v>
      </c>
      <c r="DO256" s="3">
        <v>9405603.9549573716</v>
      </c>
      <c r="DP256" s="3">
        <v>81057869.245202914</v>
      </c>
      <c r="DQ256" s="3">
        <v>4914371.9566472219</v>
      </c>
      <c r="DR256" s="3">
        <v>25294070.766535569</v>
      </c>
      <c r="DS256" s="3">
        <v>22181512.180088058</v>
      </c>
      <c r="DT256" s="3">
        <v>40672396.647242934</v>
      </c>
      <c r="DU256" s="3">
        <v>6541743.249008731</v>
      </c>
      <c r="DV256" s="3">
        <v>16206020.033914588</v>
      </c>
      <c r="DW256" s="3">
        <v>3980253.3483622</v>
      </c>
      <c r="DX256" s="3">
        <v>49005241.116196953</v>
      </c>
      <c r="DY256" s="3">
        <v>6836145.2352324855</v>
      </c>
      <c r="DZ256" s="3">
        <v>8939871.4915993065</v>
      </c>
      <c r="EA256" s="3">
        <v>30654401.217123315</v>
      </c>
      <c r="EB256" s="3">
        <v>5570543.3627998922</v>
      </c>
      <c r="EC256" s="3">
        <v>21303186.173205197</v>
      </c>
      <c r="ED256" s="3">
        <v>22600176.298956834</v>
      </c>
      <c r="EE256" s="3">
        <v>2527720.4120832821</v>
      </c>
      <c r="EF256" s="3">
        <v>3356536.0076572038</v>
      </c>
      <c r="EG256" s="3">
        <v>2409693.3832586524</v>
      </c>
      <c r="EH256" s="3">
        <v>8654568.3229158577</v>
      </c>
      <c r="EI256" s="3">
        <v>33401361.587849662</v>
      </c>
      <c r="EJ256" s="3">
        <v>4708418.4249078026</v>
      </c>
      <c r="EK256" s="3">
        <v>800340353.43498325</v>
      </c>
      <c r="EL256" s="3">
        <v>69567507.319406763</v>
      </c>
      <c r="EM256" s="3">
        <v>5774021.704049414</v>
      </c>
      <c r="EN256" s="3">
        <v>44113282.162388049</v>
      </c>
      <c r="EO256" s="3">
        <v>11465921.369689701</v>
      </c>
      <c r="EP256" s="3">
        <v>3061504.5079118181</v>
      </c>
      <c r="EQ256" s="3">
        <v>3053273.9847406913</v>
      </c>
      <c r="ER256" s="3">
        <v>13604886.932370562</v>
      </c>
      <c r="ES256" s="3">
        <v>28969907.154114887</v>
      </c>
    </row>
    <row r="257" spans="1:149" s="3" customFormat="1" ht="19.5" x14ac:dyDescent="0.35">
      <c r="A257" s="414"/>
      <c r="B257" s="414">
        <v>238</v>
      </c>
      <c r="C257" s="415" t="s">
        <v>109</v>
      </c>
      <c r="D257" s="414"/>
      <c r="E257" s="414"/>
      <c r="F257" s="416"/>
      <c r="G257" s="416">
        <f t="shared" ref="G257" si="111">G248</f>
        <v>38599428.613129437</v>
      </c>
      <c r="H257" s="416">
        <f t="shared" ref="H257:K257" si="112">H248</f>
        <v>39804645.979520999</v>
      </c>
      <c r="I257" s="416">
        <f t="shared" si="112"/>
        <v>40330356.167453356</v>
      </c>
      <c r="J257" s="416">
        <f t="shared" si="112"/>
        <v>41778603.89435298</v>
      </c>
      <c r="K257" s="416">
        <f t="shared" si="112"/>
        <v>43498580.526101246</v>
      </c>
      <c r="L257" s="416">
        <f t="shared" ref="L257:M257" si="113">L248</f>
        <v>45340795.517897516</v>
      </c>
      <c r="M257" s="416">
        <f t="shared" si="113"/>
        <v>47278098.640101418</v>
      </c>
      <c r="N257" s="417"/>
      <c r="O257" s="290">
        <v>255</v>
      </c>
      <c r="P257" s="290">
        <v>0</v>
      </c>
      <c r="Q257" s="330">
        <v>680076069.11645484</v>
      </c>
      <c r="R257" s="330">
        <v>13210440.301118325</v>
      </c>
      <c r="S257" s="330">
        <v>1522714.0863077417</v>
      </c>
      <c r="T257" s="330">
        <v>25799696.056322489</v>
      </c>
      <c r="U257" s="330">
        <v>23089101.551029734</v>
      </c>
      <c r="V257" s="330">
        <v>48967761.17254588</v>
      </c>
      <c r="W257" s="330">
        <v>21378329.063843206</v>
      </c>
      <c r="X257" s="331">
        <v>5000156.7496847166</v>
      </c>
      <c r="Y257" s="330">
        <v>766117.1189504629</v>
      </c>
      <c r="Z257" s="330">
        <v>11309127.493878739</v>
      </c>
      <c r="AA257" s="330">
        <v>1878684.6950239276</v>
      </c>
      <c r="AB257" s="330">
        <v>8043536.8266170369</v>
      </c>
      <c r="AC257" s="330">
        <v>49393030.400691897</v>
      </c>
      <c r="AD257" s="330">
        <v>39082495.40586672</v>
      </c>
      <c r="AE257" s="330">
        <v>65501835.638067454</v>
      </c>
      <c r="AF257" s="330">
        <v>12757080.733348254</v>
      </c>
      <c r="AG257" s="330">
        <v>2890756.0870362269</v>
      </c>
      <c r="AH257" s="330">
        <v>19622056.957596187</v>
      </c>
      <c r="AI257" s="330">
        <v>12622730.729317859</v>
      </c>
      <c r="AJ257" s="330">
        <v>2550116.3124079253</v>
      </c>
      <c r="AK257" s="330">
        <v>29631063.336649243</v>
      </c>
      <c r="AL257" s="332">
        <v>8896103.0102874581</v>
      </c>
      <c r="AM257" s="332">
        <v>38080402.517415166</v>
      </c>
      <c r="AN257" s="332">
        <v>23853247.549477976</v>
      </c>
      <c r="AO257" s="332">
        <v>1850657.7036379611</v>
      </c>
      <c r="AP257" s="332">
        <v>801407.56555379415</v>
      </c>
      <c r="AQ257" s="332">
        <v>3087938.5740193087</v>
      </c>
      <c r="AR257" s="332">
        <v>1161958516.1666682</v>
      </c>
      <c r="AS257" s="332">
        <v>195913973.76982492</v>
      </c>
      <c r="AT257" s="332">
        <v>15487748.794890786</v>
      </c>
      <c r="AU257" s="332">
        <v>3887719.9714202629</v>
      </c>
      <c r="AV257" s="332">
        <v>15910388.903980952</v>
      </c>
      <c r="AW257" s="332">
        <v>60889249.645269819</v>
      </c>
      <c r="AX257" s="332">
        <v>6411619.731371643</v>
      </c>
      <c r="AY257" s="332">
        <v>11130330.169924024</v>
      </c>
      <c r="AZ257" s="332">
        <v>93179079.240760729</v>
      </c>
      <c r="BA257" s="332"/>
      <c r="BB257" s="332">
        <v>32149355.091276217</v>
      </c>
      <c r="BC257" s="332">
        <v>31613935.080929227</v>
      </c>
      <c r="BD257" s="332">
        <v>41457452.644743711</v>
      </c>
      <c r="BE257" s="332">
        <v>7582361.7048801715</v>
      </c>
      <c r="BF257" s="332">
        <v>16251684.605295859</v>
      </c>
      <c r="BG257" s="332">
        <v>5958465.37024415</v>
      </c>
      <c r="BH257" s="332">
        <v>51297597.167170063</v>
      </c>
      <c r="BI257" s="332">
        <v>8469067.6024497412</v>
      </c>
      <c r="BJ257" s="332">
        <v>9938407.7529508322</v>
      </c>
      <c r="BK257" s="332">
        <v>38599428.613129437</v>
      </c>
      <c r="BL257" s="332">
        <v>6774093.3376320628</v>
      </c>
      <c r="BM257" s="332">
        <v>20754490.945478581</v>
      </c>
      <c r="BN257" s="332">
        <v>21371771.491480246</v>
      </c>
      <c r="BO257" s="332">
        <v>2480668.3861621227</v>
      </c>
      <c r="BP257" s="332">
        <v>3698091.3806407452</v>
      </c>
      <c r="BQ257" s="332">
        <v>2810749.1621808172</v>
      </c>
      <c r="BR257" s="332"/>
      <c r="BS257" s="332">
        <v>31666685.112832673</v>
      </c>
      <c r="BT257" s="332">
        <v>4953870.6519928724</v>
      </c>
      <c r="BU257" s="332">
        <v>510886522.46309549</v>
      </c>
      <c r="BV257" s="332">
        <v>76952197.535482928</v>
      </c>
      <c r="BW257" s="332">
        <v>9575253.5999897681</v>
      </c>
      <c r="BX257" s="329">
        <v>42726853.106879458</v>
      </c>
      <c r="BY257" s="332">
        <v>14895010.583214395</v>
      </c>
      <c r="BZ257" s="332">
        <v>2851203.0338027449</v>
      </c>
      <c r="CA257" s="332">
        <v>2450121.7607276295</v>
      </c>
      <c r="CB257" s="332">
        <v>14742209.524508378</v>
      </c>
      <c r="CC257" s="332">
        <v>31536482.055561304</v>
      </c>
      <c r="CD257" s="319"/>
      <c r="CE257" s="319"/>
      <c r="CF257" s="5"/>
      <c r="CG257" s="5">
        <v>637307967.62852943</v>
      </c>
      <c r="CH257" s="5">
        <v>12449736.12462322</v>
      </c>
      <c r="CI257" s="3">
        <v>1446235.9831286017</v>
      </c>
      <c r="CJ257" s="3">
        <v>24356346.288417146</v>
      </c>
      <c r="CK257" s="3">
        <v>21673811.270796392</v>
      </c>
      <c r="CL257" s="3">
        <v>45976711.908133999</v>
      </c>
      <c r="CM257" s="3">
        <v>20092008.455649622</v>
      </c>
      <c r="CN257" s="3">
        <v>4683630.691384295</v>
      </c>
      <c r="CO257" s="3">
        <v>751714.52937166765</v>
      </c>
      <c r="CP257" s="3">
        <v>10558535.310277909</v>
      </c>
      <c r="CQ257" s="3">
        <v>1738488.5397949989</v>
      </c>
      <c r="CR257" s="3">
        <v>7589487.264777313</v>
      </c>
      <c r="CS257" s="3">
        <v>46322223.604452603</v>
      </c>
      <c r="CT257" s="3">
        <v>27220093.463471096</v>
      </c>
      <c r="CU257" s="3">
        <v>59322568.891787447</v>
      </c>
      <c r="CV257" s="3">
        <v>11718573.78946395</v>
      </c>
      <c r="CW257" s="3">
        <v>2738909.0554737714</v>
      </c>
      <c r="CX257" s="3">
        <v>18451790.489498172</v>
      </c>
      <c r="CY257" s="3">
        <v>11828489.744239053</v>
      </c>
      <c r="CZ257" s="3">
        <v>2434332.2604784174</v>
      </c>
      <c r="DA257" s="3">
        <v>27805977.087846279</v>
      </c>
      <c r="DB257" s="3">
        <v>8151862.9070637487</v>
      </c>
      <c r="DC257" s="3">
        <v>35715329.360148065</v>
      </c>
      <c r="DD257" s="3">
        <v>22492011.125147622</v>
      </c>
      <c r="DE257" s="3">
        <v>1745994.7540819321</v>
      </c>
      <c r="DF257" s="3">
        <v>892212.27613609121</v>
      </c>
      <c r="DG257" s="3">
        <v>2915820.2021542452</v>
      </c>
      <c r="DH257" s="3">
        <v>1085056924.9765034</v>
      </c>
      <c r="DI257" s="3">
        <v>183769063.51398414</v>
      </c>
      <c r="DJ257" s="3">
        <v>14094988.118277784</v>
      </c>
      <c r="DK257" s="3">
        <v>3692449.2613299056</v>
      </c>
      <c r="DL257" s="3">
        <v>15032628.559118859</v>
      </c>
      <c r="DM257" s="3">
        <v>56920842.361341588</v>
      </c>
      <c r="DN257" s="3">
        <v>5966011.2467102716</v>
      </c>
      <c r="DO257" s="3">
        <v>11052829.689867659</v>
      </c>
      <c r="DP257" s="3">
        <v>87015350.113213226</v>
      </c>
      <c r="DQ257" s="3">
        <v>4386475.8935832297</v>
      </c>
      <c r="DR257" s="3">
        <v>29197481.611096319</v>
      </c>
      <c r="DS257" s="3">
        <v>25061505.891744997</v>
      </c>
      <c r="DT257" s="3">
        <v>38741803.829880387</v>
      </c>
      <c r="DU257" s="3">
        <v>7169751.754920315</v>
      </c>
      <c r="DV257" s="3">
        <v>15341396.216439031</v>
      </c>
      <c r="DW257" s="3">
        <v>5704488.0806370592</v>
      </c>
      <c r="DX257" s="3">
        <v>47759809.671560839</v>
      </c>
      <c r="DY257" s="3">
        <v>7884992.5179828014</v>
      </c>
      <c r="DZ257" s="3">
        <v>9289783.5234436169</v>
      </c>
      <c r="EA257" s="3">
        <v>36068658.517406113</v>
      </c>
      <c r="EB257" s="3">
        <v>6179097.9471630054</v>
      </c>
      <c r="EC257" s="3">
        <v>19616983.114818931</v>
      </c>
      <c r="ED257" s="3">
        <v>20196515.626593109</v>
      </c>
      <c r="EE257" s="3">
        <v>2340577.1879609018</v>
      </c>
      <c r="EF257" s="3">
        <v>3498713.9987378158</v>
      </c>
      <c r="EG257" s="3">
        <v>2608530.218888571</v>
      </c>
      <c r="EH257" s="3">
        <v>10038099.549418001</v>
      </c>
      <c r="EI257" s="3">
        <v>29865390.646900795</v>
      </c>
      <c r="EJ257" s="3">
        <v>4762885.8575119283</v>
      </c>
      <c r="EK257" s="3">
        <v>471345483.30656385</v>
      </c>
      <c r="EL257" s="3">
        <v>71758854.393421277</v>
      </c>
      <c r="EM257" s="3">
        <v>9115160.5061369408</v>
      </c>
      <c r="EN257" s="3">
        <v>40101818.957061604</v>
      </c>
      <c r="EO257" s="3">
        <v>13947857.251468986</v>
      </c>
      <c r="EP257" s="3">
        <v>2695072.4230955546</v>
      </c>
      <c r="EQ257" s="3">
        <v>2335418.749779664</v>
      </c>
      <c r="ER257" s="3">
        <v>13815657.359532962</v>
      </c>
      <c r="ES257" s="3">
        <v>29585684.470346577</v>
      </c>
    </row>
    <row r="258" spans="1:149" s="3" customFormat="1" ht="19.5" x14ac:dyDescent="0.35">
      <c r="A258" s="414"/>
      <c r="B258" s="414">
        <v>239</v>
      </c>
      <c r="C258" s="288" t="s">
        <v>152</v>
      </c>
      <c r="D258" s="288"/>
      <c r="E258" s="375"/>
      <c r="F258" s="369"/>
      <c r="G258" s="369">
        <f t="shared" ref="G258" si="114">G256-G257</f>
        <v>-5192905.5626689829</v>
      </c>
      <c r="H258" s="369">
        <f t="shared" ref="H258:K258" si="115">H256-H257</f>
        <v>-4403295.4136627093</v>
      </c>
      <c r="I258" s="369">
        <f t="shared" si="115"/>
        <v>-4504107.5345597491</v>
      </c>
      <c r="J258" s="369">
        <f t="shared" si="115"/>
        <v>-4758919.1086807922</v>
      </c>
      <c r="K258" s="369">
        <f t="shared" si="115"/>
        <v>-5194850.6211484373</v>
      </c>
      <c r="L258" s="369">
        <f t="shared" ref="L258:M258" si="116">L256-L257</f>
        <v>-5876202.7447715476</v>
      </c>
      <c r="M258" s="369">
        <f t="shared" si="116"/>
        <v>-6692290.0680822507</v>
      </c>
      <c r="N258" s="370"/>
      <c r="O258" s="290">
        <v>256</v>
      </c>
      <c r="P258" s="290">
        <v>0</v>
      </c>
      <c r="Q258" s="330">
        <v>-4586707.8915518522</v>
      </c>
      <c r="R258" s="330">
        <v>12363671.380527515</v>
      </c>
      <c r="S258" s="330">
        <v>152746.10337796016</v>
      </c>
      <c r="T258" s="330">
        <v>968032.7755513303</v>
      </c>
      <c r="U258" s="330">
        <v>-2066325.3714955151</v>
      </c>
      <c r="V258" s="330">
        <v>-6347441.399106808</v>
      </c>
      <c r="W258" s="330">
        <v>3975088.5653936118</v>
      </c>
      <c r="X258" s="331">
        <v>-13981.543255562894</v>
      </c>
      <c r="Y258" s="330">
        <v>209321.08525800717</v>
      </c>
      <c r="Z258" s="330">
        <v>-1985649.0574109796</v>
      </c>
      <c r="AA258" s="330">
        <v>-678847.51608086494</v>
      </c>
      <c r="AB258" s="330">
        <v>-3054691.5525442092</v>
      </c>
      <c r="AC258" s="330">
        <v>-6072529.4700780362</v>
      </c>
      <c r="AD258" s="330">
        <v>-5786505.2952779271</v>
      </c>
      <c r="AE258" s="330">
        <v>-1738080.8058412522</v>
      </c>
      <c r="AF258" s="330">
        <v>296823.29494107515</v>
      </c>
      <c r="AG258" s="330">
        <v>-634377.30478942394</v>
      </c>
      <c r="AH258" s="330">
        <v>-2274535.904475864</v>
      </c>
      <c r="AI258" s="330">
        <v>1446225.276094839</v>
      </c>
      <c r="AJ258" s="330">
        <v>-19992.868311288301</v>
      </c>
      <c r="AK258" s="330">
        <v>2344234.775752537</v>
      </c>
      <c r="AL258" s="332">
        <v>-2148817.6501965076</v>
      </c>
      <c r="AM258" s="332">
        <v>-856972.11141627282</v>
      </c>
      <c r="AN258" s="332">
        <v>-6031722.9591969997</v>
      </c>
      <c r="AO258" s="332">
        <v>-355035.54200175009</v>
      </c>
      <c r="AP258" s="332">
        <v>-114624.20783937664</v>
      </c>
      <c r="AQ258" s="332">
        <v>-1353112.5510471126</v>
      </c>
      <c r="AR258" s="332">
        <v>201535950.82468009</v>
      </c>
      <c r="AS258" s="332">
        <v>39181143.25423789</v>
      </c>
      <c r="AT258" s="332">
        <v>-342017.24127200805</v>
      </c>
      <c r="AU258" s="332">
        <v>-365278.76336699072</v>
      </c>
      <c r="AV258" s="332">
        <v>200978.54965926707</v>
      </c>
      <c r="AW258" s="332">
        <v>-10656263.037054405</v>
      </c>
      <c r="AX258" s="332">
        <v>-1213723.4747459339</v>
      </c>
      <c r="AY258" s="332">
        <v>-983073.90720542148</v>
      </c>
      <c r="AZ258" s="332">
        <v>-5328318.7750760168</v>
      </c>
      <c r="BA258" s="332"/>
      <c r="BB258" s="332">
        <v>-5121732.6372832768</v>
      </c>
      <c r="BC258" s="332">
        <v>-3013816.732630074</v>
      </c>
      <c r="BD258" s="332">
        <v>530802.17798960209</v>
      </c>
      <c r="BE258" s="332">
        <v>-382498.35016073752</v>
      </c>
      <c r="BF258" s="332">
        <v>543088.90053437278</v>
      </c>
      <c r="BG258" s="332">
        <v>-1857020.7003654214</v>
      </c>
      <c r="BH258" s="332">
        <v>516111.75079354644</v>
      </c>
      <c r="BI258" s="332">
        <v>-1535421.3121150732</v>
      </c>
      <c r="BJ258" s="332">
        <v>-547366.2297648564</v>
      </c>
      <c r="BK258" s="332">
        <v>-5192905.5626689829</v>
      </c>
      <c r="BL258" s="332">
        <v>-1332928.9750247495</v>
      </c>
      <c r="BM258" s="332">
        <v>1238810.2451253459</v>
      </c>
      <c r="BN258" s="332">
        <v>1818241.692501504</v>
      </c>
      <c r="BO258" s="332">
        <v>186018.89369460382</v>
      </c>
      <c r="BP258" s="332">
        <v>-331948.59725357313</v>
      </c>
      <c r="BQ258" s="332">
        <v>-437433.11987319123</v>
      </c>
      <c r="BR258" s="332"/>
      <c r="BS258" s="332">
        <v>3103071.7851800323</v>
      </c>
      <c r="BT258" s="332">
        <v>162449.63179958053</v>
      </c>
      <c r="BU258" s="332">
        <v>356793056.5601626</v>
      </c>
      <c r="BV258" s="332">
        <v>-3450287.2079845071</v>
      </c>
      <c r="BW258" s="332">
        <v>-3574979.1757431477</v>
      </c>
      <c r="BX258" s="329">
        <v>4353433.0101363957</v>
      </c>
      <c r="BY258" s="332">
        <v>-3180863.3316121288</v>
      </c>
      <c r="BZ258" s="332">
        <v>260021.34030357376</v>
      </c>
      <c r="CA258" s="332">
        <v>743648.19755063904</v>
      </c>
      <c r="CB258" s="332">
        <v>-1199144.2882826906</v>
      </c>
      <c r="CC258" s="332">
        <v>-2315776.4238955341</v>
      </c>
      <c r="CD258" s="319"/>
      <c r="CE258" s="319"/>
      <c r="CF258" s="5"/>
      <c r="CG258" s="5">
        <v>29578657.890482545</v>
      </c>
      <c r="CH258" s="5">
        <v>12354935.94605403</v>
      </c>
      <c r="CI258" s="3">
        <v>194046.38505579438</v>
      </c>
      <c r="CJ258" s="3">
        <v>994135.54835059494</v>
      </c>
      <c r="CK258" s="3">
        <v>-1713638.7915502973</v>
      </c>
      <c r="CL258" s="3">
        <v>-5163070.4247487932</v>
      </c>
      <c r="CM258" s="3">
        <v>2373925.7306034677</v>
      </c>
      <c r="CN258" s="3">
        <v>48440.030023913831</v>
      </c>
      <c r="CO258" s="3">
        <v>139453.03695758921</v>
      </c>
      <c r="CP258" s="3">
        <v>-1774589.6463578343</v>
      </c>
      <c r="CQ258" s="3">
        <v>-585466.36158028757</v>
      </c>
      <c r="CR258" s="3">
        <v>-2724604.0202455698</v>
      </c>
      <c r="CS258" s="3">
        <v>-4872939.9323808923</v>
      </c>
      <c r="CT258" s="3">
        <v>-4373765.3261130713</v>
      </c>
      <c r="CU258" s="3">
        <v>3229504.4028609917</v>
      </c>
      <c r="CV258" s="3">
        <v>951915.12977180816</v>
      </c>
      <c r="CW258" s="3">
        <v>-564510.1657627034</v>
      </c>
      <c r="CX258" s="3">
        <v>-2430981.7136289831</v>
      </c>
      <c r="CY258" s="3">
        <v>1089022.8185263239</v>
      </c>
      <c r="CZ258" s="3">
        <v>59909.285162016749</v>
      </c>
      <c r="DA258" s="3">
        <v>2048635.9686518461</v>
      </c>
      <c r="DB258" s="3">
        <v>-1799669.9311261196</v>
      </c>
      <c r="DC258" s="3">
        <v>-1239565.3953550681</v>
      </c>
      <c r="DD258" s="3">
        <v>-5557277.5548956059</v>
      </c>
      <c r="DE258" s="3">
        <v>-318398.03202050901</v>
      </c>
      <c r="DF258" s="3">
        <v>-183650.62130126532</v>
      </c>
      <c r="DG258" s="3">
        <v>-1255284.9011094174</v>
      </c>
      <c r="DH258" s="3">
        <v>200853768.85773849</v>
      </c>
      <c r="DI258" s="3">
        <v>33004010.620060861</v>
      </c>
      <c r="DJ258" s="3">
        <v>676055.38553224504</v>
      </c>
      <c r="DK258" s="3">
        <v>-324649.28914732905</v>
      </c>
      <c r="DL258" s="3">
        <v>-203016.17084069736</v>
      </c>
      <c r="DM258" s="3">
        <v>-10265208.371807702</v>
      </c>
      <c r="DN258" s="3">
        <v>-1250277.0524914665</v>
      </c>
      <c r="DO258" s="3">
        <v>-1647225.734910287</v>
      </c>
      <c r="DP258" s="3">
        <v>-5957480.8680103123</v>
      </c>
      <c r="DQ258" s="3">
        <v>527896.06306399219</v>
      </c>
      <c r="DR258" s="3">
        <v>-3903410.8445607498</v>
      </c>
      <c r="DS258" s="3">
        <v>-2879993.7116569392</v>
      </c>
      <c r="DT258" s="3">
        <v>1930592.8173625469</v>
      </c>
      <c r="DU258" s="3">
        <v>-628008.50591158401</v>
      </c>
      <c r="DV258" s="3">
        <v>864623.81747555733</v>
      </c>
      <c r="DW258" s="3">
        <v>-1724234.7322748592</v>
      </c>
      <c r="DX258" s="3">
        <v>1245431.4446361139</v>
      </c>
      <c r="DY258" s="3">
        <v>-1048847.282750316</v>
      </c>
      <c r="DZ258" s="3">
        <v>-349912.03184431046</v>
      </c>
      <c r="EA258" s="3">
        <v>-5414257.3002827987</v>
      </c>
      <c r="EB258" s="3">
        <v>-608554.58436311316</v>
      </c>
      <c r="EC258" s="3">
        <v>1686203.0583862662</v>
      </c>
      <c r="ED258" s="3">
        <v>2403660.6723637246</v>
      </c>
      <c r="EE258" s="3">
        <v>187143.22412238037</v>
      </c>
      <c r="EF258" s="3">
        <v>-142177.99108061194</v>
      </c>
      <c r="EG258" s="3">
        <v>-198836.83562991861</v>
      </c>
      <c r="EH258" s="3">
        <v>-1383531.2265021428</v>
      </c>
      <c r="EI258" s="3">
        <v>3535970.9409488663</v>
      </c>
      <c r="EJ258" s="3">
        <v>-54467.432604125701</v>
      </c>
      <c r="EK258" s="3">
        <v>328994870.1284194</v>
      </c>
      <c r="EL258" s="3">
        <v>-2191347.0740145147</v>
      </c>
      <c r="EM258" s="3">
        <v>-3341138.8020875268</v>
      </c>
      <c r="EN258" s="3">
        <v>4011463.2053264454</v>
      </c>
      <c r="EO258" s="3">
        <v>-2481935.8817792851</v>
      </c>
      <c r="EP258" s="3">
        <v>366432.08481626352</v>
      </c>
      <c r="EQ258" s="3">
        <v>717855.23496102728</v>
      </c>
      <c r="ER258" s="3">
        <v>-210770.42716239952</v>
      </c>
      <c r="ES258" s="3">
        <v>-615777.31623169035</v>
      </c>
    </row>
    <row r="259" spans="1:149" s="3" customFormat="1" ht="19.5" x14ac:dyDescent="0.35">
      <c r="A259" s="414"/>
      <c r="B259" s="414">
        <v>240</v>
      </c>
      <c r="C259" s="288" t="s">
        <v>153</v>
      </c>
      <c r="D259" s="288"/>
      <c r="E259" s="288"/>
      <c r="F259" s="418"/>
      <c r="G259" s="418">
        <f>G258/G257</f>
        <v>-0.13453322365768486</v>
      </c>
      <c r="H259" s="418">
        <f t="shared" ref="H259:K259" si="117">H258/H257</f>
        <v>-0.11062264982655921</v>
      </c>
      <c r="I259" s="418">
        <f t="shared" si="117"/>
        <v>-0.11168033120904022</v>
      </c>
      <c r="J259" s="418">
        <f t="shared" si="117"/>
        <v>-0.11390804538885113</v>
      </c>
      <c r="K259" s="418">
        <f t="shared" si="117"/>
        <v>-0.11942575041112609</v>
      </c>
      <c r="L259" s="418">
        <f t="shared" ref="L259:M259" si="118">L258/L257</f>
        <v>-0.12960078617173834</v>
      </c>
      <c r="M259" s="418">
        <f t="shared" si="118"/>
        <v>-0.14155159070643825</v>
      </c>
      <c r="N259" s="358"/>
      <c r="O259" s="290">
        <v>257</v>
      </c>
      <c r="P259" s="290">
        <v>0</v>
      </c>
      <c r="Q259" s="330">
        <v>-6.744404192182263E-3</v>
      </c>
      <c r="R259" s="330">
        <v>0.93590153686859878</v>
      </c>
      <c r="S259" s="330">
        <v>0.10031174253358162</v>
      </c>
      <c r="T259" s="330">
        <v>3.7521092242251572E-2</v>
      </c>
      <c r="U259" s="330">
        <v>-8.9493537326633676E-2</v>
      </c>
      <c r="V259" s="330">
        <v>-0.12962490518487388</v>
      </c>
      <c r="W259" s="330">
        <v>0.18594009632476888</v>
      </c>
      <c r="X259" s="331">
        <v>-2.7962209897608704E-3</v>
      </c>
      <c r="Y259" s="330">
        <v>0.27322334938131287</v>
      </c>
      <c r="Z259" s="330">
        <v>-0.17557933257766761</v>
      </c>
      <c r="AA259" s="330">
        <v>-0.36134191004958333</v>
      </c>
      <c r="AB259" s="330">
        <v>-0.37976969813028827</v>
      </c>
      <c r="AC259" s="330">
        <v>-0.12294304319487497</v>
      </c>
      <c r="AD259" s="330">
        <v>-0.14805874689386667</v>
      </c>
      <c r="AE259" s="330">
        <v>-2.6534841182849819E-2</v>
      </c>
      <c r="AF259" s="330">
        <v>2.3267336873172721E-2</v>
      </c>
      <c r="AG259" s="330">
        <v>-0.21945030493382955</v>
      </c>
      <c r="AH259" s="330">
        <v>-0.11591730211522674</v>
      </c>
      <c r="AI259" s="330">
        <v>0.11457309096642625</v>
      </c>
      <c r="AJ259" s="330">
        <v>-7.8399829113716818E-3</v>
      </c>
      <c r="AK259" s="330">
        <v>7.9114095539496387E-2</v>
      </c>
      <c r="AL259" s="332">
        <v>-0.24154594969410917</v>
      </c>
      <c r="AM259" s="332">
        <v>-2.2504281855328524E-2</v>
      </c>
      <c r="AN259" s="332">
        <v>-0.2528679982331799</v>
      </c>
      <c r="AO259" s="332">
        <v>-0.19184290066381973</v>
      </c>
      <c r="AP259" s="332">
        <v>-0.14302860712347809</v>
      </c>
      <c r="AQ259" s="332">
        <v>-0.4381928327304388</v>
      </c>
      <c r="AR259" s="332">
        <v>0.17344504818429535</v>
      </c>
      <c r="AS259" s="332">
        <v>0.19999157028110187</v>
      </c>
      <c r="AT259" s="332">
        <v>-2.2083082945200869E-2</v>
      </c>
      <c r="AU259" s="332">
        <v>-9.3957066365957159E-2</v>
      </c>
      <c r="AV259" s="332">
        <v>1.2631906791981689E-2</v>
      </c>
      <c r="AW259" s="332">
        <v>-0.17501058231356012</v>
      </c>
      <c r="AX259" s="332">
        <v>-0.18930060196915033</v>
      </c>
      <c r="AY259" s="332">
        <v>-8.8323876488574274E-2</v>
      </c>
      <c r="AZ259" s="332">
        <v>-5.7183638414245778E-2</v>
      </c>
      <c r="BA259" s="332"/>
      <c r="BB259" s="332">
        <v>-0.15931058718727045</v>
      </c>
      <c r="BC259" s="332">
        <v>-9.5331907429901927E-2</v>
      </c>
      <c r="BD259" s="332">
        <v>1.2803540597106639E-2</v>
      </c>
      <c r="BE259" s="332">
        <v>-5.0445806339541058E-2</v>
      </c>
      <c r="BF259" s="332">
        <v>3.34173911027906E-2</v>
      </c>
      <c r="BG259" s="332">
        <v>-0.31166090343314851</v>
      </c>
      <c r="BH259" s="332">
        <v>1.0061129161890893E-2</v>
      </c>
      <c r="BI259" s="332">
        <v>-0.18129756239883374</v>
      </c>
      <c r="BJ259" s="332">
        <v>-5.5075847497033599E-2</v>
      </c>
      <c r="BK259" s="332">
        <v>-0.13453322365768486</v>
      </c>
      <c r="BL259" s="332">
        <v>-0.19676861663832421</v>
      </c>
      <c r="BM259" s="332">
        <v>5.9688780051491648E-2</v>
      </c>
      <c r="BN259" s="332">
        <v>8.5076788942195891E-2</v>
      </c>
      <c r="BO259" s="332">
        <v>7.4987408527584898E-2</v>
      </c>
      <c r="BP259" s="332">
        <v>-8.9762140273574972E-2</v>
      </c>
      <c r="BQ259" s="332">
        <v>-0.15562865792470559</v>
      </c>
      <c r="BR259" s="332"/>
      <c r="BS259" s="332">
        <v>9.7991683503447516E-2</v>
      </c>
      <c r="BT259" s="332">
        <v>3.2792465369322739E-2</v>
      </c>
      <c r="BU259" s="332">
        <v>0.69838024859216363</v>
      </c>
      <c r="BV259" s="332">
        <v>-4.4836759942996657E-2</v>
      </c>
      <c r="BW259" s="332">
        <v>-0.37335608278270227</v>
      </c>
      <c r="BX259" s="329">
        <v>0.10188985833444048</v>
      </c>
      <c r="BY259" s="332">
        <v>-0.21355227066416005</v>
      </c>
      <c r="BZ259" s="332">
        <v>9.1197062159678821E-2</v>
      </c>
      <c r="CA259" s="332">
        <v>0.30351479239537577</v>
      </c>
      <c r="CB259" s="332">
        <v>-8.1340879485477233E-2</v>
      </c>
      <c r="CC259" s="332">
        <v>-7.343166621488012E-2</v>
      </c>
      <c r="CD259" s="319"/>
      <c r="CE259" s="319"/>
      <c r="CF259" s="5"/>
      <c r="CG259" s="5">
        <v>4.6411875251688661E-2</v>
      </c>
      <c r="CH259" s="5">
        <v>0.99238536643506092</v>
      </c>
      <c r="CI259" s="3">
        <v>0.13417339031768472</v>
      </c>
      <c r="CJ259" s="3">
        <v>4.0816284042708165E-2</v>
      </c>
      <c r="CK259" s="3">
        <v>-7.9064949405519599E-2</v>
      </c>
      <c r="CL259" s="3">
        <v>-0.11229751346866902</v>
      </c>
      <c r="CM259" s="3">
        <v>0.11815273400086339</v>
      </c>
      <c r="CN259" s="3">
        <v>1.0342410240205529E-2</v>
      </c>
      <c r="CO259" s="3">
        <v>0.18551329195958632</v>
      </c>
      <c r="CP259" s="3">
        <v>-0.16807157377504908</v>
      </c>
      <c r="CQ259" s="3">
        <v>-0.33676745528004759</v>
      </c>
      <c r="CR259" s="3">
        <v>-0.35899711340058671</v>
      </c>
      <c r="CS259" s="3">
        <v>-0.10519658930864652</v>
      </c>
      <c r="CT259" s="3">
        <v>-0.16068149552765459</v>
      </c>
      <c r="CU259" s="3">
        <v>5.4439726114222285E-2</v>
      </c>
      <c r="CV259" s="3">
        <v>8.1231312519247464E-2</v>
      </c>
      <c r="CW259" s="3">
        <v>-0.20610767072916025</v>
      </c>
      <c r="CX259" s="3">
        <v>-0.13174774095839509</v>
      </c>
      <c r="CY259" s="3">
        <v>9.2067782284439278E-2</v>
      </c>
      <c r="CZ259" s="3">
        <v>2.4610151265975017E-2</v>
      </c>
      <c r="DA259" s="3">
        <v>7.3676100723944163E-2</v>
      </c>
      <c r="DB259" s="3">
        <v>-0.22076793386290516</v>
      </c>
      <c r="DC259" s="3">
        <v>-3.4706816864419066E-2</v>
      </c>
      <c r="DD259" s="3">
        <v>-0.24707784128215132</v>
      </c>
      <c r="DE259" s="3">
        <v>-0.18235910003516995</v>
      </c>
      <c r="DF259" s="3">
        <v>-0.20583736204191463</v>
      </c>
      <c r="DG259" s="3">
        <v>-0.43050833524714482</v>
      </c>
      <c r="DH259" s="3">
        <v>0.18510896915577765</v>
      </c>
      <c r="DI259" s="3">
        <v>0.17959503079009476</v>
      </c>
      <c r="DJ259" s="3">
        <v>4.7964239477120592E-2</v>
      </c>
      <c r="DK259" s="3">
        <v>-8.7922478054688405E-2</v>
      </c>
      <c r="DL259" s="3">
        <v>-1.3505034734430849E-2</v>
      </c>
      <c r="DM259" s="3">
        <v>-0.18034182113192743</v>
      </c>
      <c r="DN259" s="3">
        <v>-0.20956666033455501</v>
      </c>
      <c r="DO259" s="3">
        <v>-0.14903203805088305</v>
      </c>
      <c r="DP259" s="3">
        <v>-6.8464711803827738E-2</v>
      </c>
      <c r="DQ259" s="3">
        <v>0.12034628158705411</v>
      </c>
      <c r="DR259" s="3">
        <v>-0.13368998383330716</v>
      </c>
      <c r="DS259" s="3">
        <v>-0.11491702550107252</v>
      </c>
      <c r="DT259" s="3">
        <v>4.9832290355916228E-2</v>
      </c>
      <c r="DU259" s="3">
        <v>-8.759138773258178E-2</v>
      </c>
      <c r="DV259" s="3">
        <v>5.6358874073604334E-2</v>
      </c>
      <c r="DW259" s="3">
        <v>-0.30225932772609143</v>
      </c>
      <c r="DX259" s="3">
        <v>2.6076976713282869E-2</v>
      </c>
      <c r="DY259" s="3">
        <v>-0.13301817095682419</v>
      </c>
      <c r="DZ259" s="3">
        <v>-3.7666327849435403E-2</v>
      </c>
      <c r="EA259" s="3">
        <v>-0.15010974965065504</v>
      </c>
      <c r="EB259" s="3">
        <v>-9.8485990927286951E-2</v>
      </c>
      <c r="EC259" s="3">
        <v>8.5956288411773468E-2</v>
      </c>
      <c r="ED259" s="3">
        <v>0.11901363169787475</v>
      </c>
      <c r="EE259" s="3">
        <v>7.9956014732168929E-2</v>
      </c>
      <c r="EF259" s="3">
        <v>-4.0637214454197629E-2</v>
      </c>
      <c r="EG259" s="3">
        <v>-7.6225620922512435E-2</v>
      </c>
      <c r="EH259" s="3">
        <v>-0.13782800416462881</v>
      </c>
      <c r="EI259" s="3">
        <v>0.11839694255985908</v>
      </c>
      <c r="EJ259" s="3">
        <v>-1.1435804727132135E-2</v>
      </c>
      <c r="EK259" s="3">
        <v>0.69799092551066333</v>
      </c>
      <c r="EL259" s="3">
        <v>-3.0537654099107431E-2</v>
      </c>
      <c r="EM259" s="3">
        <v>-0.36654744585551147</v>
      </c>
      <c r="EN259" s="3">
        <v>0.10003195140902853</v>
      </c>
      <c r="EO259" s="3">
        <v>-0.1779438832095796</v>
      </c>
      <c r="EP259" s="3">
        <v>0.13596372463912507</v>
      </c>
      <c r="EQ259" s="3">
        <v>0.30737752492085352</v>
      </c>
      <c r="ER259" s="3">
        <v>-1.5255910137128981E-2</v>
      </c>
      <c r="ES259" s="3">
        <v>-2.0813353730209538E-2</v>
      </c>
    </row>
    <row r="260" spans="1:149" ht="20.25" thickBot="1" x14ac:dyDescent="0.4">
      <c r="A260" s="288"/>
      <c r="B260" s="414">
        <v>241</v>
      </c>
      <c r="C260" s="286"/>
      <c r="D260" s="286"/>
      <c r="E260" s="309"/>
      <c r="F260" s="288"/>
      <c r="G260" s="288"/>
      <c r="H260" s="286"/>
      <c r="I260" s="286"/>
      <c r="J260" s="286"/>
      <c r="K260" s="286"/>
      <c r="L260" s="286"/>
      <c r="M260" s="286"/>
      <c r="N260" s="287"/>
      <c r="O260" s="290">
        <v>258</v>
      </c>
      <c r="P260" s="290">
        <v>0</v>
      </c>
      <c r="Q260" s="330"/>
      <c r="R260" s="330"/>
      <c r="S260" s="330"/>
      <c r="T260" s="330"/>
      <c r="U260" s="330"/>
      <c r="V260" s="330"/>
      <c r="W260" s="330"/>
      <c r="X260" s="331"/>
      <c r="Y260" s="330"/>
      <c r="Z260" s="330"/>
      <c r="AA260" s="330"/>
      <c r="AB260" s="330"/>
      <c r="AC260" s="330"/>
      <c r="AD260" s="330"/>
      <c r="AE260" s="330"/>
      <c r="AF260" s="330"/>
      <c r="AG260" s="330"/>
      <c r="AH260" s="330"/>
      <c r="AI260" s="330"/>
      <c r="AJ260" s="330"/>
      <c r="AK260" s="330"/>
      <c r="AL260" s="332"/>
      <c r="AM260" s="332"/>
      <c r="AN260" s="332"/>
      <c r="AO260" s="332"/>
      <c r="AP260" s="332"/>
      <c r="AQ260" s="332"/>
      <c r="AR260" s="332"/>
      <c r="AS260" s="332"/>
      <c r="AT260" s="332"/>
      <c r="AU260" s="332"/>
      <c r="AV260" s="332"/>
      <c r="AW260" s="332"/>
      <c r="AX260" s="332"/>
      <c r="AY260" s="332"/>
      <c r="AZ260" s="332"/>
      <c r="BA260" s="332"/>
      <c r="BB260" s="332"/>
      <c r="BC260" s="332"/>
      <c r="BD260" s="332"/>
      <c r="BE260" s="332"/>
      <c r="BF260" s="332"/>
      <c r="BG260" s="332"/>
      <c r="BH260" s="332"/>
      <c r="BI260" s="332"/>
      <c r="BJ260" s="332"/>
      <c r="BK260" s="332"/>
      <c r="BL260" s="332"/>
      <c r="BM260" s="332"/>
      <c r="BN260" s="332"/>
      <c r="BO260" s="332"/>
      <c r="BP260" s="332"/>
      <c r="BQ260" s="332"/>
      <c r="BR260" s="332"/>
      <c r="BS260" s="332"/>
      <c r="BT260" s="332"/>
      <c r="BU260" s="332"/>
      <c r="BV260" s="332"/>
      <c r="BW260" s="332"/>
      <c r="BX260" s="329"/>
      <c r="BY260" s="332"/>
      <c r="BZ260" s="332"/>
      <c r="CA260" s="332"/>
      <c r="CB260" s="332"/>
      <c r="CC260" s="332"/>
      <c r="CD260" s="290"/>
      <c r="CE260" s="290"/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O260">
        <v>0</v>
      </c>
      <c r="EP260">
        <v>0</v>
      </c>
      <c r="EQ260">
        <v>0</v>
      </c>
      <c r="ER260">
        <v>0</v>
      </c>
      <c r="ES260">
        <v>0</v>
      </c>
    </row>
    <row r="261" spans="1:149" s="106" customFormat="1" ht="20.25" thickBot="1" x14ac:dyDescent="0.4">
      <c r="A261" s="357"/>
      <c r="B261" s="414">
        <v>242</v>
      </c>
      <c r="C261" s="419" t="s">
        <v>154</v>
      </c>
      <c r="D261" s="420"/>
      <c r="E261" s="420"/>
      <c r="F261" s="421"/>
      <c r="G261" s="421">
        <f t="shared" ref="G261:K261" si="119">LN(G256/G257)</f>
        <v>-0.14448629176665168</v>
      </c>
      <c r="H261" s="421">
        <f t="shared" si="119"/>
        <v>-0.11723366764150796</v>
      </c>
      <c r="I261" s="421">
        <f t="shared" si="119"/>
        <v>-0.11842361339266971</v>
      </c>
      <c r="J261" s="421">
        <f t="shared" si="119"/>
        <v>-0.1209345475196439</v>
      </c>
      <c r="K261" s="421">
        <f t="shared" si="119"/>
        <v>-0.12718102798120681</v>
      </c>
      <c r="L261" s="421">
        <f t="shared" ref="L261:M261" si="120">LN(L256/L257)</f>
        <v>-0.13880330611126465</v>
      </c>
      <c r="M261" s="421">
        <f t="shared" si="120"/>
        <v>-0.15262869445898841</v>
      </c>
      <c r="N261" s="422"/>
      <c r="O261" s="423">
        <v>259</v>
      </c>
      <c r="P261" s="423">
        <v>0</v>
      </c>
      <c r="Q261" s="424">
        <v>-6.7672504670865437E-3</v>
      </c>
      <c r="R261" s="424">
        <v>0.66057312850554384</v>
      </c>
      <c r="S261" s="424">
        <v>9.559354195673378E-2</v>
      </c>
      <c r="T261" s="424">
        <v>3.6834302788116932E-2</v>
      </c>
      <c r="U261" s="424">
        <v>-9.3754281900766998E-2</v>
      </c>
      <c r="V261" s="424">
        <v>-0.13883101678348378</v>
      </c>
      <c r="W261" s="424">
        <v>0.17053579029887306</v>
      </c>
      <c r="X261" s="425">
        <v>-2.8001377187363758E-3</v>
      </c>
      <c r="Y261" s="424">
        <v>0.24155175538842397</v>
      </c>
      <c r="Z261" s="424">
        <v>-0.19307436062658731</v>
      </c>
      <c r="AA261" s="424">
        <v>-0.4483860383060369</v>
      </c>
      <c r="AB261" s="424">
        <v>-0.47766441528662357</v>
      </c>
      <c r="AC261" s="424">
        <v>-0.13118334367303955</v>
      </c>
      <c r="AD261" s="424">
        <v>-0.16023770628346737</v>
      </c>
      <c r="AE261" s="424">
        <v>-2.6893244417793071E-2</v>
      </c>
      <c r="AF261" s="424">
        <v>2.3000779196439725E-2</v>
      </c>
      <c r="AG261" s="424">
        <v>-0.24775687024487569</v>
      </c>
      <c r="AH261" s="424">
        <v>-0.12320467107657999</v>
      </c>
      <c r="AI261" s="424">
        <v>0.10847145353854716</v>
      </c>
      <c r="AJ261" s="424">
        <v>-7.8708771569075374E-3</v>
      </c>
      <c r="AK261" s="424">
        <v>7.6140422612958253E-2</v>
      </c>
      <c r="AL261" s="424">
        <v>-0.27647306171757707</v>
      </c>
      <c r="AM261" s="424">
        <v>-2.2761367546868562E-2</v>
      </c>
      <c r="AN261" s="424">
        <v>-0.29151340026801986</v>
      </c>
      <c r="AO261" s="424">
        <v>-0.21299880948856922</v>
      </c>
      <c r="AP261" s="424">
        <v>-0.15435074148231448</v>
      </c>
      <c r="AQ261" s="424">
        <v>-0.57659660670458412</v>
      </c>
      <c r="AR261" s="424">
        <v>0.1599439079302731</v>
      </c>
      <c r="AS261" s="424">
        <v>0.18231453200353245</v>
      </c>
      <c r="AT261" s="424">
        <v>-2.2330564442644099E-2</v>
      </c>
      <c r="AU261" s="424">
        <v>-9.8668585944893958E-2</v>
      </c>
      <c r="AV261" s="424">
        <v>1.255278982614313E-2</v>
      </c>
      <c r="AW261" s="424">
        <v>-0.1923847197764629</v>
      </c>
      <c r="AX261" s="424">
        <v>-0.20985794951884912</v>
      </c>
      <c r="AY261" s="424">
        <v>-9.2470479709290454E-2</v>
      </c>
      <c r="AZ261" s="424">
        <v>-5.8883753821959539E-2</v>
      </c>
      <c r="BA261" s="424"/>
      <c r="BB261" s="424">
        <v>-0.17353299422013507</v>
      </c>
      <c r="BC261" s="424">
        <v>-0.10018715109223296</v>
      </c>
      <c r="BD261" s="424">
        <v>1.2722268251887889E-2</v>
      </c>
      <c r="BE261" s="424">
        <v>-5.1762674360192364E-2</v>
      </c>
      <c r="BF261" s="424">
        <v>3.2871165743072903E-2</v>
      </c>
      <c r="BG261" s="424">
        <v>-0.37347368955381871</v>
      </c>
      <c r="BH261" s="424">
        <v>1.0010852944333569E-2</v>
      </c>
      <c r="BI261" s="424">
        <v>-0.20003458519954234</v>
      </c>
      <c r="BJ261" s="424">
        <v>-5.6650616611175993E-2</v>
      </c>
      <c r="BK261" s="424">
        <v>-0.14448629176665168</v>
      </c>
      <c r="BL261" s="424">
        <v>-0.21911245789754569</v>
      </c>
      <c r="BM261" s="424">
        <v>5.797526128895579E-2</v>
      </c>
      <c r="BN261" s="424">
        <v>8.1650757706730567E-2</v>
      </c>
      <c r="BO261" s="424">
        <v>7.2308948513432877E-2</v>
      </c>
      <c r="BP261" s="424">
        <v>-9.404932931141699E-2</v>
      </c>
      <c r="BQ261" s="424">
        <v>-0.16916290238625717</v>
      </c>
      <c r="BR261" s="424"/>
      <c r="BS261" s="424">
        <v>9.3482768835928959E-2</v>
      </c>
      <c r="BT261" s="424">
        <v>3.2266265180271286E-2</v>
      </c>
      <c r="BU261" s="424">
        <v>0.52967500191875216</v>
      </c>
      <c r="BV261" s="424">
        <v>-4.5873021111753877E-2</v>
      </c>
      <c r="BW261" s="424">
        <v>-0.46737681479801951</v>
      </c>
      <c r="BX261" s="358">
        <v>9.7026758670746019E-2</v>
      </c>
      <c r="BY261" s="424">
        <v>-0.24022901853235762</v>
      </c>
      <c r="BZ261" s="424">
        <v>8.7275315801089132E-2</v>
      </c>
      <c r="CA261" s="424">
        <v>0.26506430253982199</v>
      </c>
      <c r="CB261" s="424">
        <v>-8.4840149794422878E-2</v>
      </c>
      <c r="CC261" s="424">
        <v>-7.6267481216492822E-2</v>
      </c>
      <c r="CD261" s="426"/>
      <c r="CE261" s="426"/>
      <c r="CG261" s="106">
        <v>4.5367050329651368E-2</v>
      </c>
      <c r="CH261" s="106">
        <v>0.68933259749771869</v>
      </c>
      <c r="CI261" s="106">
        <v>0.1259040951320283</v>
      </c>
      <c r="CJ261" s="106">
        <v>4.0005293791986606E-2</v>
      </c>
      <c r="CK261" s="106">
        <v>-8.2365765740685132E-2</v>
      </c>
      <c r="CL261" s="106">
        <v>-0.11911862981757558</v>
      </c>
      <c r="CM261" s="106">
        <v>0.11167797899859878</v>
      </c>
      <c r="CN261" s="106">
        <v>1.0289293438666823E-2</v>
      </c>
      <c r="CO261" s="106">
        <v>0.17017583857315138</v>
      </c>
      <c r="CP261" s="106">
        <v>-0.18400886803332583</v>
      </c>
      <c r="CQ261" s="106">
        <v>-0.41062960410939753</v>
      </c>
      <c r="CR261" s="106">
        <v>-0.44472131879639099</v>
      </c>
      <c r="CS261" s="106">
        <v>-0.11115123769332692</v>
      </c>
      <c r="CT261" s="106">
        <v>-0.17516502062973122</v>
      </c>
      <c r="CU261" s="106">
        <v>5.3009560568334758E-2</v>
      </c>
      <c r="CV261" s="106">
        <v>7.8100495895402341E-2</v>
      </c>
      <c r="CW261" s="106">
        <v>-0.23080743238259485</v>
      </c>
      <c r="CX261" s="106">
        <v>-0.1412729855282201</v>
      </c>
      <c r="CY261" s="106">
        <v>8.8072947085392747E-2</v>
      </c>
      <c r="CZ261" s="106">
        <v>2.4312200014364814E-2</v>
      </c>
      <c r="DA261" s="106">
        <v>7.1088368407897409E-2</v>
      </c>
      <c r="DB261" s="106">
        <v>-0.2494463748605496</v>
      </c>
      <c r="DC261" s="106">
        <v>-3.5323407065295964E-2</v>
      </c>
      <c r="DD261" s="106">
        <v>-0.28379343140248919</v>
      </c>
      <c r="DE261" s="106">
        <v>-0.20133203636505317</v>
      </c>
      <c r="DF261" s="106">
        <v>-0.23046700501020001</v>
      </c>
      <c r="DG261" s="106">
        <v>-0.56301113228127964</v>
      </c>
      <c r="DH261" s="106">
        <v>0.16983472745278344</v>
      </c>
      <c r="DI261" s="106">
        <v>0.16517118532726821</v>
      </c>
      <c r="DJ261" s="106">
        <v>4.6849462680324805E-2</v>
      </c>
      <c r="DK261" s="106">
        <v>-9.2030290387265207E-2</v>
      </c>
      <c r="DL261" s="106">
        <v>-1.3597057165973493E-2</v>
      </c>
      <c r="DM261" s="106">
        <v>-0.19886788067098882</v>
      </c>
      <c r="DN261" s="106">
        <v>-0.23517395268724575</v>
      </c>
      <c r="DO261" s="106">
        <v>-0.16138079865080168</v>
      </c>
      <c r="DP261" s="106">
        <v>-7.092120646301206E-2</v>
      </c>
      <c r="DQ261" s="106">
        <v>0.11363781750916124</v>
      </c>
      <c r="DR261" s="106">
        <v>-0.14351244814584868</v>
      </c>
      <c r="DS261" s="106">
        <v>-0.12207388187310986</v>
      </c>
      <c r="DT261" s="106">
        <v>4.8630427941724147E-2</v>
      </c>
      <c r="DU261" s="106">
        <v>-9.1667349480746396E-2</v>
      </c>
      <c r="DV261" s="106">
        <v>5.4827970423291836E-2</v>
      </c>
      <c r="DW261" s="106">
        <v>-0.35990777494756127</v>
      </c>
      <c r="DX261" s="106">
        <v>2.5742769970603607E-2</v>
      </c>
      <c r="DY261" s="106">
        <v>-0.1427372608489357</v>
      </c>
      <c r="DZ261" s="106">
        <v>-3.8394035908504931E-2</v>
      </c>
      <c r="EA261" s="106">
        <v>-0.16264805507018759</v>
      </c>
      <c r="EB261" s="106">
        <v>-0.10367969672271901</v>
      </c>
      <c r="EC261" s="106">
        <v>8.2460970620447563E-2</v>
      </c>
      <c r="ED261" s="106">
        <v>0.11244761129122202</v>
      </c>
      <c r="EE261" s="106">
        <v>7.6920313206913921E-2</v>
      </c>
      <c r="EF261" s="106">
        <v>-4.1485979966266094E-2</v>
      </c>
      <c r="EG261" s="106">
        <v>-7.9287415644441098E-2</v>
      </c>
      <c r="EH261" s="106">
        <v>-0.14830049709061152</v>
      </c>
      <c r="EI261" s="106">
        <v>0.11189635873102806</v>
      </c>
      <c r="EJ261" s="106">
        <v>-1.1501696373013277E-2</v>
      </c>
      <c r="EK261" s="106">
        <v>0.52944574365265096</v>
      </c>
      <c r="EL261" s="106">
        <v>-3.1013643732482783E-2</v>
      </c>
      <c r="EM261" s="106">
        <v>-0.45657017682524337</v>
      </c>
      <c r="EN261" s="106">
        <v>9.5339226117957004E-2</v>
      </c>
      <c r="EO261" s="106">
        <v>-0.19594661765466731</v>
      </c>
      <c r="EP261" s="106">
        <v>0.1274813872531238</v>
      </c>
      <c r="EQ261" s="106">
        <v>0.26802324138088135</v>
      </c>
      <c r="ER261" s="106">
        <v>-1.5373478811613703E-2</v>
      </c>
      <c r="ES261" s="106">
        <v>-2.1033004704942824E-2</v>
      </c>
    </row>
    <row r="262" spans="1:149" ht="19.5" hidden="1" x14ac:dyDescent="0.35">
      <c r="A262" s="54"/>
      <c r="B262" s="414">
        <v>243</v>
      </c>
      <c r="C262" s="286"/>
      <c r="D262" s="391">
        <v>186</v>
      </c>
      <c r="E262" s="288"/>
      <c r="F262" s="288"/>
      <c r="G262" s="288"/>
      <c r="H262" s="286"/>
      <c r="I262" s="286"/>
      <c r="J262" s="286"/>
      <c r="K262" s="286"/>
      <c r="L262" s="286"/>
      <c r="M262" s="286"/>
      <c r="N262" s="287"/>
      <c r="O262" s="290">
        <v>260</v>
      </c>
      <c r="P262" s="290">
        <v>0</v>
      </c>
      <c r="Q262" s="330">
        <v>-6.7672504670865437E-3</v>
      </c>
      <c r="R262" s="330">
        <v>0.66057312850554384</v>
      </c>
      <c r="S262" s="330">
        <v>9.559354195673378E-2</v>
      </c>
      <c r="T262" s="330">
        <v>3.6834302788116932E-2</v>
      </c>
      <c r="U262" s="330">
        <v>-9.3754281900766998E-2</v>
      </c>
      <c r="V262" s="330">
        <v>-0.13883101678348378</v>
      </c>
      <c r="W262" s="330">
        <v>0.17053579029887306</v>
      </c>
      <c r="X262" s="331">
        <v>-2.8001377187363758E-3</v>
      </c>
      <c r="Y262" s="330">
        <v>0.24155175538842397</v>
      </c>
      <c r="Z262" s="330">
        <v>-0.19307436062658731</v>
      </c>
      <c r="AA262" s="330">
        <v>-0.4483860383060369</v>
      </c>
      <c r="AB262" s="330">
        <v>-0.47766441528662357</v>
      </c>
      <c r="AC262" s="330">
        <v>-0.13118334367303955</v>
      </c>
      <c r="AD262" s="330">
        <v>-0.16023770628346737</v>
      </c>
      <c r="AE262" s="330">
        <v>-2.6893244417793071E-2</v>
      </c>
      <c r="AF262" s="330">
        <v>2.3000779196439725E-2</v>
      </c>
      <c r="AG262" s="330">
        <v>-0.24775687024487569</v>
      </c>
      <c r="AH262" s="330">
        <v>-0.12320467107657999</v>
      </c>
      <c r="AI262" s="330">
        <v>0.10847145353854716</v>
      </c>
      <c r="AJ262" s="330">
        <v>-7.8708771569075374E-3</v>
      </c>
      <c r="AK262" s="330">
        <v>7.6140422612958253E-2</v>
      </c>
      <c r="AL262" s="332">
        <v>-0.27647306171757707</v>
      </c>
      <c r="AM262" s="332">
        <v>-2.2761367546868562E-2</v>
      </c>
      <c r="AN262" s="332">
        <v>-0.29151340026801986</v>
      </c>
      <c r="AO262" s="332">
        <v>-0.21299880948856922</v>
      </c>
      <c r="AP262" s="332">
        <v>-0.15435074148231448</v>
      </c>
      <c r="AQ262" s="332">
        <v>-0.57659660670458412</v>
      </c>
      <c r="AR262" s="332">
        <v>0.1599439079302731</v>
      </c>
      <c r="AS262" s="332">
        <v>0.18231453200353245</v>
      </c>
      <c r="AT262" s="332">
        <v>-2.2330564442644099E-2</v>
      </c>
      <c r="AU262" s="332">
        <v>-9.8668585944893958E-2</v>
      </c>
      <c r="AV262" s="332">
        <v>1.255278982614313E-2</v>
      </c>
      <c r="AW262" s="332">
        <v>-0.1923847197764629</v>
      </c>
      <c r="AX262" s="332">
        <v>-0.20985794951884912</v>
      </c>
      <c r="AY262" s="332">
        <v>-9.2470479709290454E-2</v>
      </c>
      <c r="AZ262" s="332">
        <v>-5.8883753821959539E-2</v>
      </c>
      <c r="BA262" s="332"/>
      <c r="BB262" s="332">
        <v>-0.17353299422013507</v>
      </c>
      <c r="BC262" s="332">
        <v>-0.10018715109223296</v>
      </c>
      <c r="BD262" s="332">
        <v>1.2722268251887889E-2</v>
      </c>
      <c r="BE262" s="332">
        <v>-5.1762674360192364E-2</v>
      </c>
      <c r="BF262" s="332">
        <v>3.2871165743072903E-2</v>
      </c>
      <c r="BG262" s="332">
        <v>-0.37347368955381871</v>
      </c>
      <c r="BH262" s="332">
        <v>1.0010852944333569E-2</v>
      </c>
      <c r="BI262" s="332">
        <v>-0.20003458519954234</v>
      </c>
      <c r="BJ262" s="332">
        <v>-5.6650616611175993E-2</v>
      </c>
      <c r="BK262" s="332">
        <v>-0.14448629176665168</v>
      </c>
      <c r="BL262" s="332">
        <v>-0.21911245789754569</v>
      </c>
      <c r="BM262" s="332">
        <v>5.797526128895579E-2</v>
      </c>
      <c r="BN262" s="332">
        <v>8.1650757706730567E-2</v>
      </c>
      <c r="BO262" s="332">
        <v>7.2308948513432877E-2</v>
      </c>
      <c r="BP262" s="332">
        <v>-9.404932931141699E-2</v>
      </c>
      <c r="BQ262" s="332">
        <v>-0.16916290238625717</v>
      </c>
      <c r="BR262" s="332"/>
      <c r="BS262" s="332">
        <v>9.3482768835928959E-2</v>
      </c>
      <c r="BT262" s="332">
        <v>3.2266265180271286E-2</v>
      </c>
      <c r="BU262" s="332">
        <v>0.52967500191875216</v>
      </c>
      <c r="BV262" s="332">
        <v>-4.5873021111753877E-2</v>
      </c>
      <c r="BW262" s="332">
        <v>-0.46737681479801951</v>
      </c>
      <c r="BX262" s="332">
        <v>9.7026758670746019E-2</v>
      </c>
      <c r="BY262" s="332">
        <v>-0.24022901853235762</v>
      </c>
      <c r="BZ262" s="332">
        <v>8.7275315801089132E-2</v>
      </c>
      <c r="CA262" s="332">
        <v>0.26506430253982199</v>
      </c>
      <c r="CB262" s="332">
        <v>-8.4840149794422878E-2</v>
      </c>
      <c r="CC262" s="332">
        <v>-7.6267481216492822E-2</v>
      </c>
      <c r="CD262" s="426">
        <v>-2.6780322903377264E-2</v>
      </c>
      <c r="CE262" s="426">
        <v>-1.9405557213708326E-2</v>
      </c>
      <c r="CG262">
        <v>4.5367050329651368E-2</v>
      </c>
      <c r="CH262">
        <v>0.68933259749771869</v>
      </c>
      <c r="CI262">
        <v>0.1259040951320283</v>
      </c>
      <c r="CJ262">
        <v>4.0005293791986606E-2</v>
      </c>
      <c r="CK262">
        <v>-8.2365765740685132E-2</v>
      </c>
      <c r="CL262">
        <v>-0.11911862981757558</v>
      </c>
      <c r="CM262">
        <v>0.11167797899859878</v>
      </c>
      <c r="CN262">
        <v>1.0289293438666823E-2</v>
      </c>
      <c r="CO262">
        <v>0.17017583857315138</v>
      </c>
      <c r="CP262">
        <v>-0.18400886803332583</v>
      </c>
      <c r="CQ262">
        <v>-0.41062960410939753</v>
      </c>
      <c r="CR262">
        <v>-0.44472131879639099</v>
      </c>
      <c r="CS262">
        <v>-0.11115123769332692</v>
      </c>
      <c r="CT262">
        <v>-0.17516502062973122</v>
      </c>
      <c r="CU262">
        <v>5.3009560568334758E-2</v>
      </c>
      <c r="CV262">
        <v>7.8100495895402341E-2</v>
      </c>
      <c r="CW262">
        <v>-0.23080743238259485</v>
      </c>
      <c r="CX262">
        <v>-0.1412729855282201</v>
      </c>
      <c r="CY262">
        <v>8.8072947085392747E-2</v>
      </c>
      <c r="CZ262">
        <v>2.4312200014364814E-2</v>
      </c>
      <c r="DA262">
        <v>7.1088368407897409E-2</v>
      </c>
      <c r="DB262">
        <v>-0.2494463748605496</v>
      </c>
      <c r="DC262">
        <v>-3.5323407065295964E-2</v>
      </c>
      <c r="DD262">
        <v>-0.28379343140248919</v>
      </c>
      <c r="DE262">
        <v>-0.20133203636505317</v>
      </c>
      <c r="DF262">
        <v>-0.23046700501020001</v>
      </c>
      <c r="DG262">
        <v>-0.56301113228127964</v>
      </c>
      <c r="DH262">
        <v>0.16983472745278344</v>
      </c>
      <c r="DI262">
        <v>0.16517118532726821</v>
      </c>
      <c r="DJ262">
        <v>4.6849462680324805E-2</v>
      </c>
      <c r="DK262">
        <v>-9.2030290387265207E-2</v>
      </c>
      <c r="DL262">
        <v>-1.3597057165973493E-2</v>
      </c>
      <c r="DM262">
        <v>-0.19886788067098882</v>
      </c>
      <c r="DN262">
        <v>-0.23517395268724575</v>
      </c>
      <c r="DO262">
        <v>-0.16138079865080168</v>
      </c>
      <c r="DP262">
        <v>-7.092120646301206E-2</v>
      </c>
      <c r="DQ262">
        <v>0.11363781750916124</v>
      </c>
      <c r="DR262">
        <v>-0.14351244814584868</v>
      </c>
      <c r="DS262">
        <v>-0.12207388187310986</v>
      </c>
      <c r="DT262">
        <v>4.8630427941724147E-2</v>
      </c>
      <c r="DU262">
        <v>-9.1667349480746396E-2</v>
      </c>
      <c r="DV262">
        <v>5.4827970423291836E-2</v>
      </c>
      <c r="DW262">
        <v>-0.35990777494756127</v>
      </c>
      <c r="DX262">
        <v>2.5742769970603607E-2</v>
      </c>
      <c r="DY262">
        <v>-0.1427372608489357</v>
      </c>
      <c r="DZ262">
        <v>-3.8394035908504931E-2</v>
      </c>
      <c r="EA262">
        <v>-0.16264805507018759</v>
      </c>
      <c r="EB262">
        <v>-0.10367969672271901</v>
      </c>
      <c r="EC262">
        <v>8.2460970620447563E-2</v>
      </c>
      <c r="ED262">
        <v>0.11244761129122202</v>
      </c>
      <c r="EE262">
        <v>7.6920313206913921E-2</v>
      </c>
      <c r="EF262">
        <v>-4.1485979966266094E-2</v>
      </c>
      <c r="EG262">
        <v>-7.9287415644441098E-2</v>
      </c>
      <c r="EH262">
        <v>-0.14830049709061152</v>
      </c>
      <c r="EI262">
        <v>0.11189635873102806</v>
      </c>
      <c r="EJ262">
        <v>-1.1501696373013277E-2</v>
      </c>
      <c r="EK262">
        <v>0.52944574365265096</v>
      </c>
      <c r="EL262">
        <v>-3.1013643732482783E-2</v>
      </c>
      <c r="EM262">
        <v>-0.45657017682524337</v>
      </c>
      <c r="EN262">
        <v>0.12314937349101901</v>
      </c>
      <c r="EO262">
        <v>-0.19594661765466731</v>
      </c>
      <c r="EP262">
        <v>0.1274813872531238</v>
      </c>
      <c r="EQ262">
        <v>0.26802324138088135</v>
      </c>
      <c r="ER262">
        <v>-1.5373478811613703E-2</v>
      </c>
      <c r="ES262">
        <v>-2.1033004704942824E-2</v>
      </c>
    </row>
    <row r="263" spans="1:149" ht="19.5" hidden="1" x14ac:dyDescent="0.35">
      <c r="A263" s="288"/>
      <c r="B263" s="414">
        <v>244</v>
      </c>
      <c r="C263" s="286"/>
      <c r="D263" s="288"/>
      <c r="E263" s="288"/>
      <c r="F263" s="288"/>
      <c r="G263" s="288"/>
      <c r="H263" s="286"/>
      <c r="I263" s="286"/>
      <c r="J263" s="286"/>
      <c r="K263" s="286"/>
      <c r="L263" s="286"/>
      <c r="M263" s="286"/>
      <c r="N263" s="287"/>
      <c r="O263" s="290">
        <v>261</v>
      </c>
      <c r="P263" s="290">
        <v>0</v>
      </c>
      <c r="Q263" s="330">
        <v>0</v>
      </c>
      <c r="R263" s="330">
        <v>0</v>
      </c>
      <c r="S263" s="330">
        <v>0</v>
      </c>
      <c r="T263" s="330">
        <v>0</v>
      </c>
      <c r="U263" s="330">
        <v>0</v>
      </c>
      <c r="V263" s="330">
        <v>0</v>
      </c>
      <c r="W263" s="330">
        <v>0</v>
      </c>
      <c r="X263" s="331">
        <v>0</v>
      </c>
      <c r="Y263" s="330">
        <v>0</v>
      </c>
      <c r="Z263" s="330">
        <v>0</v>
      </c>
      <c r="AA263" s="330">
        <v>0</v>
      </c>
      <c r="AB263" s="330">
        <v>0</v>
      </c>
      <c r="AC263" s="330">
        <v>0</v>
      </c>
      <c r="AD263" s="330">
        <v>0</v>
      </c>
      <c r="AE263" s="330">
        <v>0</v>
      </c>
      <c r="AF263" s="330">
        <v>0</v>
      </c>
      <c r="AG263" s="330">
        <v>0</v>
      </c>
      <c r="AH263" s="330">
        <v>0</v>
      </c>
      <c r="AI263" s="330">
        <v>0</v>
      </c>
      <c r="AJ263" s="330">
        <v>0</v>
      </c>
      <c r="AK263" s="330">
        <v>0</v>
      </c>
      <c r="AL263" s="332">
        <v>0</v>
      </c>
      <c r="AM263" s="332">
        <v>0</v>
      </c>
      <c r="AN263" s="332">
        <v>0</v>
      </c>
      <c r="AO263" s="332">
        <v>0</v>
      </c>
      <c r="AP263" s="332">
        <v>0</v>
      </c>
      <c r="AQ263" s="332">
        <v>0</v>
      </c>
      <c r="AR263" s="332">
        <v>0</v>
      </c>
      <c r="AS263" s="332">
        <v>0</v>
      </c>
      <c r="AT263" s="332">
        <v>0</v>
      </c>
      <c r="AU263" s="332">
        <v>0</v>
      </c>
      <c r="AV263" s="332">
        <v>0</v>
      </c>
      <c r="AW263" s="332">
        <v>0</v>
      </c>
      <c r="AX263" s="332">
        <v>0</v>
      </c>
      <c r="AY263" s="332">
        <v>0</v>
      </c>
      <c r="AZ263" s="332">
        <v>0</v>
      </c>
      <c r="BA263" s="332"/>
      <c r="BB263" s="332">
        <v>0</v>
      </c>
      <c r="BC263" s="332">
        <v>0</v>
      </c>
      <c r="BD263" s="332">
        <v>0</v>
      </c>
      <c r="BE263" s="332">
        <v>0</v>
      </c>
      <c r="BF263" s="332">
        <v>0</v>
      </c>
      <c r="BG263" s="332">
        <v>0</v>
      </c>
      <c r="BH263" s="332">
        <v>0</v>
      </c>
      <c r="BI263" s="332">
        <v>0</v>
      </c>
      <c r="BJ263" s="332">
        <v>0</v>
      </c>
      <c r="BK263" s="332">
        <v>0</v>
      </c>
      <c r="BL263" s="332">
        <v>0</v>
      </c>
      <c r="BM263" s="332">
        <v>0</v>
      </c>
      <c r="BN263" s="332">
        <v>0</v>
      </c>
      <c r="BO263" s="332">
        <v>0</v>
      </c>
      <c r="BP263" s="332">
        <v>0</v>
      </c>
      <c r="BQ263" s="332">
        <v>0</v>
      </c>
      <c r="BR263" s="332"/>
      <c r="BS263" s="332">
        <v>0</v>
      </c>
      <c r="BT263" s="332">
        <v>0</v>
      </c>
      <c r="BU263" s="332">
        <v>0</v>
      </c>
      <c r="BV263" s="332">
        <v>0</v>
      </c>
      <c r="BW263" s="332">
        <v>0</v>
      </c>
      <c r="BX263" s="332">
        <v>0</v>
      </c>
      <c r="BY263" s="332">
        <v>0</v>
      </c>
      <c r="BZ263" s="332">
        <v>0</v>
      </c>
      <c r="CA263" s="332">
        <v>0</v>
      </c>
      <c r="CB263" s="332">
        <v>0</v>
      </c>
      <c r="CC263" s="332">
        <v>0</v>
      </c>
      <c r="CD263" s="426">
        <v>0</v>
      </c>
      <c r="CE263" s="426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</row>
    <row r="264" spans="1:149" ht="19.5" hidden="1" x14ac:dyDescent="0.35">
      <c r="A264" s="288"/>
      <c r="B264" s="414">
        <v>245</v>
      </c>
      <c r="C264" s="288"/>
      <c r="D264" s="288"/>
      <c r="E264" s="375"/>
      <c r="F264" s="288"/>
      <c r="G264" s="288"/>
      <c r="H264" s="286"/>
      <c r="I264" s="286"/>
      <c r="J264" s="286"/>
      <c r="K264" s="286"/>
      <c r="L264" s="286"/>
      <c r="M264" s="286"/>
      <c r="N264" s="287"/>
      <c r="O264" s="290">
        <v>262</v>
      </c>
      <c r="P264" s="290">
        <v>0</v>
      </c>
      <c r="Q264" s="330"/>
      <c r="R264" s="427"/>
      <c r="S264" s="427"/>
      <c r="T264" s="427"/>
      <c r="U264" s="427"/>
      <c r="V264" s="427"/>
      <c r="W264" s="427"/>
      <c r="X264" s="427"/>
      <c r="Y264" s="427"/>
      <c r="Z264" s="427"/>
      <c r="AA264" s="427"/>
      <c r="AB264" s="427"/>
      <c r="AC264" s="427"/>
      <c r="AD264" s="427"/>
      <c r="AE264" s="427"/>
      <c r="AF264" s="427"/>
      <c r="AG264" s="427"/>
      <c r="AH264" s="427"/>
      <c r="AI264" s="427"/>
      <c r="AJ264" s="427"/>
      <c r="AK264" s="427"/>
      <c r="AL264" s="290"/>
      <c r="AM264" s="290"/>
      <c r="AN264" s="290"/>
      <c r="AO264" s="290"/>
      <c r="AP264" s="290"/>
      <c r="AQ264" s="290"/>
      <c r="AR264" s="290"/>
      <c r="AS264" s="290"/>
      <c r="AT264" s="290"/>
      <c r="AU264" s="290"/>
      <c r="AV264" s="290"/>
      <c r="AW264" s="290"/>
      <c r="AX264" s="290"/>
      <c r="AY264" s="290"/>
      <c r="AZ264" s="290"/>
      <c r="BA264" s="290"/>
      <c r="BB264" s="290"/>
      <c r="BC264" s="290"/>
      <c r="BD264" s="290"/>
      <c r="BE264" s="290"/>
      <c r="BF264" s="290"/>
      <c r="BG264" s="290"/>
      <c r="BH264" s="290"/>
      <c r="BI264" s="290"/>
      <c r="BJ264" s="290"/>
      <c r="BK264" s="290"/>
      <c r="BL264" s="290"/>
      <c r="BM264" s="290"/>
      <c r="BN264" s="290"/>
      <c r="BO264" s="290"/>
      <c r="BP264" s="290"/>
      <c r="BQ264" s="290"/>
      <c r="BR264" s="290"/>
      <c r="BS264" s="290"/>
      <c r="BT264" s="290"/>
      <c r="BU264" s="290"/>
      <c r="BV264" s="290"/>
      <c r="BW264" s="290"/>
      <c r="BX264" s="290"/>
      <c r="BY264" s="290"/>
      <c r="BZ264" s="290"/>
      <c r="CA264" s="290"/>
      <c r="CB264" s="290"/>
      <c r="CC264" s="290"/>
      <c r="CD264" s="290"/>
      <c r="CE264" s="290"/>
      <c r="CG264">
        <v>0</v>
      </c>
    </row>
    <row r="265" spans="1:149" ht="19.5" hidden="1" x14ac:dyDescent="0.35">
      <c r="A265" s="288"/>
      <c r="B265" s="414">
        <v>246</v>
      </c>
      <c r="C265" s="288" t="s">
        <v>155</v>
      </c>
      <c r="D265" s="288"/>
      <c r="E265" s="375"/>
      <c r="F265" s="288"/>
      <c r="G265" s="288"/>
      <c r="H265" s="288"/>
      <c r="I265" s="288"/>
      <c r="J265" s="288"/>
      <c r="K265" s="288"/>
      <c r="L265" s="288"/>
      <c r="M265" s="288"/>
      <c r="N265" s="287"/>
      <c r="O265" s="290">
        <v>263</v>
      </c>
      <c r="P265" s="290"/>
      <c r="Q265" s="330"/>
      <c r="R265" s="427"/>
      <c r="S265" s="427"/>
      <c r="T265" s="427"/>
      <c r="U265" s="427"/>
      <c r="V265" s="427"/>
      <c r="W265" s="427"/>
      <c r="X265" s="427"/>
      <c r="Y265" s="427"/>
      <c r="Z265" s="427"/>
      <c r="AA265" s="427"/>
      <c r="AB265" s="427"/>
      <c r="AC265" s="427"/>
      <c r="AD265" s="427"/>
      <c r="AE265" s="427"/>
      <c r="AF265" s="427"/>
      <c r="AG265" s="427"/>
      <c r="AH265" s="427"/>
      <c r="AI265" s="427"/>
      <c r="AJ265" s="427"/>
      <c r="AK265" s="427"/>
      <c r="AL265" s="290"/>
      <c r="AM265" s="290"/>
      <c r="AN265" s="290"/>
      <c r="AO265" s="290"/>
      <c r="AP265" s="290"/>
      <c r="AQ265" s="290"/>
      <c r="AR265" s="290"/>
      <c r="AS265" s="290"/>
      <c r="AT265" s="290"/>
      <c r="AU265" s="290"/>
      <c r="AV265" s="290"/>
      <c r="AW265" s="290"/>
      <c r="AX265" s="290"/>
      <c r="AY265" s="290"/>
      <c r="AZ265" s="290"/>
      <c r="BA265" s="290"/>
      <c r="BB265" s="290"/>
      <c r="BC265" s="290"/>
      <c r="BD265" s="290"/>
      <c r="BE265" s="290"/>
      <c r="BF265" s="290"/>
      <c r="BG265" s="290"/>
      <c r="BH265" s="290"/>
      <c r="BI265" s="290"/>
      <c r="BJ265" s="290"/>
      <c r="BK265" s="290"/>
      <c r="BL265" s="290"/>
      <c r="BM265" s="290"/>
      <c r="BN265" s="290"/>
      <c r="BO265" s="290"/>
      <c r="BP265" s="290"/>
      <c r="BQ265" s="290"/>
      <c r="BR265" s="290"/>
      <c r="BS265" s="290"/>
      <c r="BT265" s="290"/>
      <c r="BU265" s="290"/>
      <c r="BV265" s="290"/>
      <c r="BW265" s="290"/>
      <c r="BX265" s="290"/>
      <c r="BY265" s="290"/>
      <c r="BZ265" s="290"/>
      <c r="CA265" s="290"/>
      <c r="CB265" s="290"/>
      <c r="CC265" s="290"/>
      <c r="CD265" s="290"/>
      <c r="CE265" s="290"/>
      <c r="CG265">
        <v>0</v>
      </c>
    </row>
    <row r="266" spans="1:149" ht="19.5" hidden="1" x14ac:dyDescent="0.35">
      <c r="A266" s="288"/>
      <c r="B266" s="414">
        <v>247</v>
      </c>
      <c r="C266" s="288"/>
      <c r="D266" s="288"/>
      <c r="E266" s="375" t="s">
        <v>156</v>
      </c>
      <c r="F266" s="428"/>
      <c r="G266" s="428"/>
      <c r="H266" s="428"/>
      <c r="I266" s="428"/>
      <c r="J266" s="428"/>
      <c r="K266" s="428"/>
      <c r="L266" s="428"/>
      <c r="M266" s="428"/>
      <c r="N266" s="358"/>
      <c r="O266" s="290">
        <v>264</v>
      </c>
      <c r="P266" s="290"/>
      <c r="Q266" s="330">
        <v>-6.7672504670865437E-3</v>
      </c>
      <c r="R266" s="427">
        <v>0.66057312850554384</v>
      </c>
      <c r="S266" s="427">
        <v>9.559354195673378E-2</v>
      </c>
      <c r="T266" s="427">
        <v>3.6834302788116932E-2</v>
      </c>
      <c r="U266" s="427">
        <v>-9.3754281900766998E-2</v>
      </c>
      <c r="V266" s="427">
        <v>-0.13883101678348378</v>
      </c>
      <c r="W266" s="427">
        <v>0.17053579029887306</v>
      </c>
      <c r="X266" s="427">
        <v>-2.8001377187363758E-3</v>
      </c>
      <c r="Y266" s="427">
        <v>0.24155175538842397</v>
      </c>
      <c r="Z266" s="427">
        <v>-0.19307436062658731</v>
      </c>
      <c r="AA266" s="427">
        <v>-0.4483860383060369</v>
      </c>
      <c r="AB266" s="427">
        <v>-0.47766441528662357</v>
      </c>
      <c r="AC266" s="427">
        <v>-0.13118334367303955</v>
      </c>
      <c r="AD266" s="427">
        <v>-0.16023770628346737</v>
      </c>
      <c r="AE266" s="427">
        <v>-2.6893244417793071E-2</v>
      </c>
      <c r="AF266" s="427">
        <v>2.3000779196439725E-2</v>
      </c>
      <c r="AG266" s="427">
        <v>-0.24775687024487569</v>
      </c>
      <c r="AH266" s="427">
        <v>-0.12320467107657999</v>
      </c>
      <c r="AI266" s="427">
        <v>0.10847145353854716</v>
      </c>
      <c r="AJ266" s="427">
        <v>-7.8708771569075374E-3</v>
      </c>
      <c r="AK266" s="427">
        <v>7.6140422612958253E-2</v>
      </c>
      <c r="AL266" s="290">
        <v>-0.27647306171757707</v>
      </c>
      <c r="AM266" s="290">
        <v>-2.2761367546868562E-2</v>
      </c>
      <c r="AN266" s="290">
        <v>-0.29151340026801986</v>
      </c>
      <c r="AO266" s="290">
        <v>-0.21299880948856922</v>
      </c>
      <c r="AP266" s="290">
        <v>-0.15435074148231448</v>
      </c>
      <c r="AQ266" s="290">
        <v>-0.57659660670458412</v>
      </c>
      <c r="AR266" s="290">
        <v>0.1599439079302731</v>
      </c>
      <c r="AS266" s="290">
        <v>0.18231453200353245</v>
      </c>
      <c r="AT266" s="290">
        <v>-2.2330564442644099E-2</v>
      </c>
      <c r="AU266" s="290">
        <v>-9.8668585944893958E-2</v>
      </c>
      <c r="AV266" s="290">
        <v>1.255278982614313E-2</v>
      </c>
      <c r="AW266" s="290">
        <v>-0.1923847197764629</v>
      </c>
      <c r="AX266" s="290">
        <v>-0.20985794951884912</v>
      </c>
      <c r="AY266" s="290">
        <v>-9.2470479709290454E-2</v>
      </c>
      <c r="AZ266" s="290">
        <v>-5.8883753821959539E-2</v>
      </c>
      <c r="BA266" s="290"/>
      <c r="BB266" s="290">
        <v>-0.17353299422013507</v>
      </c>
      <c r="BC266" s="290">
        <v>-0.10018715109223296</v>
      </c>
      <c r="BD266" s="290">
        <v>1.2722268251887889E-2</v>
      </c>
      <c r="BE266" s="290">
        <v>-5.1762674360192364E-2</v>
      </c>
      <c r="BF266" s="290">
        <v>3.2871165743072903E-2</v>
      </c>
      <c r="BG266" s="290">
        <v>-0.37347368955381871</v>
      </c>
      <c r="BH266" s="290">
        <v>1.0010852944333569E-2</v>
      </c>
      <c r="BI266" s="290">
        <v>-0.20003458519954234</v>
      </c>
      <c r="BJ266" s="290">
        <v>-5.6650616611175993E-2</v>
      </c>
      <c r="BK266" s="290">
        <v>-0.14448629176665168</v>
      </c>
      <c r="BL266" s="290">
        <v>-0.21911245789754569</v>
      </c>
      <c r="BM266" s="290">
        <v>5.797526128895579E-2</v>
      </c>
      <c r="BN266" s="290">
        <v>8.1650757706730567E-2</v>
      </c>
      <c r="BO266" s="290">
        <v>7.2308948513432877E-2</v>
      </c>
      <c r="BP266" s="290">
        <v>-9.404932931141699E-2</v>
      </c>
      <c r="BQ266" s="290">
        <v>-0.16916290238625717</v>
      </c>
      <c r="BR266" s="290"/>
      <c r="BS266" s="290">
        <v>9.3482768835928959E-2</v>
      </c>
      <c r="BT266" s="290">
        <v>3.2266265180271286E-2</v>
      </c>
      <c r="BU266" s="290">
        <v>0.52967500191875216</v>
      </c>
      <c r="BV266" s="290">
        <v>-4.5873021111753877E-2</v>
      </c>
      <c r="BW266" s="290">
        <v>-0.46737681479801951</v>
      </c>
      <c r="BX266" s="290">
        <v>9.7026758670746019E-2</v>
      </c>
      <c r="BY266" s="290">
        <v>-0.24022901853235762</v>
      </c>
      <c r="BZ266" s="290">
        <v>8.7275315801089132E-2</v>
      </c>
      <c r="CA266" s="290">
        <v>0.26506430253982199</v>
      </c>
      <c r="CB266" s="290">
        <v>-8.4840149794422878E-2</v>
      </c>
      <c r="CC266" s="290">
        <v>-7.6267481216492822E-2</v>
      </c>
      <c r="CD266" s="290">
        <v>-2.6780322903377264E-2</v>
      </c>
      <c r="CE266" s="290">
        <v>-1.9405557213708326E-2</v>
      </c>
      <c r="CG266">
        <v>4.5367050329651368E-2</v>
      </c>
      <c r="CH266">
        <v>2.0582024902304496E-2</v>
      </c>
      <c r="CI266">
        <v>-4.3633329541489248E-2</v>
      </c>
      <c r="CJ266">
        <v>-0.11131026593277424</v>
      </c>
      <c r="CK266">
        <v>-9.8981010167422667E-2</v>
      </c>
      <c r="CL266">
        <v>0.135325906277316</v>
      </c>
      <c r="CM266">
        <v>4.2686784785720385E-3</v>
      </c>
      <c r="CN266">
        <v>0.21017910101009249</v>
      </c>
      <c r="CO266">
        <v>-0.1317651130903405</v>
      </c>
      <c r="CP266">
        <v>-0.38188091724152129</v>
      </c>
      <c r="CQ266">
        <v>-0.39445143950061579</v>
      </c>
      <c r="CR266">
        <v>-6.8456850667005117E-2</v>
      </c>
      <c r="CS266">
        <v>-0.15709734392501937</v>
      </c>
      <c r="CT266">
        <v>9.6056461718184813E-2</v>
      </c>
      <c r="CU266">
        <v>6.7827698772099765E-2</v>
      </c>
      <c r="CV266">
        <v>-0.20854398605540175</v>
      </c>
      <c r="CW266">
        <v>-0.14315834076282447</v>
      </c>
      <c r="CX266">
        <v>0.13430049909877317</v>
      </c>
      <c r="CY266">
        <v>6.8351028518996521E-2</v>
      </c>
      <c r="CZ266">
        <v>9.6186157822484408E-2</v>
      </c>
      <c r="DA266">
        <v>-0.12955609529149836</v>
      </c>
      <c r="DB266">
        <v>-5.1016220642006262E-2</v>
      </c>
      <c r="DC266">
        <v>-0.27549199300053506</v>
      </c>
      <c r="DD266">
        <v>-0.21270883613216501</v>
      </c>
      <c r="DE266">
        <v>-3.9085931772991384E-2</v>
      </c>
      <c r="DF266">
        <v>-0.19571721019911756</v>
      </c>
      <c r="DG266">
        <v>-0.66367582201788655</v>
      </c>
      <c r="DH266">
        <v>-2.891504618128066E-2</v>
      </c>
      <c r="DI266">
        <v>0.15563569706944919</v>
      </c>
      <c r="DJ266">
        <v>0.15701098319323117</v>
      </c>
      <c r="DK266">
        <v>9.0521491614362168E-2</v>
      </c>
      <c r="DL266">
        <v>-0.12471065641265065</v>
      </c>
      <c r="DM266">
        <v>-2.8906023782322442E-2</v>
      </c>
      <c r="DN266">
        <v>-0.20354044009622529</v>
      </c>
      <c r="DO266">
        <v>-0.1880645293297267</v>
      </c>
      <c r="DP266">
        <v>-0.11645010935552043</v>
      </c>
      <c r="DQ266">
        <v>-8.0204653560004641E-2</v>
      </c>
      <c r="DR266">
        <v>0.11801121008352268</v>
      </c>
      <c r="DS266">
        <v>-5.9523642853244862E-3</v>
      </c>
      <c r="DT266">
        <v>-0.16667811693305193</v>
      </c>
      <c r="DU266">
        <v>3.4886150338008036E-2</v>
      </c>
      <c r="DV266">
        <v>-6.4084655441337193E-2</v>
      </c>
      <c r="DW266">
        <v>3.2388891794771085E-2</v>
      </c>
      <c r="DX266">
        <v>-0.38539494116598616</v>
      </c>
      <c r="DY266">
        <v>4.4954594754340917E-2</v>
      </c>
      <c r="DZ266">
        <v>-0.10230562681159319</v>
      </c>
      <c r="EA266">
        <v>-2.5041568319419859E-2</v>
      </c>
      <c r="EB266">
        <v>-0.15442994850460851</v>
      </c>
      <c r="EC266">
        <v>-9.781187694611447E-2</v>
      </c>
      <c r="ED266">
        <v>0.12603300772274295</v>
      </c>
      <c r="EE266">
        <v>8.2410953679071419E-2</v>
      </c>
      <c r="EF266">
        <v>0.14018840917828337</v>
      </c>
      <c r="EG266">
        <v>0.10565803820530219</v>
      </c>
      <c r="EH266">
        <v>-8.0797555879495192E-2</v>
      </c>
      <c r="EI266">
        <v>-3.4155539993055276E-2</v>
      </c>
      <c r="EJ266">
        <v>-7.6951059193004906E-2</v>
      </c>
      <c r="EK266">
        <v>0.12161062310123466</v>
      </c>
      <c r="EL266">
        <v>1.5897035873183286E-2</v>
      </c>
      <c r="EM266">
        <v>0.52337019654760064</v>
      </c>
      <c r="EN266">
        <v>-1.5919700255961594E-2</v>
      </c>
      <c r="EO266">
        <v>-0.4494394170458989</v>
      </c>
      <c r="EP266">
        <v>0.12896285740062066</v>
      </c>
      <c r="EQ266">
        <v>-0.17370220580672927</v>
      </c>
      <c r="ER266">
        <v>0.16157123794359185</v>
      </c>
      <c r="ES266">
        <v>0.3488934290832868</v>
      </c>
    </row>
    <row r="267" spans="1:149" ht="19.5" hidden="1" x14ac:dyDescent="0.35">
      <c r="A267" s="288"/>
      <c r="B267" s="414">
        <v>248</v>
      </c>
      <c r="C267" s="288"/>
      <c r="D267" s="288">
        <v>193</v>
      </c>
      <c r="E267" s="375" t="s">
        <v>157</v>
      </c>
      <c r="F267" s="429"/>
      <c r="G267" s="429"/>
      <c r="H267" s="429"/>
      <c r="I267" s="429"/>
      <c r="J267" s="429"/>
      <c r="K267" s="429"/>
      <c r="L267" s="429"/>
      <c r="M267" s="429"/>
      <c r="N267" s="398"/>
      <c r="O267" s="290">
        <v>265</v>
      </c>
      <c r="P267" s="290"/>
      <c r="Q267" s="330">
        <v>4.5367050329651368E-2</v>
      </c>
      <c r="R267" s="427">
        <v>0.68933259749771869</v>
      </c>
      <c r="S267" s="427">
        <v>0.1259040951320283</v>
      </c>
      <c r="T267" s="427">
        <v>4.0005293791986606E-2</v>
      </c>
      <c r="U267" s="427">
        <v>-8.2365765740685132E-2</v>
      </c>
      <c r="V267" s="427">
        <v>-0.11911862981757558</v>
      </c>
      <c r="W267" s="427">
        <v>0.11167797899859878</v>
      </c>
      <c r="X267" s="427">
        <v>1.0289293438666823E-2</v>
      </c>
      <c r="Y267" s="427">
        <v>0.17017583857315138</v>
      </c>
      <c r="Z267" s="427">
        <v>-0.18400886803332583</v>
      </c>
      <c r="AA267" s="427">
        <v>-0.41062960410939753</v>
      </c>
      <c r="AB267" s="427">
        <v>-0.44472131879639099</v>
      </c>
      <c r="AC267" s="427">
        <v>-0.11115123769332692</v>
      </c>
      <c r="AD267" s="427">
        <v>-0.17516502062973122</v>
      </c>
      <c r="AE267" s="427">
        <v>5.3009560568334758E-2</v>
      </c>
      <c r="AF267" s="427">
        <v>7.8100495895402341E-2</v>
      </c>
      <c r="AG267" s="427">
        <v>-0.23080743238259485</v>
      </c>
      <c r="AH267" s="427">
        <v>-0.1412729855282201</v>
      </c>
      <c r="AI267" s="427">
        <v>8.8072947085392747E-2</v>
      </c>
      <c r="AJ267" s="427">
        <v>2.4312200014364814E-2</v>
      </c>
      <c r="AK267" s="427">
        <v>7.1088368407897409E-2</v>
      </c>
      <c r="AL267" s="290">
        <v>-0.2494463748605496</v>
      </c>
      <c r="AM267" s="290">
        <v>-3.5323407065295964E-2</v>
      </c>
      <c r="AN267" s="290">
        <v>-0.28379343140248919</v>
      </c>
      <c r="AO267" s="290">
        <v>-0.20133203636505317</v>
      </c>
      <c r="AP267" s="290">
        <v>-0.23046700501020001</v>
      </c>
      <c r="AQ267" s="290">
        <v>-0.56301113228127964</v>
      </c>
      <c r="AR267" s="290">
        <v>0.16983472745278344</v>
      </c>
      <c r="AS267" s="290">
        <v>0.16517118532726821</v>
      </c>
      <c r="AT267" s="290">
        <v>4.6849462680324805E-2</v>
      </c>
      <c r="AU267" s="290">
        <v>-9.2030290387265207E-2</v>
      </c>
      <c r="AV267" s="290">
        <v>-1.3597057165973493E-2</v>
      </c>
      <c r="AW267" s="290">
        <v>-0.19886788067098882</v>
      </c>
      <c r="AX267" s="290">
        <v>-0.23517395268724575</v>
      </c>
      <c r="AY267" s="290">
        <v>-0.16138079865080168</v>
      </c>
      <c r="AZ267" s="290">
        <v>-7.092120646301206E-2</v>
      </c>
      <c r="BA267" s="290"/>
      <c r="BB267" s="290">
        <v>-0.14351244814584868</v>
      </c>
      <c r="BC267" s="290">
        <v>-0.12207388187310986</v>
      </c>
      <c r="BD267" s="290">
        <v>4.8630427941724147E-2</v>
      </c>
      <c r="BE267" s="290">
        <v>-9.1667349480746396E-2</v>
      </c>
      <c r="BF267" s="290">
        <v>5.4827970423291836E-2</v>
      </c>
      <c r="BG267" s="290">
        <v>-0.35990777494756127</v>
      </c>
      <c r="BH267" s="290">
        <v>2.5742769970603607E-2</v>
      </c>
      <c r="BI267" s="290">
        <v>-0.1427372608489357</v>
      </c>
      <c r="BJ267" s="290">
        <v>-3.8394035908504931E-2</v>
      </c>
      <c r="BK267" s="290">
        <v>-0.16264805507018759</v>
      </c>
      <c r="BL267" s="290">
        <v>-0.10367969672271901</v>
      </c>
      <c r="BM267" s="290">
        <v>8.2460970620447563E-2</v>
      </c>
      <c r="BN267" s="290">
        <v>0.11244761129122202</v>
      </c>
      <c r="BO267" s="290">
        <v>7.6920313206913921E-2</v>
      </c>
      <c r="BP267" s="290">
        <v>-4.1485979966266094E-2</v>
      </c>
      <c r="BQ267" s="290">
        <v>-7.9287415644441098E-2</v>
      </c>
      <c r="BR267" s="290"/>
      <c r="BS267" s="290">
        <v>0.11189635873102806</v>
      </c>
      <c r="BT267" s="290">
        <v>-1.1501696373013277E-2</v>
      </c>
      <c r="BU267" s="290">
        <v>0.52944574365265096</v>
      </c>
      <c r="BV267" s="290">
        <v>-3.1013643732482783E-2</v>
      </c>
      <c r="BW267" s="290">
        <v>-0.45657017682524337</v>
      </c>
      <c r="BX267" s="290">
        <v>9.5339226117957004E-2</v>
      </c>
      <c r="BY267" s="290">
        <v>-0.19594661765466731</v>
      </c>
      <c r="BZ267" s="290">
        <v>0.1274813872531238</v>
      </c>
      <c r="CA267" s="290">
        <v>0.26802324138088135</v>
      </c>
      <c r="CB267" s="290">
        <v>-1.5373478811613703E-2</v>
      </c>
      <c r="CC267" s="290">
        <v>-2.1033004704942824E-2</v>
      </c>
      <c r="CD267" s="290">
        <v>-5.9947503055636536E-2</v>
      </c>
      <c r="CE267" s="290">
        <v>-2.6103213552321727E-2</v>
      </c>
      <c r="CG267">
        <v>1.8544502808292482E-3</v>
      </c>
      <c r="CH267">
        <v>7.9116818658470298E-3</v>
      </c>
      <c r="CI267">
        <v>-6.0531179294817661E-2</v>
      </c>
      <c r="CJ267">
        <v>-0.10273580479940848</v>
      </c>
      <c r="CK267">
        <v>-5.3031106206849817E-2</v>
      </c>
      <c r="CL267">
        <v>0.12954887332885678</v>
      </c>
      <c r="CM267">
        <v>-1.178839990354383E-2</v>
      </c>
      <c r="CN267">
        <v>0.23878141255250601</v>
      </c>
      <c r="CO267">
        <v>-0.14187073129993855</v>
      </c>
      <c r="CP267">
        <v>-0.33248359794952609</v>
      </c>
      <c r="CQ267">
        <v>-0.34709538811768975</v>
      </c>
      <c r="CR267">
        <v>-8.2235750663606749E-2</v>
      </c>
      <c r="CS267">
        <v>-0.17338453941922083</v>
      </c>
      <c r="CT267">
        <v>9.9081698234558827E-2</v>
      </c>
      <c r="CU267">
        <v>7.0076968960318273E-2</v>
      </c>
      <c r="CV267">
        <v>-0.20361196118985733</v>
      </c>
      <c r="CW267">
        <v>-0.13480116485236857</v>
      </c>
      <c r="CX267">
        <v>0.13983043346236282</v>
      </c>
      <c r="CY267">
        <v>5.1052990879939683E-2</v>
      </c>
      <c r="CZ267">
        <v>8.012318813172821E-2</v>
      </c>
      <c r="DA267">
        <v>-0.16981590559649995</v>
      </c>
      <c r="DB267">
        <v>-3.7508067196586295E-2</v>
      </c>
      <c r="DC267">
        <v>-0.28160334207753757</v>
      </c>
      <c r="DD267">
        <v>-7.4283903775821045E-2</v>
      </c>
      <c r="DE267">
        <v>-2.0728495983574402E-2</v>
      </c>
      <c r="DF267">
        <v>-6.1766129420147635E-2</v>
      </c>
      <c r="DG267">
        <v>-0.68104304591369058</v>
      </c>
      <c r="DH267">
        <v>-2.9109769391623443E-2</v>
      </c>
      <c r="DI267">
        <v>0.19679747657353114</v>
      </c>
      <c r="DJ267">
        <v>0.15249207969423123</v>
      </c>
      <c r="DK267">
        <v>8.5332278337988773E-2</v>
      </c>
      <c r="DL267">
        <v>-3.8703118930454125E-2</v>
      </c>
      <c r="DM267">
        <v>-3.1235094258237218E-2</v>
      </c>
      <c r="DN267">
        <v>-0.22347261724008805</v>
      </c>
      <c r="DO267">
        <v>-0.22059548171389978</v>
      </c>
      <c r="DP267">
        <v>-7.5826148872448346E-2</v>
      </c>
      <c r="DQ267">
        <v>-9.9379610138709898E-2</v>
      </c>
      <c r="DR267">
        <v>0.13847971310394705</v>
      </c>
      <c r="DS267">
        <v>2.6932793990189417E-2</v>
      </c>
      <c r="DT267">
        <v>-0.19301495707109628</v>
      </c>
      <c r="DU267">
        <v>4.544285653579741E-2</v>
      </c>
      <c r="DV267">
        <v>-6.5883889446759644E-2</v>
      </c>
      <c r="DW267">
        <v>6.9845361050938568E-2</v>
      </c>
      <c r="DX267">
        <v>-0.42248785768120484</v>
      </c>
      <c r="DY267">
        <v>6.8902247247756065E-2</v>
      </c>
      <c r="DZ267">
        <v>-7.6480481158966551E-2</v>
      </c>
      <c r="EA267">
        <v>-7.9807448010616705E-2</v>
      </c>
      <c r="EB267">
        <v>-0.14945401007620784</v>
      </c>
      <c r="EC267">
        <v>-9.3384746134531446E-2</v>
      </c>
      <c r="ED267">
        <v>0.11039920036442048</v>
      </c>
      <c r="EE267">
        <v>8.0906502290503404E-2</v>
      </c>
      <c r="EF267">
        <v>0.16164588870826915</v>
      </c>
      <c r="EG267">
        <v>0.10577263093813177</v>
      </c>
      <c r="EH267">
        <v>-4.7918446426578928E-2</v>
      </c>
      <c r="EI267">
        <v>-4.264729379385946E-2</v>
      </c>
      <c r="EJ267">
        <v>-0.10279460260258678</v>
      </c>
      <c r="EK267">
        <v>8.6308655856581151E-2</v>
      </c>
      <c r="EL267">
        <v>-4.7652832167869672E-3</v>
      </c>
      <c r="EM267">
        <v>0.51474627393933603</v>
      </c>
      <c r="EN267">
        <v>-2.6843472228933584E-2</v>
      </c>
      <c r="EO267">
        <v>-0.45550285863118628</v>
      </c>
      <c r="EP267">
        <v>8.1979682414906066E-2</v>
      </c>
      <c r="EQ267">
        <v>-0.1865758992943703</v>
      </c>
      <c r="ER267">
        <v>0.1183000698598986</v>
      </c>
      <c r="ES267">
        <v>0.33475924181663491</v>
      </c>
    </row>
    <row r="268" spans="1:149" ht="19.5" hidden="1" x14ac:dyDescent="0.35">
      <c r="A268" s="288"/>
      <c r="B268" s="414">
        <v>249</v>
      </c>
      <c r="C268" s="288"/>
      <c r="D268" s="288">
        <v>192</v>
      </c>
      <c r="E268" s="375" t="s">
        <v>158</v>
      </c>
      <c r="F268" s="429"/>
      <c r="G268" s="429"/>
      <c r="H268" s="429"/>
      <c r="I268" s="429"/>
      <c r="J268" s="429"/>
      <c r="K268" s="429"/>
      <c r="L268" s="429"/>
      <c r="M268" s="429"/>
      <c r="N268" s="398"/>
      <c r="O268" s="290">
        <v>266</v>
      </c>
      <c r="P268" s="290"/>
      <c r="Q268" s="330">
        <v>1.8544502808292482E-3</v>
      </c>
      <c r="R268" s="427">
        <v>0.69753664058569687</v>
      </c>
      <c r="S268" s="427">
        <v>0.1185744297966774</v>
      </c>
      <c r="T268" s="427">
        <v>2.0582024902304496E-2</v>
      </c>
      <c r="U268" s="427">
        <v>-4.3633329541489248E-2</v>
      </c>
      <c r="V268" s="427">
        <v>-0.11131026593277424</v>
      </c>
      <c r="W268" s="427">
        <v>0.135325906277316</v>
      </c>
      <c r="X268" s="427">
        <v>4.2686784785720385E-3</v>
      </c>
      <c r="Y268" s="427">
        <v>0.21017910101009249</v>
      </c>
      <c r="Z268" s="427">
        <v>-0.1317651130903405</v>
      </c>
      <c r="AA268" s="427">
        <v>-0.38188091724152129</v>
      </c>
      <c r="AB268" s="427">
        <v>-0.39445143950061579</v>
      </c>
      <c r="AC268" s="427">
        <v>-9.8981010167422667E-2</v>
      </c>
      <c r="AD268" s="427">
        <v>-0.15709734392501937</v>
      </c>
      <c r="AE268" s="427">
        <v>9.6056461718184813E-2</v>
      </c>
      <c r="AF268" s="427">
        <v>6.7827698772099765E-2</v>
      </c>
      <c r="AG268" s="427">
        <v>-0.20854398605540175</v>
      </c>
      <c r="AH268" s="427">
        <v>-0.14315834076282447</v>
      </c>
      <c r="AI268" s="427">
        <v>0.13430049909877317</v>
      </c>
      <c r="AJ268" s="427">
        <v>6.8351028518996521E-2</v>
      </c>
      <c r="AK268" s="427">
        <v>9.6186157822484408E-2</v>
      </c>
      <c r="AL268" s="290">
        <v>-0.12955609529149836</v>
      </c>
      <c r="AM268" s="290">
        <v>-5.1016220642006262E-2</v>
      </c>
      <c r="AN268" s="290">
        <v>-0.27549199300053506</v>
      </c>
      <c r="AO268" s="290">
        <v>-0.21270883613216501</v>
      </c>
      <c r="AP268" s="290">
        <v>-0.19571721019911756</v>
      </c>
      <c r="AQ268" s="290">
        <v>-0.66367582201788655</v>
      </c>
      <c r="AR268" s="290">
        <v>0.15563569706944919</v>
      </c>
      <c r="AS268" s="290">
        <v>0.15701098319323137</v>
      </c>
      <c r="AT268" s="290">
        <v>9.0521491614362168E-2</v>
      </c>
      <c r="AU268" s="290">
        <v>-0.12471065641265065</v>
      </c>
      <c r="AV268" s="290">
        <v>-2.8906023782322442E-2</v>
      </c>
      <c r="AW268" s="290">
        <v>-0.20354044009622529</v>
      </c>
      <c r="AX268" s="290">
        <v>-0.1880645293297267</v>
      </c>
      <c r="AY268" s="290">
        <v>-0.11645010935552043</v>
      </c>
      <c r="AZ268" s="290">
        <v>-8.0204653560004641E-2</v>
      </c>
      <c r="BA268" s="290"/>
      <c r="BB268" s="290">
        <v>-5.9523642853244862E-3</v>
      </c>
      <c r="BC268" s="290">
        <v>-0.16667811693305193</v>
      </c>
      <c r="BD268" s="290">
        <v>3.4886150338008036E-2</v>
      </c>
      <c r="BE268" s="290">
        <v>-6.4084655441337193E-2</v>
      </c>
      <c r="BF268" s="290">
        <v>3.2388891794771085E-2</v>
      </c>
      <c r="BG268" s="290">
        <v>-0.38539494116598599</v>
      </c>
      <c r="BH268" s="290">
        <v>4.4954594754340917E-2</v>
      </c>
      <c r="BI268" s="290">
        <v>-0.10230562681159319</v>
      </c>
      <c r="BJ268" s="290">
        <v>-2.5041568319419859E-2</v>
      </c>
      <c r="BK268" s="290">
        <v>-0.15442994850460851</v>
      </c>
      <c r="BL268" s="290">
        <v>-9.781187694611447E-2</v>
      </c>
      <c r="BM268" s="290">
        <v>0.12603300772274295</v>
      </c>
      <c r="BN268" s="290">
        <v>0.14018840917828337</v>
      </c>
      <c r="BO268" s="290">
        <v>0.10565803820530219</v>
      </c>
      <c r="BP268" s="290">
        <v>-8.0797555879495192E-2</v>
      </c>
      <c r="BQ268" s="290">
        <v>-3.4155539993055276E-2</v>
      </c>
      <c r="BR268" s="290"/>
      <c r="BS268" s="290">
        <v>0.12161062310123466</v>
      </c>
      <c r="BT268" s="290">
        <v>1.5897035873183286E-2</v>
      </c>
      <c r="BU268" s="290">
        <v>0.52337019654760064</v>
      </c>
      <c r="BV268" s="290">
        <v>-1.5919700255961594E-2</v>
      </c>
      <c r="BW268" s="290">
        <v>-0.4494394170458989</v>
      </c>
      <c r="BX268" s="290">
        <v>9.8501770584952839E-2</v>
      </c>
      <c r="BY268" s="290">
        <v>-0.17370220580672927</v>
      </c>
      <c r="BZ268" s="290">
        <v>0.16157123794359185</v>
      </c>
      <c r="CA268" s="290">
        <v>0.3488934290832868</v>
      </c>
      <c r="CB268" s="290">
        <v>-2.6780322903377264E-2</v>
      </c>
      <c r="CC268" s="290">
        <v>-1.9405557213708326E-2</v>
      </c>
      <c r="CD268" s="290">
        <v>-4.1518854224978433E-2</v>
      </c>
      <c r="CE268" s="290">
        <v>-6.7790851752569228E-2</v>
      </c>
      <c r="CG268">
        <v>1.904942418765424E-3</v>
      </c>
      <c r="CH268">
        <v>3.2778640113520718E-3</v>
      </c>
      <c r="CI268">
        <v>-3.6488753859866649E-2</v>
      </c>
      <c r="CJ268">
        <v>-9.35981500019957E-2</v>
      </c>
      <c r="CK268">
        <v>-2.2355562835493482E-2</v>
      </c>
      <c r="CL268">
        <v>0.12893499187405419</v>
      </c>
      <c r="CM268">
        <v>-3.099898455895302E-2</v>
      </c>
      <c r="CN268">
        <v>0.27695941196450136</v>
      </c>
      <c r="CO268">
        <v>-0.14237711777141834</v>
      </c>
      <c r="CP268">
        <v>-0.29662582073832661</v>
      </c>
      <c r="CQ268">
        <v>-0.44937636517639429</v>
      </c>
      <c r="CR268">
        <v>-0.13914386166837195</v>
      </c>
      <c r="CS268">
        <v>-0.16724917555843907</v>
      </c>
      <c r="CT268">
        <v>0.10864621228231178</v>
      </c>
      <c r="CU268">
        <v>7.0123534800265896E-2</v>
      </c>
      <c r="CV268">
        <v>-0.25421944419791404</v>
      </c>
      <c r="CW268">
        <v>-0.1267504362694819</v>
      </c>
      <c r="CX268">
        <v>0.16629744520770681</v>
      </c>
      <c r="CY268">
        <v>5.597821703116275E-2</v>
      </c>
      <c r="CZ268">
        <v>0.14926324756724754</v>
      </c>
      <c r="DA268">
        <v>-0.17266276337744782</v>
      </c>
      <c r="DB268">
        <v>-4.8366529991953448E-2</v>
      </c>
      <c r="DC268">
        <v>-0.31273246298588175</v>
      </c>
      <c r="DD268">
        <v>-0.22373757375851475</v>
      </c>
      <c r="DE268">
        <v>-5.3316245738543461E-2</v>
      </c>
      <c r="DF268">
        <v>-0.15289511030680633</v>
      </c>
      <c r="DG268">
        <v>-0.64315045699794049</v>
      </c>
      <c r="DH268">
        <v>-3.2686229267055861E-2</v>
      </c>
      <c r="DI268">
        <v>0.28927508418040176</v>
      </c>
      <c r="DJ268">
        <v>0.12675749033615535</v>
      </c>
      <c r="DK268">
        <v>-2.791681335186753E-2</v>
      </c>
      <c r="DL268">
        <v>-0.11001490230258849</v>
      </c>
      <c r="DM268">
        <v>-3.5991996283478427E-2</v>
      </c>
      <c r="DN268">
        <v>-0.1902708496736496</v>
      </c>
      <c r="DO268">
        <v>-0.16046102990175795</v>
      </c>
      <c r="DP268">
        <v>-1.883069186139092E-2</v>
      </c>
      <c r="DQ268">
        <v>-0.12819522900670355</v>
      </c>
      <c r="DR268">
        <v>0.15153933853872822</v>
      </c>
      <c r="DS268">
        <v>-3.9574769132324723E-2</v>
      </c>
      <c r="DT268">
        <v>-0.18570348089868094</v>
      </c>
      <c r="DU268">
        <v>7.7446488292469431E-2</v>
      </c>
      <c r="DV268">
        <v>-2.8495762755498758E-2</v>
      </c>
      <c r="DW268">
        <v>8.2490088235947195E-2</v>
      </c>
      <c r="DX268">
        <v>-0.32596548112503049</v>
      </c>
      <c r="DY268">
        <v>8.6817982554056677E-2</v>
      </c>
      <c r="DZ268">
        <v>-3.9781080338335294E-2</v>
      </c>
      <c r="EA268">
        <v>-5.2761117042819328E-2</v>
      </c>
      <c r="EB268">
        <v>-0.1809493985500851</v>
      </c>
      <c r="EC268">
        <v>-6.9063703138385474E-2</v>
      </c>
      <c r="ED268">
        <v>0.14480898455601585</v>
      </c>
      <c r="EE268">
        <v>5.5519101435903377E-2</v>
      </c>
      <c r="EF268">
        <v>0.1456433608223453</v>
      </c>
      <c r="EG268">
        <v>0.10394293414488494</v>
      </c>
      <c r="EH268">
        <v>-8.0777541986579257E-2</v>
      </c>
      <c r="EI268">
        <v>6.2073160352605815E-2</v>
      </c>
      <c r="EJ268">
        <v>-6.3030623722735976E-2</v>
      </c>
      <c r="EK268">
        <v>7.3556905546913465E-2</v>
      </c>
      <c r="EL268">
        <v>4.4358407061192991E-2</v>
      </c>
      <c r="EM268">
        <v>0.49891854225197385</v>
      </c>
      <c r="EN268">
        <v>-2.9678133708106093E-2</v>
      </c>
      <c r="EO268">
        <v>-0.41575714810160036</v>
      </c>
      <c r="EP268">
        <v>0.11034523300870686</v>
      </c>
      <c r="EQ268">
        <v>-0.17273872088680589</v>
      </c>
      <c r="ER268">
        <v>0.14224833148430724</v>
      </c>
      <c r="ES268">
        <v>0.32790483033239037</v>
      </c>
    </row>
    <row r="269" spans="1:149" ht="20.25" hidden="1" thickBot="1" x14ac:dyDescent="0.4">
      <c r="A269" s="288"/>
      <c r="B269" s="414">
        <v>250</v>
      </c>
      <c r="C269" s="288"/>
      <c r="D269" s="288"/>
      <c r="E269" s="430" t="s">
        <v>159</v>
      </c>
      <c r="F269" s="431"/>
      <c r="G269" s="431"/>
      <c r="H269" s="431"/>
      <c r="I269" s="431"/>
      <c r="J269" s="431"/>
      <c r="K269" s="431"/>
      <c r="L269" s="431"/>
      <c r="M269" s="431"/>
      <c r="N269" s="432"/>
      <c r="O269" s="290">
        <v>267</v>
      </c>
      <c r="P269" s="290"/>
      <c r="Q269" s="330"/>
      <c r="R269" s="427"/>
      <c r="S269" s="427"/>
      <c r="T269" s="427"/>
      <c r="U269" s="427"/>
      <c r="V269" s="427"/>
      <c r="W269" s="427"/>
      <c r="X269" s="427"/>
      <c r="Y269" s="427"/>
      <c r="Z269" s="427"/>
      <c r="AA269" s="427"/>
      <c r="AB269" s="427"/>
      <c r="AC269" s="427"/>
      <c r="AD269" s="427"/>
      <c r="AE269" s="427"/>
      <c r="AF269" s="427"/>
      <c r="AG269" s="427"/>
      <c r="AH269" s="427"/>
      <c r="AI269" s="427"/>
      <c r="AJ269" s="427"/>
      <c r="AK269" s="427"/>
      <c r="AL269" s="290"/>
      <c r="AM269" s="290"/>
      <c r="AN269" s="290"/>
      <c r="AO269" s="290"/>
      <c r="AP269" s="290"/>
      <c r="AQ269" s="290"/>
      <c r="AR269" s="290"/>
      <c r="AS269" s="290"/>
      <c r="AT269" s="290"/>
      <c r="AU269" s="290"/>
      <c r="AV269" s="290"/>
      <c r="AW269" s="290"/>
      <c r="AX269" s="290"/>
      <c r="AY269" s="290"/>
      <c r="AZ269" s="290"/>
      <c r="BA269" s="290"/>
      <c r="BB269" s="290"/>
      <c r="BC269" s="290"/>
      <c r="BD269" s="290"/>
      <c r="BE269" s="290"/>
      <c r="BF269" s="290"/>
      <c r="BG269" s="290"/>
      <c r="BH269" s="290"/>
      <c r="BI269" s="290"/>
      <c r="BJ269" s="290"/>
      <c r="BK269" s="290"/>
      <c r="BL269" s="290"/>
      <c r="BM269" s="290"/>
      <c r="BN269" s="290"/>
      <c r="BO269" s="290"/>
      <c r="BP269" s="290"/>
      <c r="BQ269" s="290"/>
      <c r="BR269" s="290"/>
      <c r="BS269" s="290"/>
      <c r="BT269" s="290"/>
      <c r="BU269" s="290"/>
      <c r="BV269" s="290"/>
      <c r="BW269" s="290"/>
      <c r="BX269" s="290"/>
      <c r="BY269" s="290"/>
      <c r="BZ269" s="290"/>
      <c r="CA269" s="290"/>
      <c r="CB269" s="290"/>
      <c r="CC269" s="290"/>
      <c r="CD269" s="290">
        <v>-4.2748893394664068E-2</v>
      </c>
      <c r="CE269" s="290">
        <v>-3.776654083953309E-2</v>
      </c>
      <c r="CG269">
        <v>-2.9172668213276232E-2</v>
      </c>
      <c r="CH269">
        <v>1.0590523593167867E-2</v>
      </c>
      <c r="CI269">
        <v>-4.6884420898724521E-2</v>
      </c>
      <c r="CJ269">
        <v>-0.10254807357805946</v>
      </c>
      <c r="CK269">
        <v>-5.8122559736588648E-2</v>
      </c>
      <c r="CL269">
        <v>0.13126992382674232</v>
      </c>
      <c r="CM269">
        <v>-1.2839568661308269E-2</v>
      </c>
      <c r="CN269">
        <v>0.24197330850903329</v>
      </c>
      <c r="CO269">
        <v>-0.13867098738723246</v>
      </c>
      <c r="CP269">
        <v>-0.33699677864312466</v>
      </c>
      <c r="CQ269">
        <v>-0.39697439759823322</v>
      </c>
      <c r="CR269">
        <v>-9.6612154332994596E-2</v>
      </c>
      <c r="CS269">
        <v>-0.16591035296755977</v>
      </c>
      <c r="CT269">
        <v>0.10126145741168513</v>
      </c>
      <c r="CU269">
        <v>6.9342734177561316E-2</v>
      </c>
      <c r="CV269">
        <v>-0.22212513048105773</v>
      </c>
      <c r="CW269">
        <v>-0.1349033139615583</v>
      </c>
      <c r="CX269">
        <v>0.14680945925628094</v>
      </c>
      <c r="CY269">
        <v>5.8460745476699653E-2</v>
      </c>
      <c r="CZ269">
        <v>0.10852419784048672</v>
      </c>
      <c r="DA269">
        <v>-0.15734492142181536</v>
      </c>
      <c r="DB269">
        <v>-4.5630272610182009E-2</v>
      </c>
      <c r="DC269">
        <v>-0.28994259935465144</v>
      </c>
      <c r="DD269">
        <v>-0.17024343788883359</v>
      </c>
      <c r="DE269">
        <v>-3.7710224498369749E-2</v>
      </c>
      <c r="DF269">
        <v>-0.13679281664202383</v>
      </c>
      <c r="DG269">
        <v>-0.66262310830983917</v>
      </c>
      <c r="DH269">
        <v>-3.0237014946653321E-2</v>
      </c>
      <c r="DI269">
        <v>0.21390275260779404</v>
      </c>
      <c r="DJ269">
        <v>0.1454201844078726</v>
      </c>
      <c r="DK269">
        <v>4.9312318866827805E-2</v>
      </c>
      <c r="DL269">
        <v>-9.1142892548564433E-2</v>
      </c>
      <c r="DM269">
        <v>-3.2044371441346031E-2</v>
      </c>
      <c r="DN269">
        <v>-0.20576130233665432</v>
      </c>
      <c r="DO269">
        <v>-0.18970701364846146</v>
      </c>
      <c r="DP269">
        <v>-7.0368983363119905E-2</v>
      </c>
      <c r="DQ269">
        <v>-0.10259316423513937</v>
      </c>
      <c r="DR269">
        <v>0.13601008724206598</v>
      </c>
      <c r="DS269">
        <v>-6.1981131424865971E-3</v>
      </c>
      <c r="DT269">
        <v>-0.18179885163427636</v>
      </c>
      <c r="DU269">
        <v>5.2591831722091621E-2</v>
      </c>
      <c r="DV269">
        <v>-5.2821435881198531E-2</v>
      </c>
      <c r="DW269">
        <v>6.1574780360552285E-2</v>
      </c>
      <c r="DX269">
        <v>-0.37794942665740722</v>
      </c>
      <c r="DY269">
        <v>6.6891608185384546E-2</v>
      </c>
      <c r="DZ269">
        <v>-7.2855729436298353E-2</v>
      </c>
      <c r="EA269">
        <v>-5.2536711124285297E-2</v>
      </c>
      <c r="EB269">
        <v>-0.16161111904363382</v>
      </c>
      <c r="EC269">
        <v>-8.6753442073010459E-2</v>
      </c>
      <c r="ED269">
        <v>0.1270803975477264</v>
      </c>
      <c r="EE269">
        <v>7.2945519135159398E-2</v>
      </c>
      <c r="EF269">
        <v>0.1491592195696326</v>
      </c>
      <c r="EG269">
        <v>0.10512453442943963</v>
      </c>
      <c r="EH269">
        <v>-6.9831181430884459E-2</v>
      </c>
      <c r="EI269">
        <v>-4.9098911447696429E-3</v>
      </c>
      <c r="EJ269">
        <v>-8.0925428506109232E-2</v>
      </c>
      <c r="EK269">
        <v>9.3825394834909759E-2</v>
      </c>
      <c r="EL269">
        <v>1.8496719905863105E-2</v>
      </c>
      <c r="EM269">
        <v>0.51234500424630347</v>
      </c>
      <c r="EN269">
        <v>-2.4147102064333761E-2</v>
      </c>
      <c r="EO269">
        <v>-0.44023314125956187</v>
      </c>
      <c r="EP269">
        <v>0.10709592427474453</v>
      </c>
      <c r="EQ269">
        <v>-0.17767227532930183</v>
      </c>
      <c r="ER269">
        <v>0.14070654642926592</v>
      </c>
      <c r="ES269">
        <v>0.33718583374410405</v>
      </c>
    </row>
    <row r="270" spans="1:149" ht="19.5" hidden="1" x14ac:dyDescent="0.35">
      <c r="A270" s="288"/>
      <c r="B270" s="414">
        <v>251</v>
      </c>
      <c r="C270" s="288"/>
      <c r="D270" s="288"/>
      <c r="E270" s="375"/>
      <c r="F270" s="288"/>
      <c r="G270" s="288"/>
      <c r="H270" s="288"/>
      <c r="I270" s="288"/>
      <c r="J270" s="288"/>
      <c r="K270" s="288"/>
      <c r="L270" s="288"/>
      <c r="M270" s="288"/>
      <c r="N270" s="287"/>
      <c r="O270" s="290"/>
      <c r="P270" s="290"/>
      <c r="Q270" s="290">
        <v>1.3484750047798024E-2</v>
      </c>
      <c r="R270" s="290">
        <v>0.68248078886298646</v>
      </c>
      <c r="S270" s="290">
        <v>0.11335735562847982</v>
      </c>
      <c r="T270" s="290">
        <v>3.2473873827469343E-2</v>
      </c>
      <c r="U270" s="290">
        <v>-7.3251125727647123E-2</v>
      </c>
      <c r="V270" s="290">
        <v>-0.12308663751127787</v>
      </c>
      <c r="W270" s="290">
        <v>0.1391798918582626</v>
      </c>
      <c r="X270" s="290">
        <v>3.919278066167496E-3</v>
      </c>
      <c r="Y270" s="290">
        <v>0.20730223165722261</v>
      </c>
      <c r="Z270" s="290">
        <v>-0.16961611391675122</v>
      </c>
      <c r="AA270" s="290">
        <v>-0.41363218655231854</v>
      </c>
      <c r="AB270" s="290">
        <v>-0.43894572452787678</v>
      </c>
      <c r="AC270" s="290">
        <v>-0.11377186384459638</v>
      </c>
      <c r="AD270" s="290">
        <v>-0.164166690279406</v>
      </c>
      <c r="AE270" s="290">
        <v>4.0724259289575501E-2</v>
      </c>
      <c r="AF270" s="290">
        <v>5.6309657954647284E-2</v>
      </c>
      <c r="AG270" s="290">
        <v>-0.22903609622762411</v>
      </c>
      <c r="AH270" s="290">
        <v>-0.13587866578920818</v>
      </c>
      <c r="AI270" s="290">
        <v>0.11028163324090436</v>
      </c>
      <c r="AJ270" s="290">
        <v>2.82641171254846E-2</v>
      </c>
      <c r="AK270" s="290">
        <v>8.1138316281113357E-2</v>
      </c>
      <c r="AL270" s="290">
        <v>-0.21849184395654167</v>
      </c>
      <c r="AM270" s="290">
        <v>-3.6366998418056927E-2</v>
      </c>
      <c r="AN270" s="290">
        <v>-0.28359960822368135</v>
      </c>
      <c r="AO270" s="290">
        <v>-0.20901322732859581</v>
      </c>
      <c r="AP270" s="290">
        <v>-0.19351165223054401</v>
      </c>
      <c r="AQ270" s="290">
        <v>-0.60109452033458355</v>
      </c>
      <c r="AR270" s="290">
        <v>0.16180477748416858</v>
      </c>
      <c r="AS270" s="290">
        <v>0.16816556684134401</v>
      </c>
      <c r="AT270" s="290">
        <v>3.8346796617347627E-2</v>
      </c>
      <c r="AU270" s="290">
        <v>-0.1051365109149366</v>
      </c>
      <c r="AV270" s="290">
        <v>-9.9834303740509358E-3</v>
      </c>
      <c r="AW270" s="290">
        <v>-0.19826434684789232</v>
      </c>
      <c r="AX270" s="290">
        <v>-0.21103214384527388</v>
      </c>
      <c r="AY270" s="290">
        <v>-0.12343379590520419</v>
      </c>
      <c r="AZ270" s="290">
        <v>-7.0003204614992084E-2</v>
      </c>
      <c r="BA270" s="290"/>
      <c r="BB270" s="290">
        <v>-0.10766593555043608</v>
      </c>
      <c r="BC270" s="290">
        <v>-0.1296463832994649</v>
      </c>
      <c r="BD270" s="290">
        <v>3.2079615510540026E-2</v>
      </c>
      <c r="BE270" s="290">
        <v>-6.9171559760758658E-2</v>
      </c>
      <c r="BF270" s="290">
        <v>4.0029342653711941E-2</v>
      </c>
      <c r="BG270" s="290">
        <v>-0.37292546855578862</v>
      </c>
      <c r="BH270" s="290">
        <v>2.6902739223092696E-2</v>
      </c>
      <c r="BI270" s="290">
        <v>-0.14835915762002375</v>
      </c>
      <c r="BJ270" s="290">
        <v>-4.0028740279700263E-2</v>
      </c>
      <c r="BK270" s="290">
        <v>-0.15385476511381593</v>
      </c>
      <c r="BL270" s="290">
        <v>-0.14020134385545971</v>
      </c>
      <c r="BM270" s="290">
        <v>8.8823079877382097E-2</v>
      </c>
      <c r="BN270" s="290">
        <v>0.11142892605874533</v>
      </c>
      <c r="BO270" s="290">
        <v>8.4962433308549648E-2</v>
      </c>
      <c r="BP270" s="290">
        <v>-7.2110955052392761E-2</v>
      </c>
      <c r="BQ270" s="290">
        <v>-9.4201952674584519E-2</v>
      </c>
      <c r="BR270" s="290"/>
      <c r="BS270" s="290">
        <v>0.1089965835560639</v>
      </c>
      <c r="BT270" s="290">
        <v>1.2220534893480432E-2</v>
      </c>
      <c r="BU270" s="290">
        <v>0.52749698070633455</v>
      </c>
      <c r="BV270" s="290">
        <v>-3.0935455033399419E-2</v>
      </c>
      <c r="BW270" s="290">
        <v>-0.45779546955638728</v>
      </c>
      <c r="BX270" s="290">
        <v>9.6955918457885301E-2</v>
      </c>
      <c r="BY270" s="290">
        <v>-0.20329261399791806</v>
      </c>
      <c r="BZ270" s="290">
        <v>0.12544264699926824</v>
      </c>
      <c r="CA270" s="290">
        <v>0.29399365766799673</v>
      </c>
      <c r="CB270" s="290">
        <v>-4.2331317169804615E-2</v>
      </c>
      <c r="CC270" s="290">
        <v>-3.8902014378381318E-2</v>
      </c>
      <c r="CD270" s="290"/>
      <c r="CE270" s="290"/>
    </row>
    <row r="271" spans="1:149" ht="19.5" hidden="1" x14ac:dyDescent="0.35">
      <c r="A271" s="288"/>
      <c r="B271" s="414">
        <v>252</v>
      </c>
      <c r="C271" s="288"/>
      <c r="D271" s="288">
        <v>197</v>
      </c>
      <c r="E271" s="288"/>
      <c r="F271" s="288"/>
      <c r="G271" s="288"/>
      <c r="H271" s="288"/>
      <c r="I271" s="288"/>
      <c r="J271" s="288"/>
      <c r="K271" s="288"/>
      <c r="L271" s="288"/>
      <c r="M271" s="288"/>
      <c r="N271" s="287"/>
      <c r="O271" s="290"/>
      <c r="P271" s="290"/>
      <c r="Q271" s="427"/>
      <c r="R271" s="427"/>
      <c r="S271" s="427"/>
      <c r="T271" s="427"/>
      <c r="U271" s="427"/>
      <c r="V271" s="427"/>
      <c r="W271" s="427"/>
      <c r="X271" s="427"/>
      <c r="Y271" s="427"/>
      <c r="Z271" s="427"/>
      <c r="AA271" s="427"/>
      <c r="AB271" s="427"/>
      <c r="AC271" s="427"/>
      <c r="AD271" s="427"/>
      <c r="AE271" s="427"/>
      <c r="AF271" s="427"/>
      <c r="AG271" s="427"/>
      <c r="AH271" s="427"/>
      <c r="AI271" s="427"/>
      <c r="AJ271" s="427"/>
      <c r="AK271" s="427"/>
      <c r="AL271" s="290"/>
      <c r="AM271" s="290"/>
      <c r="AN271" s="290"/>
      <c r="AO271" s="290"/>
      <c r="AP271" s="290"/>
      <c r="AQ271" s="290"/>
      <c r="AR271" s="290"/>
      <c r="AS271" s="290"/>
      <c r="AT271" s="290"/>
      <c r="AU271" s="290"/>
      <c r="AV271" s="290"/>
      <c r="AW271" s="290"/>
      <c r="AX271" s="290"/>
      <c r="AY271" s="290"/>
      <c r="AZ271" s="290"/>
      <c r="BA271" s="290"/>
      <c r="BB271" s="290"/>
      <c r="BC271" s="290"/>
      <c r="BD271" s="290"/>
      <c r="BE271" s="290"/>
      <c r="BF271" s="290"/>
      <c r="BG271" s="290"/>
      <c r="BH271" s="290"/>
      <c r="BI271" s="290"/>
      <c r="BJ271" s="290"/>
      <c r="BK271" s="290"/>
      <c r="BL271" s="290"/>
      <c r="BM271" s="290"/>
      <c r="BN271" s="290"/>
      <c r="BO271" s="290"/>
      <c r="BP271" s="290"/>
      <c r="BQ271" s="290"/>
      <c r="BR271" s="290"/>
      <c r="BS271" s="290"/>
      <c r="BT271" s="290"/>
      <c r="BU271" s="290"/>
      <c r="BV271" s="290"/>
      <c r="BW271" s="290"/>
      <c r="BX271" s="290"/>
      <c r="BY271" s="290"/>
      <c r="BZ271" s="290"/>
      <c r="CA271" s="290"/>
      <c r="CB271" s="290"/>
      <c r="CC271" s="290"/>
      <c r="CD271" s="290">
        <v>-4.2748893394664082E-2</v>
      </c>
      <c r="CE271" s="290">
        <v>-3.7766540839533097E-2</v>
      </c>
      <c r="CG271">
        <v>5.5649970361752822E-2</v>
      </c>
      <c r="CH271">
        <v>1.0590523593167867E-2</v>
      </c>
      <c r="CI271">
        <v>-4.6884420898724521E-2</v>
      </c>
      <c r="CJ271">
        <v>-0.10254807357805946</v>
      </c>
      <c r="CK271">
        <v>-5.8122559736588662E-2</v>
      </c>
      <c r="CL271">
        <v>0.13126992382674232</v>
      </c>
      <c r="CM271">
        <v>-1.2839568661308269E-2</v>
      </c>
      <c r="CN271">
        <v>0.24197330850903331</v>
      </c>
      <c r="CO271">
        <v>-0.13867098738723246</v>
      </c>
      <c r="CP271">
        <v>-0.33699677864312472</v>
      </c>
      <c r="CQ271">
        <v>-0.39697439759823333</v>
      </c>
      <c r="CR271">
        <v>-9.6612154332994596E-2</v>
      </c>
      <c r="CS271">
        <v>-0.16591035296755977</v>
      </c>
      <c r="CT271">
        <v>0.10126145741168514</v>
      </c>
      <c r="CU271">
        <v>6.9342734177561316E-2</v>
      </c>
      <c r="CV271">
        <v>-0.22212513048105773</v>
      </c>
      <c r="CW271">
        <v>-0.13490331396155833</v>
      </c>
      <c r="CX271">
        <v>0.14680945925628094</v>
      </c>
      <c r="CY271">
        <v>5.8460745476699653E-2</v>
      </c>
      <c r="CZ271">
        <v>0.10852419784048672</v>
      </c>
      <c r="DA271">
        <v>-0.15734492142181536</v>
      </c>
      <c r="DB271">
        <v>-4.5630272610181995E-2</v>
      </c>
      <c r="DC271">
        <v>-0.28994259935465144</v>
      </c>
      <c r="DD271">
        <v>-0.17024343788883359</v>
      </c>
      <c r="DE271">
        <v>-3.7710224498369749E-2</v>
      </c>
      <c r="DF271">
        <v>-0.13679281664202383</v>
      </c>
      <c r="DG271">
        <v>-0.66262310830983928</v>
      </c>
      <c r="DH271">
        <v>-3.0237014946653321E-2</v>
      </c>
      <c r="DI271">
        <v>0.21390275260779404</v>
      </c>
      <c r="DJ271">
        <v>0.14542018440787266</v>
      </c>
      <c r="DK271">
        <v>4.9312318866827798E-2</v>
      </c>
      <c r="DL271">
        <v>-9.1142892548564433E-2</v>
      </c>
      <c r="DM271">
        <v>-3.2044371441346031E-2</v>
      </c>
      <c r="DN271">
        <v>-0.20576130233665432</v>
      </c>
      <c r="DO271">
        <v>-0.18970701364846146</v>
      </c>
      <c r="DP271">
        <v>-7.0368983363119905E-2</v>
      </c>
      <c r="DQ271">
        <v>-0.10259316423513935</v>
      </c>
      <c r="DR271">
        <v>0.13601008724206598</v>
      </c>
      <c r="DS271">
        <v>-6.1981131424865971E-3</v>
      </c>
      <c r="DT271">
        <v>-0.18179885163427636</v>
      </c>
      <c r="DU271">
        <v>5.2591831722091621E-2</v>
      </c>
      <c r="DV271">
        <v>-5.2821435881198531E-2</v>
      </c>
      <c r="DW271">
        <v>6.1574780360552278E-2</v>
      </c>
      <c r="DX271">
        <v>-0.37794942665740711</v>
      </c>
      <c r="DY271">
        <v>6.6891608185384546E-2</v>
      </c>
      <c r="DZ271">
        <v>-7.2855729436298353E-2</v>
      </c>
      <c r="EA271">
        <v>-5.2536711124285297E-2</v>
      </c>
      <c r="EB271">
        <v>-0.16161111904363382</v>
      </c>
      <c r="EC271">
        <v>-8.6753442073010459E-2</v>
      </c>
      <c r="ED271">
        <v>0.12708039754772643</v>
      </c>
      <c r="EE271">
        <v>7.2945519135159398E-2</v>
      </c>
      <c r="EF271">
        <v>0.1491592195696326</v>
      </c>
      <c r="EG271">
        <v>0.10512453442943963</v>
      </c>
      <c r="EH271">
        <v>-6.9831181430884459E-2</v>
      </c>
      <c r="EI271">
        <v>-4.9098911447696403E-3</v>
      </c>
      <c r="EJ271">
        <v>-8.0925428506109218E-2</v>
      </c>
      <c r="EK271">
        <v>9.3825394834909759E-2</v>
      </c>
      <c r="EL271">
        <v>1.8496719905863105E-2</v>
      </c>
      <c r="EM271">
        <v>0.51234500424630358</v>
      </c>
      <c r="EN271">
        <v>-2.4147102064333754E-2</v>
      </c>
      <c r="EO271">
        <v>-0.44023314125956187</v>
      </c>
      <c r="EP271">
        <v>0.10709592427474453</v>
      </c>
      <c r="EQ271">
        <v>-0.17767227532930183</v>
      </c>
      <c r="ER271">
        <v>0.14070654642926592</v>
      </c>
      <c r="ES271">
        <v>0.33718583374410405</v>
      </c>
    </row>
    <row r="272" spans="1:149" ht="19.5" hidden="1" x14ac:dyDescent="0.35">
      <c r="A272" s="54"/>
      <c r="B272" s="414">
        <v>253</v>
      </c>
      <c r="C272" s="54"/>
      <c r="D272" s="54"/>
      <c r="E272" s="375"/>
      <c r="F272" s="288"/>
      <c r="G272" s="288"/>
      <c r="H272" s="286"/>
      <c r="I272" s="286"/>
      <c r="J272" s="286"/>
      <c r="K272" s="286"/>
      <c r="L272" s="286"/>
      <c r="M272" s="286"/>
      <c r="N272" s="287"/>
      <c r="O272" s="290"/>
      <c r="P272" s="290"/>
      <c r="Q272" s="433">
        <v>1.3484750047798024E-2</v>
      </c>
      <c r="R272" s="433">
        <v>0.68248078886298646</v>
      </c>
      <c r="S272" s="433">
        <v>0.11335735562847982</v>
      </c>
      <c r="T272" s="433">
        <v>3.2473873827469343E-2</v>
      </c>
      <c r="U272" s="433">
        <v>-7.3251125727647123E-2</v>
      </c>
      <c r="V272" s="433">
        <v>-0.12308663751127787</v>
      </c>
      <c r="W272" s="433">
        <v>0.1391798918582626</v>
      </c>
      <c r="X272" s="433">
        <v>3.9192780661674951E-3</v>
      </c>
      <c r="Y272" s="433">
        <v>0.20730223165722261</v>
      </c>
      <c r="Z272" s="433">
        <v>-0.16961611391675122</v>
      </c>
      <c r="AA272" s="433">
        <v>-0.41363218655231854</v>
      </c>
      <c r="AB272" s="433">
        <v>-0.43894572452787678</v>
      </c>
      <c r="AC272" s="433">
        <v>-0.11377186384459637</v>
      </c>
      <c r="AD272" s="433">
        <v>-0.154426155091968</v>
      </c>
      <c r="AE272" s="433">
        <v>4.0724259289575501E-2</v>
      </c>
      <c r="AF272" s="433">
        <v>5.6309657954647284E-2</v>
      </c>
      <c r="AG272" s="433">
        <v>-0.22903609622762411</v>
      </c>
      <c r="AH272" s="433">
        <v>-0.13587866578920818</v>
      </c>
      <c r="AI272" s="433">
        <v>0.11028163324090436</v>
      </c>
      <c r="AJ272" s="433">
        <v>2.82641171254846E-2</v>
      </c>
      <c r="AK272" s="433">
        <v>8.1138316281113357E-2</v>
      </c>
      <c r="AL272" s="290">
        <v>-0.21849184395654167</v>
      </c>
      <c r="AM272" s="290">
        <v>-3.6366998418056927E-2</v>
      </c>
      <c r="AN272" s="290">
        <v>-0.28359960822368141</v>
      </c>
      <c r="AO272" s="290">
        <v>-0.20901322732859581</v>
      </c>
      <c r="AP272" s="290">
        <v>-0.19351165223054401</v>
      </c>
      <c r="AQ272" s="290">
        <v>-0.60109452033458355</v>
      </c>
      <c r="AR272" s="290">
        <v>0.16180477748416858</v>
      </c>
      <c r="AS272" s="290">
        <v>0.16816556684134401</v>
      </c>
      <c r="AT272" s="290">
        <v>3.8346796617347627E-2</v>
      </c>
      <c r="AU272" s="290">
        <v>-0.1051365109149366</v>
      </c>
      <c r="AV272" s="290">
        <v>-9.9834303740509358E-3</v>
      </c>
      <c r="AW272" s="290">
        <v>-0.19826434684789232</v>
      </c>
      <c r="AX272" s="290">
        <v>-0.21103214384527388</v>
      </c>
      <c r="AY272" s="290">
        <v>-0.12343379590520419</v>
      </c>
      <c r="AZ272" s="290">
        <v>-7.0003204614992084E-2</v>
      </c>
      <c r="BA272" s="290"/>
      <c r="BB272" s="290">
        <v>-0.10766593555043608</v>
      </c>
      <c r="BC272" s="290">
        <v>-0.10165601903313996</v>
      </c>
      <c r="BD272" s="290">
        <v>3.2079615510540026E-2</v>
      </c>
      <c r="BE272" s="290">
        <v>-6.9171559760758644E-2</v>
      </c>
      <c r="BF272" s="290">
        <v>4.0029342653711941E-2</v>
      </c>
      <c r="BG272" s="290">
        <v>-0.37292546855578862</v>
      </c>
      <c r="BH272" s="290">
        <v>2.6902739223092696E-2</v>
      </c>
      <c r="BI272" s="290">
        <v>-0.14835915762002375</v>
      </c>
      <c r="BJ272" s="290">
        <v>-4.0028740279700263E-2</v>
      </c>
      <c r="BK272" s="290">
        <v>-0.15385476511381593</v>
      </c>
      <c r="BL272" s="290">
        <v>-0.14020134385545971</v>
      </c>
      <c r="BM272" s="290">
        <v>8.8823079877382097E-2</v>
      </c>
      <c r="BN272" s="290">
        <v>0.11142892605874533</v>
      </c>
      <c r="BO272" s="290">
        <v>8.4962433308549676E-2</v>
      </c>
      <c r="BP272" s="290">
        <v>-7.2110955052392761E-2</v>
      </c>
      <c r="BQ272" s="290">
        <v>-9.4201952674584519E-2</v>
      </c>
      <c r="BR272" s="290"/>
      <c r="BS272" s="290">
        <v>0.1089965835560639</v>
      </c>
      <c r="BT272" s="290">
        <v>1.2220534893480432E-2</v>
      </c>
      <c r="BU272" s="290">
        <v>0.52749698070633466</v>
      </c>
      <c r="BV272" s="290">
        <v>-3.0935455033399419E-2</v>
      </c>
      <c r="BW272" s="290">
        <v>-0.45779546955638728</v>
      </c>
      <c r="BX272" s="290">
        <v>9.6955918457885273E-2</v>
      </c>
      <c r="BY272" s="290">
        <v>-0.20329261399791809</v>
      </c>
      <c r="BZ272" s="290">
        <v>0.12544264699926824</v>
      </c>
      <c r="CA272" s="290">
        <v>0.29399365766799673</v>
      </c>
      <c r="CB272" s="290">
        <v>-4.2331317169804615E-2</v>
      </c>
      <c r="CC272" s="290">
        <v>-3.8902014378381325E-2</v>
      </c>
      <c r="CD272" s="290">
        <v>0</v>
      </c>
      <c r="CE272" s="290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</row>
    <row r="273" spans="1:94" ht="19.5" x14ac:dyDescent="0.35">
      <c r="A273" s="286"/>
      <c r="B273" s="286"/>
      <c r="C273" s="286"/>
      <c r="D273" s="286"/>
      <c r="E273" s="309"/>
      <c r="F273" s="288"/>
      <c r="G273" s="288"/>
      <c r="H273" s="286"/>
      <c r="I273" s="286"/>
      <c r="J273" s="286"/>
      <c r="K273" s="286"/>
      <c r="L273" s="286"/>
      <c r="M273" s="286"/>
      <c r="N273" s="287"/>
      <c r="O273" s="290"/>
      <c r="P273" s="290"/>
      <c r="Q273" s="290">
        <v>0</v>
      </c>
      <c r="R273" s="290">
        <v>0</v>
      </c>
      <c r="S273" s="290">
        <v>0</v>
      </c>
      <c r="T273" s="290">
        <v>0</v>
      </c>
      <c r="U273" s="290">
        <v>0</v>
      </c>
      <c r="V273" s="290">
        <v>0</v>
      </c>
      <c r="W273" s="290">
        <v>0</v>
      </c>
      <c r="X273" s="290">
        <v>0</v>
      </c>
      <c r="Y273" s="290">
        <v>0</v>
      </c>
      <c r="Z273" s="290">
        <v>0</v>
      </c>
      <c r="AA273" s="290">
        <v>0</v>
      </c>
      <c r="AB273" s="290">
        <v>0</v>
      </c>
      <c r="AC273" s="290">
        <v>0</v>
      </c>
      <c r="AD273" s="290">
        <v>-9.7405351874380042E-3</v>
      </c>
      <c r="AE273" s="290">
        <v>0</v>
      </c>
      <c r="AF273" s="290">
        <v>0</v>
      </c>
      <c r="AG273" s="290">
        <v>0</v>
      </c>
      <c r="AH273" s="290">
        <v>0</v>
      </c>
      <c r="AI273" s="290">
        <v>0</v>
      </c>
      <c r="AJ273" s="290">
        <v>0</v>
      </c>
      <c r="AK273" s="290">
        <v>0</v>
      </c>
      <c r="AL273" s="290">
        <v>0</v>
      </c>
      <c r="AM273" s="290">
        <v>0</v>
      </c>
      <c r="AN273" s="290">
        <v>0</v>
      </c>
      <c r="AO273" s="290">
        <v>0</v>
      </c>
      <c r="AP273" s="290">
        <v>0</v>
      </c>
      <c r="AQ273" s="290">
        <v>0</v>
      </c>
      <c r="AR273" s="290">
        <v>0</v>
      </c>
      <c r="AS273" s="290">
        <v>0</v>
      </c>
      <c r="AT273" s="290">
        <v>0</v>
      </c>
      <c r="AU273" s="290">
        <v>0</v>
      </c>
      <c r="AV273" s="290">
        <v>0</v>
      </c>
      <c r="AW273" s="290">
        <v>0</v>
      </c>
      <c r="AX273" s="290">
        <v>0</v>
      </c>
      <c r="AY273" s="290">
        <v>0</v>
      </c>
      <c r="AZ273" s="290">
        <v>0</v>
      </c>
      <c r="BA273" s="290"/>
      <c r="BB273" s="290">
        <v>0</v>
      </c>
      <c r="BC273" s="290">
        <v>-2.7990364266324938E-2</v>
      </c>
      <c r="BD273" s="290">
        <v>0</v>
      </c>
      <c r="BE273" s="290">
        <v>0</v>
      </c>
      <c r="BF273" s="290">
        <v>0</v>
      </c>
      <c r="BG273" s="290">
        <v>0</v>
      </c>
      <c r="BH273" s="290">
        <v>0</v>
      </c>
      <c r="BI273" s="290">
        <v>0</v>
      </c>
      <c r="BJ273" s="290">
        <v>0</v>
      </c>
      <c r="BK273" s="290">
        <v>0</v>
      </c>
      <c r="BL273" s="290">
        <v>0</v>
      </c>
      <c r="BM273" s="290">
        <v>0</v>
      </c>
      <c r="BN273" s="290">
        <v>0</v>
      </c>
      <c r="BO273" s="290">
        <v>0</v>
      </c>
      <c r="BP273" s="290">
        <v>0</v>
      </c>
      <c r="BQ273" s="290">
        <v>0</v>
      </c>
      <c r="BR273" s="290"/>
      <c r="BS273" s="290">
        <v>0</v>
      </c>
      <c r="BT273" s="290">
        <v>0</v>
      </c>
      <c r="BU273" s="290">
        <v>0</v>
      </c>
      <c r="BV273" s="290">
        <v>0</v>
      </c>
      <c r="BW273" s="290">
        <v>0</v>
      </c>
      <c r="BX273" s="290">
        <v>0</v>
      </c>
      <c r="BY273" s="290">
        <v>0</v>
      </c>
      <c r="BZ273" s="290">
        <v>0</v>
      </c>
      <c r="CA273" s="290">
        <v>0</v>
      </c>
      <c r="CB273" s="290">
        <v>0</v>
      </c>
      <c r="CC273" s="290">
        <v>0</v>
      </c>
      <c r="CD273" s="290"/>
      <c r="CE273" s="290"/>
    </row>
    <row r="274" spans="1:94" s="27" customFormat="1" x14ac:dyDescent="0.2">
      <c r="E274" s="26"/>
      <c r="F274" s="3"/>
      <c r="N274" s="108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9"/>
      <c r="AW274" s="59"/>
      <c r="AX274" s="59"/>
      <c r="AY274" s="59"/>
      <c r="AZ274" s="59"/>
      <c r="BA274" s="59"/>
      <c r="BB274" s="59"/>
      <c r="BC274" s="59"/>
      <c r="BD274" s="59"/>
      <c r="BE274" s="59"/>
      <c r="BF274" s="59"/>
      <c r="BG274" s="59"/>
      <c r="BH274" s="59"/>
      <c r="BI274" s="59"/>
      <c r="BJ274" s="59"/>
      <c r="BK274" s="59"/>
      <c r="BL274" s="59"/>
      <c r="BM274" s="59"/>
      <c r="BN274" s="59"/>
      <c r="BO274" s="59"/>
      <c r="BP274" s="59"/>
      <c r="BQ274" s="59"/>
      <c r="BR274" s="59"/>
      <c r="BS274" s="59"/>
      <c r="BT274" s="59"/>
      <c r="BU274" s="59"/>
      <c r="BV274" s="59"/>
      <c r="BW274" s="59"/>
      <c r="BX274" s="59"/>
      <c r="BY274" s="59"/>
      <c r="BZ274" s="59"/>
      <c r="CA274" s="59"/>
      <c r="CB274" s="59"/>
      <c r="CC274" s="59"/>
      <c r="CD274" s="59"/>
      <c r="CE274" s="59"/>
    </row>
    <row r="275" spans="1:94" x14ac:dyDescent="0.2">
      <c r="Q275" s="65">
        <f>G261</f>
        <v>-0.14448629176665168</v>
      </c>
      <c r="R275" s="65">
        <f>Q275</f>
        <v>-0.14448629176665168</v>
      </c>
      <c r="S275" s="65">
        <f t="shared" ref="S275:CC275" si="121">R275</f>
        <v>-0.14448629176665168</v>
      </c>
      <c r="T275" s="65">
        <f t="shared" si="121"/>
        <v>-0.14448629176665168</v>
      </c>
      <c r="U275" s="65">
        <f t="shared" si="121"/>
        <v>-0.14448629176665168</v>
      </c>
      <c r="V275" s="65">
        <f t="shared" si="121"/>
        <v>-0.14448629176665168</v>
      </c>
      <c r="W275" s="65">
        <f t="shared" si="121"/>
        <v>-0.14448629176665168</v>
      </c>
      <c r="X275" s="65">
        <f t="shared" si="121"/>
        <v>-0.14448629176665168</v>
      </c>
      <c r="Y275" s="65">
        <f t="shared" si="121"/>
        <v>-0.14448629176665168</v>
      </c>
      <c r="Z275" s="65">
        <f t="shared" si="121"/>
        <v>-0.14448629176665168</v>
      </c>
      <c r="AA275" s="65">
        <f t="shared" si="121"/>
        <v>-0.14448629176665168</v>
      </c>
      <c r="AB275" s="65">
        <f t="shared" si="121"/>
        <v>-0.14448629176665168</v>
      </c>
      <c r="AC275" s="65">
        <f t="shared" si="121"/>
        <v>-0.14448629176665168</v>
      </c>
      <c r="AD275" s="65">
        <f t="shared" si="121"/>
        <v>-0.14448629176665168</v>
      </c>
      <c r="AE275" s="65">
        <f t="shared" si="121"/>
        <v>-0.14448629176665168</v>
      </c>
      <c r="AF275" s="65">
        <f t="shared" si="121"/>
        <v>-0.14448629176665168</v>
      </c>
      <c r="AG275" s="65">
        <f t="shared" si="121"/>
        <v>-0.14448629176665168</v>
      </c>
      <c r="AH275" s="65">
        <f t="shared" si="121"/>
        <v>-0.14448629176665168</v>
      </c>
      <c r="AI275" s="65">
        <f t="shared" si="121"/>
        <v>-0.14448629176665168</v>
      </c>
      <c r="AJ275" s="65">
        <f t="shared" si="121"/>
        <v>-0.14448629176665168</v>
      </c>
      <c r="AK275" s="65">
        <f t="shared" si="121"/>
        <v>-0.14448629176665168</v>
      </c>
      <c r="AL275" s="65">
        <f t="shared" si="121"/>
        <v>-0.14448629176665168</v>
      </c>
      <c r="AM275" s="65">
        <f t="shared" si="121"/>
        <v>-0.14448629176665168</v>
      </c>
      <c r="AN275" s="65">
        <f t="shared" si="121"/>
        <v>-0.14448629176665168</v>
      </c>
      <c r="AO275" s="65">
        <f t="shared" si="121"/>
        <v>-0.14448629176665168</v>
      </c>
      <c r="AP275" s="65">
        <f t="shared" si="121"/>
        <v>-0.14448629176665168</v>
      </c>
      <c r="AQ275" s="65">
        <f t="shared" si="121"/>
        <v>-0.14448629176665168</v>
      </c>
      <c r="AR275" s="65">
        <f t="shared" si="121"/>
        <v>-0.14448629176665168</v>
      </c>
      <c r="AS275" s="65">
        <f t="shared" si="121"/>
        <v>-0.14448629176665168</v>
      </c>
      <c r="AT275" s="65">
        <f t="shared" si="121"/>
        <v>-0.14448629176665168</v>
      </c>
      <c r="AU275" s="65">
        <f t="shared" si="121"/>
        <v>-0.14448629176665168</v>
      </c>
      <c r="AV275" s="65">
        <f t="shared" si="121"/>
        <v>-0.14448629176665168</v>
      </c>
      <c r="AW275" s="65">
        <f t="shared" si="121"/>
        <v>-0.14448629176665168</v>
      </c>
      <c r="AX275" s="65">
        <f t="shared" si="121"/>
        <v>-0.14448629176665168</v>
      </c>
      <c r="AY275" s="65">
        <f t="shared" si="121"/>
        <v>-0.14448629176665168</v>
      </c>
      <c r="AZ275" s="65">
        <f t="shared" si="121"/>
        <v>-0.14448629176665168</v>
      </c>
      <c r="BA275" s="65">
        <f t="shared" si="121"/>
        <v>-0.14448629176665168</v>
      </c>
      <c r="BB275" s="65">
        <f t="shared" si="121"/>
        <v>-0.14448629176665168</v>
      </c>
      <c r="BC275" s="65">
        <f t="shared" si="121"/>
        <v>-0.14448629176665168</v>
      </c>
      <c r="BD275" s="65">
        <f t="shared" si="121"/>
        <v>-0.14448629176665168</v>
      </c>
      <c r="BE275" s="65">
        <f t="shared" si="121"/>
        <v>-0.14448629176665168</v>
      </c>
      <c r="BF275" s="65">
        <f t="shared" si="121"/>
        <v>-0.14448629176665168</v>
      </c>
      <c r="BG275" s="65">
        <f t="shared" si="121"/>
        <v>-0.14448629176665168</v>
      </c>
      <c r="BH275" s="65">
        <f t="shared" si="121"/>
        <v>-0.14448629176665168</v>
      </c>
      <c r="BI275" s="65">
        <f t="shared" si="121"/>
        <v>-0.14448629176665168</v>
      </c>
      <c r="BJ275" s="65">
        <f t="shared" si="121"/>
        <v>-0.14448629176665168</v>
      </c>
      <c r="BK275" s="65">
        <f t="shared" si="121"/>
        <v>-0.14448629176665168</v>
      </c>
      <c r="BL275" s="65">
        <f t="shared" si="121"/>
        <v>-0.14448629176665168</v>
      </c>
      <c r="BM275" s="65">
        <f t="shared" si="121"/>
        <v>-0.14448629176665168</v>
      </c>
      <c r="BN275" s="65">
        <f t="shared" si="121"/>
        <v>-0.14448629176665168</v>
      </c>
      <c r="BO275" s="65">
        <f t="shared" si="121"/>
        <v>-0.14448629176665168</v>
      </c>
      <c r="BP275" s="65">
        <f t="shared" si="121"/>
        <v>-0.14448629176665168</v>
      </c>
      <c r="BQ275" s="65">
        <f t="shared" si="121"/>
        <v>-0.14448629176665168</v>
      </c>
      <c r="BR275" s="65">
        <f t="shared" si="121"/>
        <v>-0.14448629176665168</v>
      </c>
      <c r="BS275" s="65">
        <f t="shared" si="121"/>
        <v>-0.14448629176665168</v>
      </c>
      <c r="BT275" s="65">
        <f t="shared" si="121"/>
        <v>-0.14448629176665168</v>
      </c>
      <c r="BU275" s="65">
        <f t="shared" si="121"/>
        <v>-0.14448629176665168</v>
      </c>
      <c r="BV275" s="65">
        <f t="shared" si="121"/>
        <v>-0.14448629176665168</v>
      </c>
      <c r="BW275" s="65">
        <f t="shared" si="121"/>
        <v>-0.14448629176665168</v>
      </c>
      <c r="BX275" s="65">
        <f t="shared" si="121"/>
        <v>-0.14448629176665168</v>
      </c>
      <c r="BY275" s="65">
        <f t="shared" si="121"/>
        <v>-0.14448629176665168</v>
      </c>
      <c r="BZ275" s="65">
        <f t="shared" si="121"/>
        <v>-0.14448629176665168</v>
      </c>
      <c r="CA275" s="65">
        <f t="shared" si="121"/>
        <v>-0.14448629176665168</v>
      </c>
      <c r="CB275" s="65">
        <f t="shared" si="121"/>
        <v>-0.14448629176665168</v>
      </c>
      <c r="CC275" s="65">
        <f t="shared" si="121"/>
        <v>-0.14448629176665168</v>
      </c>
      <c r="CD275" s="65"/>
      <c r="CE275" s="65"/>
      <c r="CF275" s="65"/>
      <c r="CG275" s="65"/>
      <c r="CH275" s="65"/>
      <c r="CI275" s="65"/>
      <c r="CJ275" s="65"/>
      <c r="CK275" s="65"/>
      <c r="CL275" s="65"/>
      <c r="CM275" s="65"/>
      <c r="CN275" s="65"/>
      <c r="CO275" s="65"/>
      <c r="CP275" s="65"/>
    </row>
    <row r="276" spans="1:94" x14ac:dyDescent="0.2">
      <c r="G276" s="19"/>
    </row>
    <row r="282" spans="1:94" x14ac:dyDescent="0.2">
      <c r="Q282" s="65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25" right="0.25" top="0.75" bottom="0.75" header="0.3" footer="0.3"/>
  <pageSetup paperSize="5" scale="4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36"/>
  <sheetViews>
    <sheetView zoomScale="90" zoomScaleNormal="90" workbookViewId="0">
      <selection activeCell="C1" sqref="C1:L36"/>
    </sheetView>
  </sheetViews>
  <sheetFormatPr baseColWidth="10" defaultColWidth="9.140625" defaultRowHeight="12.75" x14ac:dyDescent="0.2"/>
  <cols>
    <col min="3" max="3" width="3.28515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2" width="18.28515625" customWidth="1"/>
    <col min="13" max="13" width="9.28515625" bestFit="1" customWidth="1"/>
  </cols>
  <sheetData>
    <row r="2" spans="3:17" ht="23.25" x14ac:dyDescent="0.35">
      <c r="C2" s="283" t="s">
        <v>168</v>
      </c>
      <c r="D2" s="283"/>
      <c r="E2" s="283"/>
      <c r="F2" s="283"/>
      <c r="G2" s="283"/>
      <c r="H2" s="283"/>
      <c r="I2" s="283"/>
      <c r="J2" s="283"/>
      <c r="K2" s="283"/>
    </row>
    <row r="3" spans="3:17" s="48" customFormat="1" ht="23.25" customHeight="1" x14ac:dyDescent="0.25">
      <c r="C3" s="284" t="str">
        <f>'Model Inputs'!F5</f>
        <v>Oshawa PUC Networks Inc.</v>
      </c>
      <c r="D3" s="284"/>
      <c r="E3" s="284"/>
      <c r="F3" s="284"/>
      <c r="G3" s="284"/>
      <c r="H3" s="284"/>
      <c r="I3" s="284"/>
      <c r="J3" s="284"/>
      <c r="K3" s="284"/>
    </row>
    <row r="4" spans="3:17" s="48" customFormat="1" ht="19.5" x14ac:dyDescent="0.35">
      <c r="C4" s="45"/>
      <c r="D4" s="45"/>
      <c r="E4" s="45"/>
      <c r="F4" s="45"/>
      <c r="G4" s="45"/>
      <c r="H4" s="45"/>
      <c r="I4" s="45"/>
      <c r="J4" s="45"/>
      <c r="K4" s="45"/>
    </row>
    <row r="6" spans="3:17" x14ac:dyDescent="0.2">
      <c r="F6" s="2">
        <f>'Benchmarking Calculations'!G5</f>
        <v>2018</v>
      </c>
      <c r="G6" s="2">
        <f>F6+1</f>
        <v>2019</v>
      </c>
      <c r="H6" s="2">
        <f t="shared" ref="H6:L6" si="0">G6+1</f>
        <v>2020</v>
      </c>
      <c r="I6" s="2">
        <f t="shared" si="0"/>
        <v>2021</v>
      </c>
      <c r="J6" s="2">
        <f t="shared" si="0"/>
        <v>2022</v>
      </c>
      <c r="K6" s="2">
        <f t="shared" si="0"/>
        <v>2023</v>
      </c>
      <c r="L6" s="2">
        <f t="shared" si="0"/>
        <v>2024</v>
      </c>
      <c r="M6" s="2"/>
      <c r="N6" s="2"/>
    </row>
    <row r="7" spans="3:17" x14ac:dyDescent="0.2">
      <c r="F7" s="10" t="s">
        <v>185</v>
      </c>
      <c r="G7" s="10" t="s">
        <v>185</v>
      </c>
      <c r="H7" s="10" t="s">
        <v>186</v>
      </c>
      <c r="I7" s="274" t="s">
        <v>187</v>
      </c>
      <c r="J7" s="16"/>
      <c r="K7" s="16"/>
      <c r="L7" s="16"/>
      <c r="M7" s="16"/>
      <c r="N7" s="16"/>
      <c r="O7" s="16"/>
    </row>
    <row r="8" spans="3:17" x14ac:dyDescent="0.2">
      <c r="C8" s="7" t="s">
        <v>163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3:17" x14ac:dyDescent="0.2"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3:17" ht="18.75" customHeight="1" x14ac:dyDescent="0.2">
      <c r="D10" t="s">
        <v>162</v>
      </c>
      <c r="F10" s="43">
        <f>'Benchmarking Calculations'!G121</f>
        <v>33406523.050460454</v>
      </c>
      <c r="G10" s="43">
        <f>'Benchmarking Calculations'!H121</f>
        <v>35401350.56585829</v>
      </c>
      <c r="H10" s="43">
        <f>'Benchmarking Calculations'!I121</f>
        <v>35826248.632893607</v>
      </c>
      <c r="I10" s="47">
        <f>IF(ISNUMBER(I12),'Benchmarking Calculations'!J121,"na")</f>
        <v>37019684.785672188</v>
      </c>
      <c r="J10" s="47">
        <f>IF(ISNUMBER(J12),'Benchmarking Calculations'!K121,"na")</f>
        <v>38303729.904952809</v>
      </c>
      <c r="K10" s="47">
        <f>IF(ISNUMBER(K12),'Benchmarking Calculations'!L121,"na")</f>
        <v>39464592.773125969</v>
      </c>
      <c r="L10" s="47">
        <f>IF(ISNUMBER(L12),'Benchmarking Calculations'!M121,"na")</f>
        <v>40585808.572019167</v>
      </c>
      <c r="M10" s="43"/>
      <c r="N10" s="43"/>
      <c r="O10" s="43"/>
      <c r="P10" s="15"/>
      <c r="Q10" s="15"/>
    </row>
    <row r="11" spans="3:17" ht="18.75" customHeight="1" x14ac:dyDescent="0.2"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15"/>
      <c r="Q11" s="15"/>
    </row>
    <row r="12" spans="3:17" ht="18.75" customHeight="1" x14ac:dyDescent="0.2">
      <c r="D12" t="s">
        <v>150</v>
      </c>
      <c r="F12" s="43">
        <f>'Benchmarking Calculations'!G257</f>
        <v>38599428.613129437</v>
      </c>
      <c r="G12" s="43">
        <f>'Benchmarking Calculations'!H257</f>
        <v>39804645.979520999</v>
      </c>
      <c r="H12" s="43">
        <f>'Benchmarking Calculations'!I257</f>
        <v>40330356.167453356</v>
      </c>
      <c r="I12" s="47">
        <f>IF(ISNUMBER('Benchmarking Calculations'!J257),'Benchmarking Calculations'!J257,"na")</f>
        <v>41778603.89435298</v>
      </c>
      <c r="J12" s="47">
        <f>IF(ISNUMBER('Benchmarking Calculations'!K257),'Benchmarking Calculations'!K257,"na")</f>
        <v>43498580.526101246</v>
      </c>
      <c r="K12" s="47">
        <f>IF(ISNUMBER('Benchmarking Calculations'!L257),'Benchmarking Calculations'!L257,"na")</f>
        <v>45340795.517897516</v>
      </c>
      <c r="L12" s="47">
        <f>IF(ISNUMBER('Benchmarking Calculations'!M257),'Benchmarking Calculations'!M257,"na")</f>
        <v>47278098.640101418</v>
      </c>
      <c r="M12" s="43"/>
      <c r="N12" s="43"/>
      <c r="O12" s="43"/>
      <c r="P12" s="15"/>
      <c r="Q12" s="15"/>
    </row>
    <row r="13" spans="3:17" ht="18.75" customHeight="1" x14ac:dyDescent="0.2"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15"/>
      <c r="Q13" s="15"/>
    </row>
    <row r="14" spans="3:17" ht="18.75" customHeight="1" x14ac:dyDescent="0.2">
      <c r="D14" t="s">
        <v>160</v>
      </c>
      <c r="F14" s="43">
        <f t="shared" ref="F14:H14" si="1">F10-F12</f>
        <v>-5192905.5626689829</v>
      </c>
      <c r="G14" s="43">
        <f t="shared" si="1"/>
        <v>-4403295.4136627093</v>
      </c>
      <c r="H14" s="43">
        <f t="shared" si="1"/>
        <v>-4504107.5345597491</v>
      </c>
      <c r="I14" s="47">
        <f>IF(ISNUMBER(I12),I10-I12,"na")</f>
        <v>-4758919.1086807922</v>
      </c>
      <c r="J14" s="47">
        <f t="shared" ref="J14:L14" si="2">IF(ISNUMBER(J12),J10-J12,"na")</f>
        <v>-5194850.6211484373</v>
      </c>
      <c r="K14" s="47">
        <f t="shared" si="2"/>
        <v>-5876202.7447715476</v>
      </c>
      <c r="L14" s="47">
        <f t="shared" si="2"/>
        <v>-6692290.0680822507</v>
      </c>
      <c r="M14" s="43"/>
      <c r="N14" s="43"/>
      <c r="O14" s="43"/>
      <c r="P14" s="15"/>
      <c r="Q14" s="15"/>
    </row>
    <row r="15" spans="3:17" ht="18.75" customHeight="1" x14ac:dyDescent="0.2"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5"/>
      <c r="Q15" s="15"/>
    </row>
    <row r="16" spans="3:17" ht="18.75" customHeight="1" x14ac:dyDescent="0.2">
      <c r="D16" s="7" t="s">
        <v>184</v>
      </c>
      <c r="E16" s="7"/>
      <c r="F16" s="104">
        <f>LN(F10/F12)</f>
        <v>-0.14448629176665168</v>
      </c>
      <c r="G16" s="104">
        <f t="shared" ref="G16:H16" si="3">LN(G10/G12)</f>
        <v>-0.11723366764150796</v>
      </c>
      <c r="H16" s="104">
        <f t="shared" si="3"/>
        <v>-0.11842361339266971</v>
      </c>
      <c r="I16" s="70">
        <f>IF(ISNUMBER(I14),LN(I10/I12),"na")</f>
        <v>-0.1209345475196439</v>
      </c>
      <c r="J16" s="70">
        <f t="shared" ref="J16:K16" si="4">IF(ISNUMBER(J14),LN(J10/J12),"na")</f>
        <v>-0.12718102798120681</v>
      </c>
      <c r="K16" s="70">
        <f t="shared" si="4"/>
        <v>-0.13880330611126465</v>
      </c>
      <c r="L16" s="275">
        <f t="shared" ref="L16" si="5">IF(ISNUMBER(L14),LN(L10/L12),"na")</f>
        <v>-0.15262869445898841</v>
      </c>
      <c r="M16" s="16"/>
      <c r="N16" s="16"/>
      <c r="O16" s="16"/>
    </row>
    <row r="17" spans="4:15" ht="18.75" customHeight="1" x14ac:dyDescent="0.2">
      <c r="F17" s="89"/>
      <c r="G17" s="89"/>
      <c r="H17" s="89"/>
      <c r="I17" s="44"/>
      <c r="J17" s="44"/>
      <c r="K17" s="44"/>
      <c r="L17" s="276"/>
      <c r="M17" s="16"/>
      <c r="N17" s="16"/>
      <c r="O17" s="16"/>
    </row>
    <row r="18" spans="4:15" ht="18.75" customHeight="1" x14ac:dyDescent="0.2">
      <c r="D18" t="s">
        <v>181</v>
      </c>
      <c r="F18" s="90"/>
      <c r="G18" s="90"/>
      <c r="H18" s="90">
        <f>AVERAGE(F16:H16)</f>
        <v>-0.1267145242669431</v>
      </c>
      <c r="I18" s="25">
        <f>IF(ISNUMBER(I16),AVERAGE(G16:I16),"na")</f>
        <v>-0.11886394285127384</v>
      </c>
      <c r="J18" s="25">
        <f t="shared" ref="J18:L18" si="6">IF(ISNUMBER(J16),AVERAGE(H16:J16),"na")</f>
        <v>-0.12217972963117348</v>
      </c>
      <c r="K18" s="25">
        <f t="shared" si="6"/>
        <v>-0.12897296053737181</v>
      </c>
      <c r="L18" s="277">
        <f t="shared" si="6"/>
        <v>-0.13953767618381996</v>
      </c>
      <c r="M18" s="16"/>
      <c r="N18" s="16"/>
      <c r="O18" s="16"/>
    </row>
    <row r="19" spans="4:15" ht="18.75" customHeight="1" x14ac:dyDescent="0.2"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4:15" ht="18.75" customHeight="1" x14ac:dyDescent="0.45">
      <c r="D20" t="s">
        <v>161</v>
      </c>
      <c r="F20" s="62"/>
      <c r="G20" s="17"/>
      <c r="H20" s="17"/>
      <c r="I20" s="17"/>
      <c r="J20" s="17"/>
      <c r="K20" s="17"/>
      <c r="L20" s="17"/>
      <c r="M20" s="16"/>
      <c r="N20" s="16"/>
      <c r="O20" s="16"/>
    </row>
    <row r="21" spans="4:15" x14ac:dyDescent="0.2">
      <c r="L21" s="48"/>
    </row>
    <row r="22" spans="4:15" ht="15" x14ac:dyDescent="0.25">
      <c r="E22" t="s">
        <v>182</v>
      </c>
      <c r="F22" s="71">
        <f>IF(F16&lt;-0.25,1,IF(F16&lt;-0.1,2,IF(F16&lt;0.1,3,IF(F16&lt;0.25,4,5))))</f>
        <v>2</v>
      </c>
      <c r="G22" s="71">
        <f t="shared" ref="G22" si="7">IF(G16&lt;-0.25,1,IF(G16&lt;-0.1,2,IF(G16&lt;0.1,3,IF(G16&lt;0.25,4,5))))</f>
        <v>2</v>
      </c>
      <c r="H22" s="71">
        <f>IF($H$16&lt;-0.25,1,IF($H$16&lt;-0.1,2,IF($H$16&lt;0.1,3,IF($H$16&lt;0.25,4,5))))</f>
        <v>2</v>
      </c>
      <c r="I22" s="71">
        <f>IF(ISNUMBER(I16),IF(I16&lt;-0.25,1,IF(I16&lt;-0.1,2,IF(I16&lt;0.1,3,IF(I16&lt;0.25,4,5)))),"na")</f>
        <v>2</v>
      </c>
      <c r="J22" s="71">
        <f t="shared" ref="J22:K22" si="8">IF(ISNUMBER(J16),IF(J16&lt;-0.25,1,IF(J16&lt;-0.1,2,IF(J16&lt;0.1,3,IF(J16&lt;0.25,4,5)))),"na")</f>
        <v>2</v>
      </c>
      <c r="K22" s="71">
        <f t="shared" si="8"/>
        <v>2</v>
      </c>
      <c r="L22" s="71">
        <f t="shared" ref="L22" si="9">IF(ISNUMBER(L16),IF(L16&lt;-0.25,1,IF(L16&lt;-0.1,2,IF(L16&lt;0.1,3,IF(L16&lt;0.25,4,5)))),"na")</f>
        <v>2</v>
      </c>
    </row>
    <row r="23" spans="4:15" x14ac:dyDescent="0.2">
      <c r="L23" s="48"/>
    </row>
    <row r="24" spans="4:15" ht="15" x14ac:dyDescent="0.25">
      <c r="E24" t="s">
        <v>155</v>
      </c>
      <c r="H24" s="71">
        <f>IF(H$18&lt;-0.25,1,IF(H$18&lt;-0.1,2,IF(H$18&lt;0.1,3,IF(H$18&lt;0.25,4,5))))</f>
        <v>2</v>
      </c>
      <c r="I24" s="71">
        <f t="shared" ref="I24:K24" si="10">IF(I$18&lt;-0.25,1,IF(I$18&lt;-0.1,2,IF(I$18&lt;0.1,3,IF(I$18&lt;0.25,4,5))))</f>
        <v>2</v>
      </c>
      <c r="J24" s="71">
        <f t="shared" si="10"/>
        <v>2</v>
      </c>
      <c r="K24" s="71">
        <f t="shared" si="10"/>
        <v>2</v>
      </c>
      <c r="L24" s="71">
        <f>IF(L$18&lt;-0.25,1,IF(L$18&lt;-0.1,2,IF(L$18&lt;0.1,3,IF(L$18&lt;0.25,4,5))))</f>
        <v>2</v>
      </c>
    </row>
    <row r="27" spans="4:15" x14ac:dyDescent="0.2">
      <c r="D27" s="7"/>
    </row>
    <row r="29" spans="4:15" x14ac:dyDescent="0.2">
      <c r="F29" s="66"/>
    </row>
    <row r="32" spans="4:15" x14ac:dyDescent="0.2">
      <c r="F32" s="273" t="s">
        <v>732</v>
      </c>
      <c r="G32" s="273" t="s">
        <v>741</v>
      </c>
      <c r="H32" s="273"/>
      <c r="I32" s="273"/>
      <c r="J32" s="273"/>
    </row>
    <row r="33" spans="6:10" x14ac:dyDescent="0.2">
      <c r="F33" s="273" t="s">
        <v>733</v>
      </c>
      <c r="G33" s="273" t="s">
        <v>740</v>
      </c>
      <c r="H33" s="273"/>
      <c r="I33" s="273"/>
      <c r="J33" s="273"/>
    </row>
    <row r="34" spans="6:10" x14ac:dyDescent="0.2">
      <c r="F34" s="273" t="s">
        <v>734</v>
      </c>
      <c r="G34" s="273" t="s">
        <v>739</v>
      </c>
      <c r="H34" s="273"/>
      <c r="I34" s="273"/>
      <c r="J34" s="273"/>
    </row>
    <row r="35" spans="6:10" x14ac:dyDescent="0.2">
      <c r="F35" s="273" t="s">
        <v>736</v>
      </c>
      <c r="G35" s="273" t="s">
        <v>737</v>
      </c>
      <c r="H35" s="273"/>
      <c r="I35" s="273"/>
      <c r="J35" s="273"/>
    </row>
    <row r="36" spans="6:10" x14ac:dyDescent="0.2">
      <c r="F36" s="273" t="s">
        <v>735</v>
      </c>
      <c r="G36" s="273" t="s">
        <v>738</v>
      </c>
      <c r="H36" s="273"/>
      <c r="I36" s="273"/>
      <c r="J36" s="273"/>
    </row>
  </sheetData>
  <mergeCells count="2">
    <mergeCell ref="C2:K2"/>
    <mergeCell ref="C3:K3"/>
  </mergeCells>
  <pageMargins left="0.7" right="0.7" top="0.75" bottom="0.7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33"/>
  <sheetViews>
    <sheetView zoomScale="80" zoomScaleNormal="80" zoomScaleSheetLayoutView="86" workbookViewId="0">
      <pane xSplit="2" ySplit="6" topLeftCell="C7" activePane="bottomRight" state="frozen"/>
      <selection activeCell="S76" sqref="S76"/>
      <selection pane="topRight" activeCell="S76" sqref="S76"/>
      <selection pane="bottomLeft" activeCell="S76" sqref="S76"/>
      <selection pane="bottomRight" sqref="A1:V532"/>
    </sheetView>
  </sheetViews>
  <sheetFormatPr baseColWidth="10" defaultColWidth="9.28515625" defaultRowHeight="12.75" x14ac:dyDescent="0.2"/>
  <cols>
    <col min="1" max="1" width="6.28515625" style="121" customWidth="1"/>
    <col min="2" max="2" width="51.28515625" style="122" customWidth="1"/>
    <col min="3" max="3" width="1.85546875" style="123" customWidth="1"/>
    <col min="4" max="9" width="13.28515625" style="124" customWidth="1"/>
    <col min="10" max="14" width="13.28515625" style="124" bestFit="1" customWidth="1"/>
    <col min="15" max="15" width="9.28515625" style="119"/>
    <col min="16" max="16" width="2.5703125" style="120" customWidth="1"/>
    <col min="17" max="17" width="9.28515625" style="120"/>
    <col min="18" max="22" width="13.28515625" style="124" bestFit="1" customWidth="1"/>
    <col min="23" max="16384" width="9.28515625" style="120"/>
  </cols>
  <sheetData>
    <row r="1" spans="1:22" ht="21.75" customHeight="1" x14ac:dyDescent="0.2">
      <c r="A1" s="116"/>
      <c r="B1" s="117" t="s">
        <v>278</v>
      </c>
      <c r="C1" s="116"/>
      <c r="D1" s="118">
        <f t="shared" ref="D1:N1" si="0">D429</f>
        <v>-1.0099490464199334E-3</v>
      </c>
      <c r="E1" s="118">
        <f t="shared" si="0"/>
        <v>-3.6199799469613936E-3</v>
      </c>
      <c r="F1" s="118">
        <f t="shared" si="0"/>
        <v>-1.0100231083924882E-3</v>
      </c>
      <c r="G1" s="118">
        <f t="shared" si="0"/>
        <v>-3.6200334798195399E-3</v>
      </c>
      <c r="H1" s="118">
        <f t="shared" si="0"/>
        <v>5.2609977385145612E-2</v>
      </c>
      <c r="I1" s="118">
        <f t="shared" si="0"/>
        <v>3.4000549931079149E-8</v>
      </c>
      <c r="J1" s="118">
        <f t="shared" si="0"/>
        <v>4.7439243644475937E-9</v>
      </c>
      <c r="K1" s="118">
        <f t="shared" si="0"/>
        <v>1.4177931006997824E-7</v>
      </c>
      <c r="L1" s="118">
        <f t="shared" si="0"/>
        <v>7.3963747126981616E-8</v>
      </c>
      <c r="M1" s="118">
        <f t="shared" si="0"/>
        <v>-2.9758666642010212E-9</v>
      </c>
      <c r="N1" s="118">
        <f t="shared" si="0"/>
        <v>1.1099473340436816E-7</v>
      </c>
      <c r="R1" s="118">
        <f>R429</f>
        <v>-1.5359546523541212E-8</v>
      </c>
      <c r="S1" s="118">
        <f>S429</f>
        <v>-1.7263664631173015E-7</v>
      </c>
      <c r="T1" s="118">
        <f>T429</f>
        <v>-1.5062323655001819E-7</v>
      </c>
      <c r="U1" s="118">
        <f>U429</f>
        <v>-1.3686440070159733E-7</v>
      </c>
      <c r="V1" s="118">
        <f>V429</f>
        <v>-1.4022225514054298E-7</v>
      </c>
    </row>
    <row r="2" spans="1:22" ht="3" customHeight="1" x14ac:dyDescent="0.2">
      <c r="H2" s="125"/>
      <c r="I2" s="125"/>
      <c r="J2" s="125"/>
      <c r="K2" s="125"/>
      <c r="L2" s="125"/>
      <c r="M2" s="125"/>
      <c r="N2" s="125"/>
    </row>
    <row r="3" spans="1:22" ht="15.75" x14ac:dyDescent="0.25">
      <c r="A3" s="126" t="s">
        <v>279</v>
      </c>
      <c r="B3" s="127"/>
      <c r="C3" s="127"/>
      <c r="D3" s="128" t="e">
        <f>#REF!+1</f>
        <v>#REF!</v>
      </c>
      <c r="E3" s="128" t="e">
        <f t="shared" ref="E3:G3" si="1">D3+1</f>
        <v>#REF!</v>
      </c>
      <c r="F3" s="128" t="e">
        <f t="shared" si="1"/>
        <v>#REF!</v>
      </c>
      <c r="G3" s="128" t="e">
        <f t="shared" si="1"/>
        <v>#REF!</v>
      </c>
      <c r="H3" s="129"/>
      <c r="I3" s="130" t="s">
        <v>280</v>
      </c>
      <c r="J3" s="130" t="s">
        <v>280</v>
      </c>
      <c r="K3" s="129"/>
      <c r="L3" s="129"/>
      <c r="M3" s="129"/>
      <c r="N3" s="129"/>
      <c r="R3" s="285" t="s">
        <v>281</v>
      </c>
      <c r="S3" s="285"/>
      <c r="T3" s="285"/>
      <c r="U3" s="285"/>
      <c r="V3" s="285"/>
    </row>
    <row r="4" spans="1:22" ht="15.75" x14ac:dyDescent="0.2">
      <c r="A4" s="131" t="s">
        <v>282</v>
      </c>
      <c r="B4" s="132" t="s">
        <v>283</v>
      </c>
      <c r="D4" s="133" t="s">
        <v>284</v>
      </c>
      <c r="E4" s="133" t="s">
        <v>285</v>
      </c>
      <c r="F4" s="133" t="s">
        <v>286</v>
      </c>
      <c r="G4" s="133" t="s">
        <v>287</v>
      </c>
      <c r="H4" s="133" t="s">
        <v>288</v>
      </c>
      <c r="I4" s="133" t="s">
        <v>289</v>
      </c>
      <c r="J4" s="133" t="s">
        <v>290</v>
      </c>
      <c r="K4" s="133" t="s">
        <v>291</v>
      </c>
      <c r="L4" s="133" t="s">
        <v>292</v>
      </c>
      <c r="M4" s="133" t="s">
        <v>293</v>
      </c>
      <c r="N4" s="133" t="s">
        <v>294</v>
      </c>
      <c r="R4" s="133" t="s">
        <v>284</v>
      </c>
      <c r="S4" s="133" t="s">
        <v>285</v>
      </c>
      <c r="T4" s="133" t="s">
        <v>286</v>
      </c>
      <c r="U4" s="133" t="s">
        <v>287</v>
      </c>
      <c r="V4" s="133" t="s">
        <v>288</v>
      </c>
    </row>
    <row r="5" spans="1:22" ht="15.75" x14ac:dyDescent="0.2">
      <c r="A5" s="131"/>
      <c r="B5" s="132"/>
      <c r="D5" s="130" t="s">
        <v>295</v>
      </c>
      <c r="E5" s="130" t="s">
        <v>295</v>
      </c>
      <c r="F5" s="130" t="s">
        <v>295</v>
      </c>
      <c r="G5" s="130" t="s">
        <v>295</v>
      </c>
      <c r="H5" s="130" t="s">
        <v>295</v>
      </c>
      <c r="I5" s="130" t="s">
        <v>176</v>
      </c>
      <c r="J5" s="130" t="s">
        <v>174</v>
      </c>
      <c r="K5" s="130" t="s">
        <v>280</v>
      </c>
      <c r="L5" s="130" t="s">
        <v>280</v>
      </c>
      <c r="M5" s="130" t="s">
        <v>280</v>
      </c>
      <c r="N5" s="130" t="s">
        <v>280</v>
      </c>
      <c r="R5" s="130" t="s">
        <v>280</v>
      </c>
      <c r="S5" s="130" t="s">
        <v>280</v>
      </c>
      <c r="T5" s="130" t="s">
        <v>280</v>
      </c>
      <c r="U5" s="130" t="s">
        <v>280</v>
      </c>
      <c r="V5" s="130" t="s">
        <v>280</v>
      </c>
    </row>
    <row r="6" spans="1:22" ht="3.75" customHeight="1" x14ac:dyDescent="0.2"/>
    <row r="7" spans="1:22" ht="12.75" customHeight="1" x14ac:dyDescent="0.2">
      <c r="A7" s="134"/>
      <c r="B7" s="135" t="s">
        <v>297</v>
      </c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R7" s="136"/>
      <c r="S7" s="136"/>
      <c r="T7" s="136"/>
      <c r="U7" s="136"/>
      <c r="V7" s="136"/>
    </row>
    <row r="8" spans="1:22" x14ac:dyDescent="0.2">
      <c r="A8" s="134">
        <v>1005</v>
      </c>
      <c r="B8" s="137" t="s">
        <v>298</v>
      </c>
      <c r="D8" s="138">
        <v>10476539.880000006</v>
      </c>
      <c r="E8" s="138">
        <v>9263312.0799999516</v>
      </c>
      <c r="F8" s="138">
        <v>3330049.0699999477</v>
      </c>
      <c r="G8" s="138">
        <v>6410399.3399999766</v>
      </c>
      <c r="H8" s="138">
        <v>2740483.9836201477</v>
      </c>
      <c r="I8" s="138">
        <v>-1114032.9792922703</v>
      </c>
      <c r="J8" s="138">
        <v>-667620.34931462863</v>
      </c>
      <c r="K8" s="138">
        <v>2723793.3028092789</v>
      </c>
      <c r="L8" s="138">
        <v>6700876.0470578782</v>
      </c>
      <c r="M8" s="138">
        <v>8742417.2569185253</v>
      </c>
      <c r="N8" s="138">
        <v>11968708.98832101</v>
      </c>
      <c r="R8" s="138">
        <v>6850697.7824589061</v>
      </c>
      <c r="S8" s="138">
        <v>4434309.4365414865</v>
      </c>
      <c r="T8" s="138">
        <v>2534075.9500000002</v>
      </c>
      <c r="U8" s="138">
        <v>17196841.070717666</v>
      </c>
      <c r="V8" s="138">
        <v>4445631.5546730477</v>
      </c>
    </row>
    <row r="9" spans="1:22" x14ac:dyDescent="0.2">
      <c r="A9" s="134">
        <v>1010</v>
      </c>
      <c r="B9" s="137" t="s">
        <v>299</v>
      </c>
      <c r="D9" s="138">
        <v>2010.8600000000001</v>
      </c>
      <c r="E9" s="138">
        <v>2010.8600000000001</v>
      </c>
      <c r="F9" s="138">
        <v>2010.8600000000001</v>
      </c>
      <c r="G9" s="138">
        <v>2010.8600000000001</v>
      </c>
      <c r="H9" s="138">
        <v>2010.8600000000001</v>
      </c>
      <c r="I9" s="138">
        <v>2010.8600000000001</v>
      </c>
      <c r="J9" s="138">
        <v>2010.8600000000001</v>
      </c>
      <c r="K9" s="138">
        <v>2010.8600000000001</v>
      </c>
      <c r="L9" s="138">
        <v>2010.8600000000001</v>
      </c>
      <c r="M9" s="138">
        <v>2010.8600000000001</v>
      </c>
      <c r="N9" s="138">
        <v>2010.8600000000001</v>
      </c>
      <c r="R9" s="138">
        <v>1710.8600000000001</v>
      </c>
      <c r="S9" s="138">
        <v>1710.8600000000001</v>
      </c>
      <c r="T9" s="138">
        <v>1710.8600000000001</v>
      </c>
      <c r="U9" s="138">
        <v>1710.8600000000001</v>
      </c>
      <c r="V9" s="138">
        <v>1710.8600000000001</v>
      </c>
    </row>
    <row r="10" spans="1:22" x14ac:dyDescent="0.2">
      <c r="A10" s="134">
        <v>1020</v>
      </c>
      <c r="B10" s="137" t="s">
        <v>300</v>
      </c>
      <c r="D10" s="138">
        <v>0</v>
      </c>
      <c r="E10" s="138">
        <v>0</v>
      </c>
      <c r="F10" s="138">
        <v>0</v>
      </c>
      <c r="G10" s="138">
        <v>0</v>
      </c>
      <c r="H10" s="138">
        <v>0</v>
      </c>
      <c r="I10" s="138">
        <v>0</v>
      </c>
      <c r="J10" s="138">
        <v>0</v>
      </c>
      <c r="K10" s="138">
        <v>0</v>
      </c>
      <c r="L10" s="138">
        <v>0</v>
      </c>
      <c r="M10" s="138">
        <v>0</v>
      </c>
      <c r="N10" s="138">
        <v>0</v>
      </c>
      <c r="R10" s="138">
        <v>0</v>
      </c>
      <c r="S10" s="138">
        <v>0</v>
      </c>
      <c r="T10" s="138">
        <v>0</v>
      </c>
      <c r="U10" s="138">
        <v>0</v>
      </c>
      <c r="V10" s="138">
        <v>0</v>
      </c>
    </row>
    <row r="11" spans="1:22" x14ac:dyDescent="0.2">
      <c r="A11" s="134">
        <v>1030</v>
      </c>
      <c r="B11" s="137" t="s">
        <v>301</v>
      </c>
      <c r="D11" s="138">
        <v>0</v>
      </c>
      <c r="E11" s="138">
        <v>0</v>
      </c>
      <c r="F11" s="138">
        <v>0</v>
      </c>
      <c r="G11" s="138">
        <v>0</v>
      </c>
      <c r="H11" s="138">
        <v>0</v>
      </c>
      <c r="I11" s="138">
        <v>0</v>
      </c>
      <c r="J11" s="138">
        <v>0</v>
      </c>
      <c r="K11" s="138">
        <v>0</v>
      </c>
      <c r="L11" s="138">
        <v>0</v>
      </c>
      <c r="M11" s="138">
        <v>0</v>
      </c>
      <c r="N11" s="138">
        <v>0</v>
      </c>
      <c r="R11" s="138">
        <v>0</v>
      </c>
      <c r="S11" s="138">
        <v>0</v>
      </c>
      <c r="T11" s="138">
        <v>0</v>
      </c>
      <c r="U11" s="138">
        <v>0</v>
      </c>
      <c r="V11" s="138">
        <v>0</v>
      </c>
    </row>
    <row r="12" spans="1:22" x14ac:dyDescent="0.2">
      <c r="A12" s="134">
        <v>1040</v>
      </c>
      <c r="B12" s="137" t="s">
        <v>302</v>
      </c>
      <c r="D12" s="138">
        <v>0</v>
      </c>
      <c r="E12" s="138">
        <v>0</v>
      </c>
      <c r="F12" s="138">
        <v>-1378750</v>
      </c>
      <c r="G12" s="138">
        <v>0</v>
      </c>
      <c r="H12" s="138">
        <v>0</v>
      </c>
      <c r="I12" s="138">
        <v>0</v>
      </c>
      <c r="J12" s="138">
        <v>0</v>
      </c>
      <c r="K12" s="138">
        <v>0</v>
      </c>
      <c r="L12" s="138">
        <v>0</v>
      </c>
      <c r="M12" s="138">
        <v>0</v>
      </c>
      <c r="N12" s="138">
        <v>0</v>
      </c>
      <c r="R12" s="138">
        <v>0</v>
      </c>
      <c r="S12" s="138">
        <v>0</v>
      </c>
      <c r="T12" s="138">
        <v>0</v>
      </c>
      <c r="U12" s="138">
        <v>0</v>
      </c>
      <c r="V12" s="138">
        <v>0</v>
      </c>
    </row>
    <row r="13" spans="1:22" x14ac:dyDescent="0.2">
      <c r="A13" s="134">
        <v>1060</v>
      </c>
      <c r="B13" s="137" t="s">
        <v>303</v>
      </c>
      <c r="D13" s="138">
        <v>0</v>
      </c>
      <c r="E13" s="138">
        <v>0</v>
      </c>
      <c r="F13" s="138">
        <v>0</v>
      </c>
      <c r="G13" s="138">
        <v>0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8">
        <v>0</v>
      </c>
      <c r="N13" s="138">
        <v>0</v>
      </c>
      <c r="R13" s="138">
        <v>0</v>
      </c>
      <c r="S13" s="138">
        <v>0</v>
      </c>
      <c r="T13" s="138">
        <v>0</v>
      </c>
      <c r="U13" s="138">
        <v>0</v>
      </c>
      <c r="V13" s="138">
        <v>0</v>
      </c>
    </row>
    <row r="14" spans="1:22" x14ac:dyDescent="0.2">
      <c r="A14" s="134">
        <v>1070</v>
      </c>
      <c r="B14" s="137" t="s">
        <v>304</v>
      </c>
      <c r="D14" s="138">
        <v>0</v>
      </c>
      <c r="E14" s="138">
        <v>0</v>
      </c>
      <c r="F14" s="138">
        <v>0</v>
      </c>
      <c r="G14" s="138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  <c r="M14" s="138">
        <v>0</v>
      </c>
      <c r="N14" s="138">
        <v>0</v>
      </c>
      <c r="R14" s="138">
        <v>0</v>
      </c>
      <c r="S14" s="138">
        <v>0</v>
      </c>
      <c r="T14" s="138">
        <v>0</v>
      </c>
      <c r="U14" s="138">
        <v>0</v>
      </c>
      <c r="V14" s="138">
        <v>0</v>
      </c>
    </row>
    <row r="15" spans="1:22" x14ac:dyDescent="0.2">
      <c r="A15" s="134">
        <v>1100</v>
      </c>
      <c r="B15" s="137" t="s">
        <v>305</v>
      </c>
      <c r="D15" s="138">
        <v>8730656.8000000007</v>
      </c>
      <c r="E15" s="138">
        <v>10605977.559999999</v>
      </c>
      <c r="F15" s="138">
        <v>9671698.9100000001</v>
      </c>
      <c r="G15" s="138">
        <v>8507935.959999999</v>
      </c>
      <c r="H15" s="138">
        <v>9938208.3299999982</v>
      </c>
      <c r="I15" s="138">
        <v>9938208.3299999982</v>
      </c>
      <c r="J15" s="138">
        <v>9938208.3299999982</v>
      </c>
      <c r="K15" s="138">
        <v>9938208.3299999982</v>
      </c>
      <c r="L15" s="138">
        <v>9938208.3299999982</v>
      </c>
      <c r="M15" s="138">
        <v>9938208.3299999982</v>
      </c>
      <c r="N15" s="138">
        <v>9938208.3299999982</v>
      </c>
      <c r="R15" s="138">
        <v>8635096.4199999999</v>
      </c>
      <c r="S15" s="138">
        <v>8635096.4199999999</v>
      </c>
      <c r="T15" s="138">
        <v>8635096.4199999999</v>
      </c>
      <c r="U15" s="138">
        <v>8635096.4199999999</v>
      </c>
      <c r="V15" s="138">
        <v>8635096.4199999999</v>
      </c>
    </row>
    <row r="16" spans="1:22" x14ac:dyDescent="0.2">
      <c r="A16" s="134">
        <v>1102</v>
      </c>
      <c r="B16" s="137" t="s">
        <v>306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R16" s="138">
        <v>0</v>
      </c>
      <c r="S16" s="138">
        <v>0</v>
      </c>
      <c r="T16" s="138">
        <v>0</v>
      </c>
      <c r="U16" s="138">
        <v>0</v>
      </c>
      <c r="V16" s="138">
        <v>0</v>
      </c>
    </row>
    <row r="17" spans="1:22" x14ac:dyDescent="0.2">
      <c r="A17" s="134">
        <v>1104</v>
      </c>
      <c r="B17" s="137" t="s">
        <v>307</v>
      </c>
      <c r="D17" s="138">
        <v>2339592.65</v>
      </c>
      <c r="E17" s="138">
        <v>2579884.17</v>
      </c>
      <c r="F17" s="138">
        <v>4005037.33</v>
      </c>
      <c r="G17" s="138">
        <v>860551.12</v>
      </c>
      <c r="H17" s="138">
        <v>3596497.24</v>
      </c>
      <c r="I17" s="138">
        <v>3596497.24</v>
      </c>
      <c r="J17" s="138">
        <v>3596497.24</v>
      </c>
      <c r="K17" s="138">
        <v>3596497.24</v>
      </c>
      <c r="L17" s="138">
        <v>3596497.24</v>
      </c>
      <c r="M17" s="138">
        <v>3596497.24</v>
      </c>
      <c r="N17" s="138">
        <v>3596497.24</v>
      </c>
      <c r="R17" s="138">
        <v>991738.27</v>
      </c>
      <c r="S17" s="138">
        <v>991738.27</v>
      </c>
      <c r="T17" s="138">
        <v>991738.27</v>
      </c>
      <c r="U17" s="138">
        <v>991738.27</v>
      </c>
      <c r="V17" s="138">
        <v>991738.27</v>
      </c>
    </row>
    <row r="18" spans="1:22" x14ac:dyDescent="0.2">
      <c r="A18" s="134">
        <v>1105</v>
      </c>
      <c r="B18" s="137" t="s">
        <v>308</v>
      </c>
      <c r="D18" s="138">
        <v>147875.46591999999</v>
      </c>
      <c r="E18" s="138">
        <v>-123998.32408000001</v>
      </c>
      <c r="F18" s="138">
        <v>-355040.69407999999</v>
      </c>
      <c r="G18" s="138">
        <v>-67994.904079999993</v>
      </c>
      <c r="H18" s="138">
        <v>1149.77592</v>
      </c>
      <c r="I18" s="138">
        <v>1149.77592</v>
      </c>
      <c r="J18" s="138">
        <v>1149.77592</v>
      </c>
      <c r="K18" s="138">
        <v>1149.77592</v>
      </c>
      <c r="L18" s="138">
        <v>1149.77592</v>
      </c>
      <c r="M18" s="138">
        <v>1149.77592</v>
      </c>
      <c r="N18" s="138">
        <v>1149.77592</v>
      </c>
      <c r="R18" s="138">
        <v>163454.78591999999</v>
      </c>
      <c r="S18" s="138">
        <v>163454.78591999999</v>
      </c>
      <c r="T18" s="138">
        <v>163454.78591999999</v>
      </c>
      <c r="U18" s="138">
        <v>163454.78591999999</v>
      </c>
      <c r="V18" s="138">
        <v>163454.78591999999</v>
      </c>
    </row>
    <row r="19" spans="1:22" x14ac:dyDescent="0.2">
      <c r="A19" s="134">
        <v>1110</v>
      </c>
      <c r="B19" s="137" t="s">
        <v>309</v>
      </c>
      <c r="D19" s="138">
        <v>-2968.88</v>
      </c>
      <c r="E19" s="138">
        <v>-2968.88</v>
      </c>
      <c r="F19" s="138">
        <v>-2968.88</v>
      </c>
      <c r="G19" s="138">
        <v>-2968.88</v>
      </c>
      <c r="H19" s="138">
        <v>-2968.88</v>
      </c>
      <c r="I19" s="138">
        <v>-2968.88</v>
      </c>
      <c r="J19" s="138">
        <v>-2968.88</v>
      </c>
      <c r="K19" s="138">
        <v>-2968.88</v>
      </c>
      <c r="L19" s="138">
        <v>-2968.88</v>
      </c>
      <c r="M19" s="138">
        <v>-2968.88</v>
      </c>
      <c r="N19" s="138">
        <v>-2968.88</v>
      </c>
      <c r="R19" s="138">
        <v>-2966.98</v>
      </c>
      <c r="S19" s="138">
        <v>-2966.98</v>
      </c>
      <c r="T19" s="138">
        <v>-2966.98</v>
      </c>
      <c r="U19" s="138">
        <v>-2966.98</v>
      </c>
      <c r="V19" s="138">
        <v>-2966.98</v>
      </c>
    </row>
    <row r="20" spans="1:22" x14ac:dyDescent="0.2">
      <c r="A20" s="134">
        <v>1120</v>
      </c>
      <c r="B20" s="137" t="s">
        <v>310</v>
      </c>
      <c r="D20" s="138">
        <v>13280920.670000002</v>
      </c>
      <c r="E20" s="138">
        <v>16200616.16</v>
      </c>
      <c r="F20" s="138">
        <v>12167765.970000001</v>
      </c>
      <c r="G20" s="138">
        <v>12520895.620000001</v>
      </c>
      <c r="H20" s="138">
        <v>17367022.270000003</v>
      </c>
      <c r="I20" s="138">
        <v>17367022.270000003</v>
      </c>
      <c r="J20" s="138">
        <v>17367022.270000003</v>
      </c>
      <c r="K20" s="138">
        <v>17367022.270000003</v>
      </c>
      <c r="L20" s="138">
        <v>17367022.270000003</v>
      </c>
      <c r="M20" s="138">
        <v>17367022.270000003</v>
      </c>
      <c r="N20" s="138">
        <v>17367022.270000003</v>
      </c>
      <c r="R20" s="138">
        <v>12312955.640000001</v>
      </c>
      <c r="S20" s="138">
        <v>12312955.640000001</v>
      </c>
      <c r="T20" s="138">
        <v>12312955.640000001</v>
      </c>
      <c r="U20" s="138">
        <v>12312955.640000001</v>
      </c>
      <c r="V20" s="138">
        <v>12312955.640000001</v>
      </c>
    </row>
    <row r="21" spans="1:22" x14ac:dyDescent="0.2">
      <c r="A21" s="134">
        <v>1130</v>
      </c>
      <c r="B21" s="137" t="s">
        <v>311</v>
      </c>
      <c r="D21" s="138">
        <v>-445391.83</v>
      </c>
      <c r="E21" s="138">
        <v>-505407.78</v>
      </c>
      <c r="F21" s="138">
        <v>-858941.69</v>
      </c>
      <c r="G21" s="138">
        <v>-688241.71</v>
      </c>
      <c r="H21" s="138">
        <v>-564476.06999999995</v>
      </c>
      <c r="I21" s="138">
        <v>-564476.06999999995</v>
      </c>
      <c r="J21" s="138">
        <v>-564476.06999999995</v>
      </c>
      <c r="K21" s="138">
        <v>-564476.06999999995</v>
      </c>
      <c r="L21" s="138">
        <v>-564476.06999999995</v>
      </c>
      <c r="M21" s="138">
        <v>-564476.06999999995</v>
      </c>
      <c r="N21" s="138">
        <v>-564476.06999999995</v>
      </c>
      <c r="R21" s="138">
        <v>-430370.62</v>
      </c>
      <c r="S21" s="138">
        <v>-430370.62</v>
      </c>
      <c r="T21" s="138">
        <v>-430370.62</v>
      </c>
      <c r="U21" s="138">
        <v>-430370.62</v>
      </c>
      <c r="V21" s="138">
        <v>-430370.62</v>
      </c>
    </row>
    <row r="22" spans="1:22" x14ac:dyDescent="0.2">
      <c r="A22" s="134">
        <v>1140</v>
      </c>
      <c r="B22" s="137" t="s">
        <v>312</v>
      </c>
      <c r="D22" s="138">
        <v>8174.56</v>
      </c>
      <c r="E22" s="138">
        <v>6819.15</v>
      </c>
      <c r="F22" s="138">
        <v>6655.54</v>
      </c>
      <c r="G22" s="138">
        <v>14519.64</v>
      </c>
      <c r="H22" s="138">
        <v>13930.81</v>
      </c>
      <c r="I22" s="138">
        <v>13930.81</v>
      </c>
      <c r="J22" s="138">
        <v>0</v>
      </c>
      <c r="K22" s="138">
        <v>0</v>
      </c>
      <c r="L22" s="138">
        <v>0</v>
      </c>
      <c r="M22" s="138">
        <v>0</v>
      </c>
      <c r="N22" s="138">
        <v>0</v>
      </c>
      <c r="R22" s="138">
        <v>0</v>
      </c>
      <c r="S22" s="138">
        <v>0</v>
      </c>
      <c r="T22" s="138">
        <v>0</v>
      </c>
      <c r="U22" s="138">
        <v>0</v>
      </c>
      <c r="V22" s="138">
        <v>0</v>
      </c>
    </row>
    <row r="23" spans="1:22" x14ac:dyDescent="0.2">
      <c r="A23" s="134">
        <v>1150</v>
      </c>
      <c r="B23" s="137" t="s">
        <v>313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R23" s="138">
        <v>0</v>
      </c>
      <c r="S23" s="138">
        <v>0</v>
      </c>
      <c r="T23" s="138">
        <v>0</v>
      </c>
      <c r="U23" s="138">
        <v>0</v>
      </c>
      <c r="V23" s="138">
        <v>0</v>
      </c>
    </row>
    <row r="24" spans="1:22" x14ac:dyDescent="0.2">
      <c r="A24" s="134">
        <v>1170</v>
      </c>
      <c r="B24" s="137" t="s">
        <v>314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R24" s="138">
        <v>0</v>
      </c>
      <c r="S24" s="138">
        <v>0</v>
      </c>
      <c r="T24" s="138">
        <v>0</v>
      </c>
      <c r="U24" s="138">
        <v>0</v>
      </c>
      <c r="V24" s="138">
        <v>0</v>
      </c>
    </row>
    <row r="25" spans="1:22" x14ac:dyDescent="0.2">
      <c r="A25" s="134">
        <v>1180</v>
      </c>
      <c r="B25" s="137" t="s">
        <v>315</v>
      </c>
      <c r="D25" s="138">
        <v>629762.14999999991</v>
      </c>
      <c r="E25" s="138">
        <v>621568.37</v>
      </c>
      <c r="F25" s="138">
        <v>973481.92999999993</v>
      </c>
      <c r="G25" s="138">
        <v>883719.25</v>
      </c>
      <c r="H25" s="138">
        <v>964670.28</v>
      </c>
      <c r="I25" s="138">
        <v>964670.28</v>
      </c>
      <c r="J25" s="138">
        <v>964670.28</v>
      </c>
      <c r="K25" s="138">
        <v>964670.28</v>
      </c>
      <c r="L25" s="138">
        <v>964670.28</v>
      </c>
      <c r="M25" s="138">
        <v>964670.28</v>
      </c>
      <c r="N25" s="138">
        <v>964670.28</v>
      </c>
      <c r="R25" s="138">
        <v>611775.46</v>
      </c>
      <c r="S25" s="138">
        <v>611775.46</v>
      </c>
      <c r="T25" s="138">
        <v>611775.46</v>
      </c>
      <c r="U25" s="138">
        <v>611775.46</v>
      </c>
      <c r="V25" s="138">
        <v>611775.46</v>
      </c>
    </row>
    <row r="26" spans="1:22" x14ac:dyDescent="0.2">
      <c r="A26" s="134">
        <v>1190</v>
      </c>
      <c r="B26" s="137" t="s">
        <v>316</v>
      </c>
      <c r="D26" s="138">
        <v>1127.22</v>
      </c>
      <c r="E26" s="138">
        <v>1127.22</v>
      </c>
      <c r="F26" s="138">
        <v>1127.22</v>
      </c>
      <c r="G26" s="138">
        <v>1127.22</v>
      </c>
      <c r="H26" s="138">
        <v>1127.22</v>
      </c>
      <c r="I26" s="138">
        <v>1127.22</v>
      </c>
      <c r="J26" s="138">
        <v>1127.22</v>
      </c>
      <c r="K26" s="138">
        <v>1127.22</v>
      </c>
      <c r="L26" s="138">
        <v>1127.22</v>
      </c>
      <c r="M26" s="138">
        <v>1127.22</v>
      </c>
      <c r="N26" s="138">
        <v>1127.22</v>
      </c>
      <c r="R26" s="138">
        <v>831.78</v>
      </c>
      <c r="S26" s="138">
        <v>831.78</v>
      </c>
      <c r="T26" s="138">
        <v>831.78</v>
      </c>
      <c r="U26" s="138">
        <v>831.78</v>
      </c>
      <c r="V26" s="138">
        <v>831.78</v>
      </c>
    </row>
    <row r="27" spans="1:22" x14ac:dyDescent="0.2">
      <c r="A27" s="134">
        <v>1200</v>
      </c>
      <c r="B27" s="137" t="s">
        <v>317</v>
      </c>
      <c r="D27" s="138">
        <v>-7266763.1020000009</v>
      </c>
      <c r="E27" s="138">
        <v>-6889816.0020000003</v>
      </c>
      <c r="F27" s="138">
        <v>-4731059.9619999994</v>
      </c>
      <c r="G27" s="138">
        <v>-5686735.142</v>
      </c>
      <c r="H27" s="138">
        <v>-5765167.5219999999</v>
      </c>
      <c r="I27" s="138">
        <v>-5765167.5219999999</v>
      </c>
      <c r="J27" s="138">
        <v>-5765167.5219999999</v>
      </c>
      <c r="K27" s="138">
        <v>-5765167.5219999999</v>
      </c>
      <c r="L27" s="138">
        <v>-5765167.5219999999</v>
      </c>
      <c r="M27" s="138">
        <v>-5765167.5219999999</v>
      </c>
      <c r="N27" s="138">
        <v>-5765167.5219999999</v>
      </c>
      <c r="R27" s="138">
        <v>-4973392.8319999995</v>
      </c>
      <c r="S27" s="138">
        <v>-4973392.8319999995</v>
      </c>
      <c r="T27" s="138">
        <v>-4973392.8319999995</v>
      </c>
      <c r="U27" s="138">
        <v>-4973392.8319999995</v>
      </c>
      <c r="V27" s="138">
        <v>-4973392.8319999995</v>
      </c>
    </row>
    <row r="28" spans="1:22" x14ac:dyDescent="0.2">
      <c r="A28" s="134">
        <v>1210</v>
      </c>
      <c r="B28" s="137" t="s">
        <v>318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R28" s="138">
        <v>0</v>
      </c>
      <c r="S28" s="138">
        <v>0</v>
      </c>
      <c r="T28" s="138">
        <v>0</v>
      </c>
      <c r="U28" s="138">
        <v>0</v>
      </c>
      <c r="V28" s="138">
        <v>0</v>
      </c>
    </row>
    <row r="29" spans="1:22" x14ac:dyDescent="0.2">
      <c r="A29" s="134"/>
      <c r="B29" s="135" t="s">
        <v>319</v>
      </c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R29" s="136"/>
      <c r="S29" s="136"/>
      <c r="T29" s="136"/>
      <c r="U29" s="136"/>
      <c r="V29" s="136"/>
    </row>
    <row r="30" spans="1:22" x14ac:dyDescent="0.2">
      <c r="A30" s="134">
        <v>1305</v>
      </c>
      <c r="B30" s="137" t="s">
        <v>320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8">
        <v>0</v>
      </c>
      <c r="R30" s="138">
        <v>0</v>
      </c>
      <c r="S30" s="138">
        <v>0</v>
      </c>
      <c r="T30" s="138">
        <v>0</v>
      </c>
      <c r="U30" s="138">
        <v>0</v>
      </c>
      <c r="V30" s="138">
        <v>0</v>
      </c>
    </row>
    <row r="31" spans="1:22" x14ac:dyDescent="0.2">
      <c r="A31" s="134">
        <v>1330</v>
      </c>
      <c r="B31" s="137" t="s">
        <v>321</v>
      </c>
      <c r="D31" s="138">
        <v>119940.05030000012</v>
      </c>
      <c r="E31" s="138">
        <v>77713.540299999993</v>
      </c>
      <c r="F31" s="138">
        <v>57890.100299999816</v>
      </c>
      <c r="G31" s="138">
        <v>76050.010300000198</v>
      </c>
      <c r="H31" s="138">
        <v>159616.15387000004</v>
      </c>
      <c r="I31" s="138">
        <v>159616.15387000004</v>
      </c>
      <c r="J31" s="138">
        <v>159616.15387000004</v>
      </c>
      <c r="K31" s="138">
        <v>159616.15387000004</v>
      </c>
      <c r="L31" s="138">
        <v>159616.15387000004</v>
      </c>
      <c r="M31" s="138">
        <v>159616.15387000004</v>
      </c>
      <c r="N31" s="138">
        <v>159616.15387000004</v>
      </c>
      <c r="R31" s="138">
        <v>295597.45029999985</v>
      </c>
      <c r="S31" s="138">
        <v>295597.45029999985</v>
      </c>
      <c r="T31" s="138">
        <v>295597.45029999985</v>
      </c>
      <c r="U31" s="138">
        <v>295597.45029999985</v>
      </c>
      <c r="V31" s="138">
        <v>295597.45029999985</v>
      </c>
    </row>
    <row r="32" spans="1:22" x14ac:dyDescent="0.2">
      <c r="A32" s="134">
        <v>1340</v>
      </c>
      <c r="B32" s="137" t="s">
        <v>322</v>
      </c>
      <c r="D32" s="138">
        <v>0</v>
      </c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R32" s="138">
        <v>0</v>
      </c>
      <c r="S32" s="138">
        <v>0</v>
      </c>
      <c r="T32" s="138">
        <v>0</v>
      </c>
      <c r="U32" s="138">
        <v>0</v>
      </c>
      <c r="V32" s="138">
        <v>0</v>
      </c>
    </row>
    <row r="33" spans="1:22" x14ac:dyDescent="0.2">
      <c r="A33" s="134">
        <v>1350</v>
      </c>
      <c r="B33" s="137" t="s">
        <v>323</v>
      </c>
      <c r="D33" s="138">
        <v>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R33" s="138">
        <v>0</v>
      </c>
      <c r="S33" s="138">
        <v>0</v>
      </c>
      <c r="T33" s="138">
        <v>0</v>
      </c>
      <c r="U33" s="138">
        <v>0</v>
      </c>
      <c r="V33" s="138">
        <v>0</v>
      </c>
    </row>
    <row r="34" spans="1:22" x14ac:dyDescent="0.2">
      <c r="A34" s="134"/>
      <c r="B34" s="135" t="s">
        <v>324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R34" s="136"/>
      <c r="S34" s="136"/>
      <c r="T34" s="136"/>
      <c r="U34" s="136"/>
      <c r="V34" s="136"/>
    </row>
    <row r="35" spans="1:22" x14ac:dyDescent="0.2">
      <c r="A35" s="134">
        <v>1405</v>
      </c>
      <c r="B35" s="137" t="s">
        <v>325</v>
      </c>
      <c r="D35" s="138">
        <v>0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R35" s="138">
        <v>0</v>
      </c>
      <c r="S35" s="138">
        <v>0</v>
      </c>
      <c r="T35" s="138">
        <v>0</v>
      </c>
      <c r="U35" s="138">
        <v>0</v>
      </c>
      <c r="V35" s="138">
        <v>0</v>
      </c>
    </row>
    <row r="36" spans="1:22" x14ac:dyDescent="0.2">
      <c r="A36" s="134">
        <v>1408</v>
      </c>
      <c r="B36" s="137" t="s">
        <v>326</v>
      </c>
      <c r="D36" s="138">
        <v>0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R36" s="138">
        <v>0</v>
      </c>
      <c r="S36" s="138">
        <v>0</v>
      </c>
      <c r="T36" s="138">
        <v>0</v>
      </c>
      <c r="U36" s="138">
        <v>0</v>
      </c>
      <c r="V36" s="138">
        <v>0</v>
      </c>
    </row>
    <row r="37" spans="1:22" x14ac:dyDescent="0.2">
      <c r="A37" s="134">
        <v>1410</v>
      </c>
      <c r="B37" s="137" t="s">
        <v>327</v>
      </c>
      <c r="D37" s="138">
        <v>0</v>
      </c>
      <c r="E37" s="138">
        <v>0</v>
      </c>
      <c r="F37" s="138">
        <v>0</v>
      </c>
      <c r="G37" s="138">
        <v>0</v>
      </c>
      <c r="H37" s="138">
        <v>0</v>
      </c>
      <c r="I37" s="138">
        <v>0</v>
      </c>
      <c r="J37" s="138">
        <v>0</v>
      </c>
      <c r="K37" s="138">
        <v>0</v>
      </c>
      <c r="L37" s="138">
        <v>0</v>
      </c>
      <c r="M37" s="138">
        <v>0</v>
      </c>
      <c r="N37" s="138">
        <v>0</v>
      </c>
      <c r="R37" s="138">
        <v>0</v>
      </c>
      <c r="S37" s="138">
        <v>0</v>
      </c>
      <c r="T37" s="138">
        <v>0</v>
      </c>
      <c r="U37" s="138">
        <v>0</v>
      </c>
      <c r="V37" s="138">
        <v>0</v>
      </c>
    </row>
    <row r="38" spans="1:22" x14ac:dyDescent="0.2">
      <c r="A38" s="134">
        <v>1415</v>
      </c>
      <c r="B38" s="137" t="s">
        <v>328</v>
      </c>
      <c r="D38" s="138">
        <v>0</v>
      </c>
      <c r="E38" s="138">
        <v>0</v>
      </c>
      <c r="F38" s="138">
        <v>0</v>
      </c>
      <c r="G38" s="138">
        <v>0</v>
      </c>
      <c r="H38" s="138">
        <v>0</v>
      </c>
      <c r="I38" s="138">
        <v>0</v>
      </c>
      <c r="J38" s="138">
        <v>0</v>
      </c>
      <c r="K38" s="138">
        <v>0</v>
      </c>
      <c r="L38" s="138">
        <v>0</v>
      </c>
      <c r="M38" s="138">
        <v>0</v>
      </c>
      <c r="N38" s="138">
        <v>0</v>
      </c>
      <c r="R38" s="138">
        <v>0</v>
      </c>
      <c r="S38" s="138">
        <v>0</v>
      </c>
      <c r="T38" s="138">
        <v>0</v>
      </c>
      <c r="U38" s="138">
        <v>0</v>
      </c>
      <c r="V38" s="138">
        <v>0</v>
      </c>
    </row>
    <row r="39" spans="1:22" x14ac:dyDescent="0.2">
      <c r="A39" s="134">
        <v>1425</v>
      </c>
      <c r="B39" s="137" t="s">
        <v>329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R39" s="138">
        <v>0</v>
      </c>
      <c r="S39" s="138">
        <v>0</v>
      </c>
      <c r="T39" s="138">
        <v>0</v>
      </c>
      <c r="U39" s="138">
        <v>0</v>
      </c>
      <c r="V39" s="138">
        <v>0</v>
      </c>
    </row>
    <row r="40" spans="1:22" x14ac:dyDescent="0.2">
      <c r="A40" s="134">
        <v>1445</v>
      </c>
      <c r="B40" s="137" t="s">
        <v>330</v>
      </c>
      <c r="D40" s="138">
        <v>0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R40" s="138">
        <v>0</v>
      </c>
      <c r="S40" s="138">
        <v>0</v>
      </c>
      <c r="T40" s="138">
        <v>0</v>
      </c>
      <c r="U40" s="138">
        <v>0</v>
      </c>
      <c r="V40" s="138">
        <v>0</v>
      </c>
    </row>
    <row r="41" spans="1:22" x14ac:dyDescent="0.2">
      <c r="A41" s="134">
        <v>1455</v>
      </c>
      <c r="B41" s="137" t="s">
        <v>331</v>
      </c>
      <c r="D41" s="138">
        <v>0</v>
      </c>
      <c r="E41" s="138">
        <v>0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R41" s="138">
        <v>0</v>
      </c>
      <c r="S41" s="138">
        <v>0</v>
      </c>
      <c r="T41" s="138">
        <v>0</v>
      </c>
      <c r="U41" s="138">
        <v>0</v>
      </c>
      <c r="V41" s="138">
        <v>0</v>
      </c>
    </row>
    <row r="42" spans="1:22" x14ac:dyDescent="0.2">
      <c r="A42" s="134">
        <v>1460</v>
      </c>
      <c r="B42" s="137" t="s">
        <v>332</v>
      </c>
      <c r="D42" s="138">
        <v>668266.92000000004</v>
      </c>
      <c r="E42" s="138">
        <v>737282.17</v>
      </c>
      <c r="F42" s="138">
        <v>488461.71</v>
      </c>
      <c r="G42" s="138">
        <v>271091.5</v>
      </c>
      <c r="H42" s="138">
        <v>68092.010000000009</v>
      </c>
      <c r="I42" s="138">
        <v>68092.010000000009</v>
      </c>
      <c r="J42" s="138">
        <v>68092.010000000009</v>
      </c>
      <c r="K42" s="138">
        <v>68092.010000000009</v>
      </c>
      <c r="L42" s="138">
        <v>68092.010000000009</v>
      </c>
      <c r="M42" s="138">
        <v>68092.010000000009</v>
      </c>
      <c r="N42" s="138">
        <v>68092.010000000009</v>
      </c>
      <c r="R42" s="138">
        <v>436975.54</v>
      </c>
      <c r="S42" s="138">
        <v>436975.54</v>
      </c>
      <c r="T42" s="138">
        <v>436975.54</v>
      </c>
      <c r="U42" s="138">
        <v>436975.54</v>
      </c>
      <c r="V42" s="138">
        <v>436975.54</v>
      </c>
    </row>
    <row r="43" spans="1:22" x14ac:dyDescent="0.2">
      <c r="A43" s="134">
        <v>1480</v>
      </c>
      <c r="B43" s="137" t="s">
        <v>333</v>
      </c>
      <c r="D43" s="138">
        <v>0</v>
      </c>
      <c r="E43" s="138">
        <v>0</v>
      </c>
      <c r="F43" s="138">
        <v>0</v>
      </c>
      <c r="G43" s="138">
        <v>0</v>
      </c>
      <c r="H43" s="138">
        <v>0</v>
      </c>
      <c r="I43" s="138">
        <v>0</v>
      </c>
      <c r="J43" s="138">
        <v>0</v>
      </c>
      <c r="K43" s="138">
        <v>0</v>
      </c>
      <c r="L43" s="138">
        <v>0</v>
      </c>
      <c r="M43" s="138">
        <v>0</v>
      </c>
      <c r="N43" s="138">
        <v>0</v>
      </c>
      <c r="R43" s="138">
        <v>0</v>
      </c>
      <c r="S43" s="138">
        <v>0</v>
      </c>
      <c r="T43" s="138">
        <v>0</v>
      </c>
      <c r="U43" s="138">
        <v>0</v>
      </c>
      <c r="V43" s="138">
        <v>0</v>
      </c>
    </row>
    <row r="44" spans="1:22" x14ac:dyDescent="0.2">
      <c r="A44" s="134">
        <v>1481</v>
      </c>
      <c r="B44" s="137" t="s">
        <v>334</v>
      </c>
      <c r="D44" s="138">
        <v>0</v>
      </c>
      <c r="E44" s="138">
        <v>0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R44" s="138">
        <v>0</v>
      </c>
      <c r="S44" s="138">
        <v>0</v>
      </c>
      <c r="T44" s="138">
        <v>0</v>
      </c>
      <c r="U44" s="138">
        <v>0</v>
      </c>
      <c r="V44" s="138">
        <v>0</v>
      </c>
    </row>
    <row r="45" spans="1:22" x14ac:dyDescent="0.2">
      <c r="A45" s="134">
        <v>1485</v>
      </c>
      <c r="B45" s="137" t="s">
        <v>335</v>
      </c>
      <c r="D45" s="138">
        <v>0</v>
      </c>
      <c r="E45" s="138">
        <v>0</v>
      </c>
      <c r="F45" s="138">
        <v>0</v>
      </c>
      <c r="G45" s="138">
        <v>0</v>
      </c>
      <c r="H45" s="138">
        <v>0</v>
      </c>
      <c r="I45" s="138">
        <v>0</v>
      </c>
      <c r="J45" s="138">
        <v>0</v>
      </c>
      <c r="K45" s="138">
        <v>0</v>
      </c>
      <c r="L45" s="138">
        <v>0</v>
      </c>
      <c r="M45" s="138">
        <v>0</v>
      </c>
      <c r="N45" s="138">
        <v>0</v>
      </c>
      <c r="R45" s="138">
        <v>0</v>
      </c>
      <c r="S45" s="138">
        <v>0</v>
      </c>
      <c r="T45" s="138">
        <v>0</v>
      </c>
      <c r="U45" s="138">
        <v>0</v>
      </c>
      <c r="V45" s="138">
        <v>0</v>
      </c>
    </row>
    <row r="46" spans="1:22" x14ac:dyDescent="0.2">
      <c r="A46" s="134">
        <v>1490</v>
      </c>
      <c r="B46" s="137" t="s">
        <v>336</v>
      </c>
      <c r="D46" s="138">
        <v>0</v>
      </c>
      <c r="E46" s="138">
        <v>0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R46" s="138">
        <v>0</v>
      </c>
      <c r="S46" s="138">
        <v>0</v>
      </c>
      <c r="T46" s="138">
        <v>0</v>
      </c>
      <c r="U46" s="138">
        <v>0</v>
      </c>
      <c r="V46" s="138">
        <v>0</v>
      </c>
    </row>
    <row r="47" spans="1:22" x14ac:dyDescent="0.2">
      <c r="A47" s="134">
        <v>1495</v>
      </c>
      <c r="B47" s="137" t="s">
        <v>337</v>
      </c>
      <c r="D47" s="138">
        <v>0</v>
      </c>
      <c r="E47" s="138">
        <v>0</v>
      </c>
      <c r="F47" s="138">
        <v>0</v>
      </c>
      <c r="G47" s="138">
        <v>0</v>
      </c>
      <c r="H47" s="138">
        <v>0</v>
      </c>
      <c r="I47" s="138">
        <v>0</v>
      </c>
      <c r="J47" s="138">
        <v>0</v>
      </c>
      <c r="K47" s="138">
        <v>0</v>
      </c>
      <c r="L47" s="138">
        <v>0</v>
      </c>
      <c r="M47" s="138">
        <v>0</v>
      </c>
      <c r="N47" s="138">
        <v>0</v>
      </c>
      <c r="R47" s="138">
        <v>0</v>
      </c>
      <c r="S47" s="138">
        <v>0</v>
      </c>
      <c r="T47" s="138">
        <v>0</v>
      </c>
      <c r="U47" s="138">
        <v>0</v>
      </c>
      <c r="V47" s="138">
        <v>0</v>
      </c>
    </row>
    <row r="48" spans="1:22" x14ac:dyDescent="0.2">
      <c r="A48" s="134"/>
      <c r="B48" s="135" t="s">
        <v>338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R48" s="136"/>
      <c r="S48" s="136"/>
      <c r="T48" s="136"/>
      <c r="U48" s="136"/>
      <c r="V48" s="136"/>
    </row>
    <row r="49" spans="1:22" x14ac:dyDescent="0.2">
      <c r="A49" s="134">
        <v>1505</v>
      </c>
      <c r="B49" s="137" t="s">
        <v>339</v>
      </c>
      <c r="D49" s="138">
        <v>0</v>
      </c>
      <c r="E49" s="138">
        <v>0</v>
      </c>
      <c r="F49" s="138">
        <v>0</v>
      </c>
      <c r="G49" s="138">
        <v>0</v>
      </c>
      <c r="H49" s="138">
        <v>0</v>
      </c>
      <c r="I49" s="138">
        <v>0</v>
      </c>
      <c r="J49" s="138">
        <v>0</v>
      </c>
      <c r="K49" s="138">
        <v>0</v>
      </c>
      <c r="L49" s="138">
        <v>0</v>
      </c>
      <c r="M49" s="138">
        <v>0</v>
      </c>
      <c r="N49" s="138">
        <v>0</v>
      </c>
      <c r="R49" s="138">
        <v>0</v>
      </c>
      <c r="S49" s="138">
        <v>0</v>
      </c>
      <c r="T49" s="138">
        <v>0</v>
      </c>
      <c r="U49" s="138">
        <v>0</v>
      </c>
      <c r="V49" s="138">
        <v>0</v>
      </c>
    </row>
    <row r="50" spans="1:22" x14ac:dyDescent="0.2">
      <c r="A50" s="134">
        <v>1508</v>
      </c>
      <c r="B50" s="137" t="s">
        <v>340</v>
      </c>
      <c r="D50" s="138">
        <v>-326996.03999999998</v>
      </c>
      <c r="E50" s="138">
        <v>1063378.24</v>
      </c>
      <c r="F50" s="138">
        <v>1600970.98</v>
      </c>
      <c r="G50" s="138">
        <v>580686.33000000007</v>
      </c>
      <c r="H50" s="138">
        <v>752441.87</v>
      </c>
      <c r="I50" s="138">
        <v>752441.87</v>
      </c>
      <c r="J50" s="138">
        <v>432782.36</v>
      </c>
      <c r="K50" s="138">
        <v>432782.36</v>
      </c>
      <c r="L50" s="138">
        <v>432782.36</v>
      </c>
      <c r="M50" s="138">
        <v>432782.36</v>
      </c>
      <c r="N50" s="138">
        <v>432782.36</v>
      </c>
      <c r="R50" s="138">
        <v>320624.41000000003</v>
      </c>
      <c r="S50" s="138">
        <v>320624.41000000003</v>
      </c>
      <c r="T50" s="138">
        <v>320624.41000000003</v>
      </c>
      <c r="U50" s="138">
        <v>320624.41000000003</v>
      </c>
      <c r="V50" s="138">
        <v>320624.41000000003</v>
      </c>
    </row>
    <row r="51" spans="1:22" x14ac:dyDescent="0.2">
      <c r="A51" s="134">
        <v>1510</v>
      </c>
      <c r="B51" s="137" t="s">
        <v>341</v>
      </c>
      <c r="D51" s="138">
        <v>0</v>
      </c>
      <c r="E51" s="138">
        <v>0</v>
      </c>
      <c r="F51" s="138">
        <v>0</v>
      </c>
      <c r="G51" s="138">
        <v>0</v>
      </c>
      <c r="H51" s="138">
        <v>0</v>
      </c>
      <c r="I51" s="138">
        <v>0</v>
      </c>
      <c r="J51" s="138">
        <v>0</v>
      </c>
      <c r="K51" s="138">
        <v>0</v>
      </c>
      <c r="L51" s="138">
        <v>0</v>
      </c>
      <c r="M51" s="138">
        <v>0</v>
      </c>
      <c r="N51" s="138">
        <v>0</v>
      </c>
      <c r="R51" s="138">
        <v>0</v>
      </c>
      <c r="S51" s="138">
        <v>0</v>
      </c>
      <c r="T51" s="138">
        <v>0</v>
      </c>
      <c r="U51" s="138">
        <v>0</v>
      </c>
      <c r="V51" s="138">
        <v>0</v>
      </c>
    </row>
    <row r="52" spans="1:22" x14ac:dyDescent="0.2">
      <c r="A52" s="134">
        <v>1515</v>
      </c>
      <c r="B52" s="137" t="s">
        <v>342</v>
      </c>
      <c r="D52" s="138">
        <v>0</v>
      </c>
      <c r="E52" s="138">
        <v>0</v>
      </c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R52" s="138">
        <v>0</v>
      </c>
      <c r="S52" s="138">
        <v>0</v>
      </c>
      <c r="T52" s="138">
        <v>0</v>
      </c>
      <c r="U52" s="138">
        <v>0</v>
      </c>
      <c r="V52" s="138">
        <v>0</v>
      </c>
    </row>
    <row r="53" spans="1:22" x14ac:dyDescent="0.2">
      <c r="A53" s="134">
        <v>1516</v>
      </c>
      <c r="B53" s="137" t="s">
        <v>343</v>
      </c>
      <c r="D53" s="138">
        <v>0</v>
      </c>
      <c r="E53" s="138">
        <v>0</v>
      </c>
      <c r="F53" s="138">
        <v>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R53" s="138">
        <v>0</v>
      </c>
      <c r="S53" s="138">
        <v>0</v>
      </c>
      <c r="T53" s="138">
        <v>0</v>
      </c>
      <c r="U53" s="138">
        <v>0</v>
      </c>
      <c r="V53" s="138">
        <v>0</v>
      </c>
    </row>
    <row r="54" spans="1:22" x14ac:dyDescent="0.2">
      <c r="A54" s="134">
        <v>1518</v>
      </c>
      <c r="B54" s="139" t="s">
        <v>344</v>
      </c>
      <c r="D54" s="138">
        <v>0</v>
      </c>
      <c r="E54" s="138">
        <v>0</v>
      </c>
      <c r="F54" s="138">
        <v>0</v>
      </c>
      <c r="G54" s="138">
        <v>0</v>
      </c>
      <c r="H54" s="138">
        <v>0</v>
      </c>
      <c r="I54" s="138">
        <v>0</v>
      </c>
      <c r="J54" s="138">
        <v>0</v>
      </c>
      <c r="K54" s="138">
        <v>0</v>
      </c>
      <c r="L54" s="138">
        <v>0</v>
      </c>
      <c r="M54" s="138">
        <v>0</v>
      </c>
      <c r="N54" s="138">
        <v>0</v>
      </c>
      <c r="R54" s="138">
        <v>0</v>
      </c>
      <c r="S54" s="138">
        <v>0</v>
      </c>
      <c r="T54" s="138">
        <v>0</v>
      </c>
      <c r="U54" s="138">
        <v>0</v>
      </c>
      <c r="V54" s="138">
        <v>0</v>
      </c>
    </row>
    <row r="55" spans="1:22" x14ac:dyDescent="0.2">
      <c r="A55" s="134">
        <v>1521</v>
      </c>
      <c r="B55" s="137" t="s">
        <v>345</v>
      </c>
      <c r="D55" s="138">
        <v>2.41</v>
      </c>
      <c r="E55" s="138">
        <v>2.41</v>
      </c>
      <c r="F55" s="138">
        <v>2.41</v>
      </c>
      <c r="G55" s="138">
        <v>2.41</v>
      </c>
      <c r="H55" s="138">
        <v>2.41</v>
      </c>
      <c r="I55" s="138">
        <v>2.41</v>
      </c>
      <c r="J55" s="138">
        <v>2.41</v>
      </c>
      <c r="K55" s="138">
        <v>2.41</v>
      </c>
      <c r="L55" s="138">
        <v>2.41</v>
      </c>
      <c r="M55" s="138">
        <v>2.41</v>
      </c>
      <c r="N55" s="138">
        <v>2.41</v>
      </c>
      <c r="R55" s="138">
        <v>-1224.24</v>
      </c>
      <c r="S55" s="138">
        <v>-1224.24</v>
      </c>
      <c r="T55" s="138">
        <v>-1224.24</v>
      </c>
      <c r="U55" s="138">
        <v>-1224.24</v>
      </c>
      <c r="V55" s="138">
        <v>-1224.24</v>
      </c>
    </row>
    <row r="56" spans="1:22" x14ac:dyDescent="0.2">
      <c r="A56" s="134">
        <v>1525</v>
      </c>
      <c r="B56" s="137" t="s">
        <v>346</v>
      </c>
      <c r="D56" s="138">
        <v>0</v>
      </c>
      <c r="E56" s="138">
        <v>0</v>
      </c>
      <c r="F56" s="138">
        <v>0</v>
      </c>
      <c r="G56" s="138">
        <v>0</v>
      </c>
      <c r="H56" s="138">
        <v>0</v>
      </c>
      <c r="I56" s="138">
        <v>0</v>
      </c>
      <c r="J56" s="138">
        <v>0</v>
      </c>
      <c r="K56" s="138">
        <v>0</v>
      </c>
      <c r="L56" s="138">
        <v>0</v>
      </c>
      <c r="M56" s="138">
        <v>0</v>
      </c>
      <c r="N56" s="138">
        <v>0</v>
      </c>
      <c r="R56" s="138">
        <v>0</v>
      </c>
      <c r="S56" s="138">
        <v>0</v>
      </c>
      <c r="T56" s="138">
        <v>0</v>
      </c>
      <c r="U56" s="138">
        <v>0</v>
      </c>
      <c r="V56" s="138">
        <v>0</v>
      </c>
    </row>
    <row r="57" spans="1:22" x14ac:dyDescent="0.2">
      <c r="A57" s="134">
        <v>1530</v>
      </c>
      <c r="B57" s="137" t="s">
        <v>347</v>
      </c>
      <c r="D57" s="138">
        <v>0</v>
      </c>
      <c r="E57" s="138">
        <v>0</v>
      </c>
      <c r="F57" s="138">
        <v>0</v>
      </c>
      <c r="G57" s="138">
        <v>0</v>
      </c>
      <c r="H57" s="138">
        <v>0</v>
      </c>
      <c r="I57" s="138">
        <v>0</v>
      </c>
      <c r="J57" s="138">
        <v>0</v>
      </c>
      <c r="K57" s="138">
        <v>0</v>
      </c>
      <c r="L57" s="138">
        <v>0</v>
      </c>
      <c r="M57" s="138">
        <v>0</v>
      </c>
      <c r="N57" s="138">
        <v>0</v>
      </c>
      <c r="R57" s="138">
        <v>0</v>
      </c>
      <c r="S57" s="138">
        <v>0</v>
      </c>
      <c r="T57" s="138">
        <v>0</v>
      </c>
      <c r="U57" s="138">
        <v>0</v>
      </c>
      <c r="V57" s="138">
        <v>0</v>
      </c>
    </row>
    <row r="58" spans="1:22" x14ac:dyDescent="0.2">
      <c r="A58" s="134">
        <v>1531</v>
      </c>
      <c r="B58" s="137" t="s">
        <v>348</v>
      </c>
      <c r="D58" s="138">
        <v>0</v>
      </c>
      <c r="E58" s="138">
        <v>0</v>
      </c>
      <c r="F58" s="138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0</v>
      </c>
      <c r="M58" s="138">
        <v>0</v>
      </c>
      <c r="N58" s="138">
        <v>0</v>
      </c>
      <c r="R58" s="138">
        <v>0</v>
      </c>
      <c r="S58" s="138">
        <v>0</v>
      </c>
      <c r="T58" s="138">
        <v>0</v>
      </c>
      <c r="U58" s="138">
        <v>0</v>
      </c>
      <c r="V58" s="138">
        <v>0</v>
      </c>
    </row>
    <row r="59" spans="1:22" x14ac:dyDescent="0.2">
      <c r="A59" s="134">
        <v>1532</v>
      </c>
      <c r="B59" s="137" t="s">
        <v>349</v>
      </c>
      <c r="D59" s="138">
        <v>0</v>
      </c>
      <c r="E59" s="138">
        <v>0</v>
      </c>
      <c r="F59" s="138">
        <v>0</v>
      </c>
      <c r="G59" s="138"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0</v>
      </c>
      <c r="N59" s="138">
        <v>0</v>
      </c>
      <c r="R59" s="138">
        <v>0</v>
      </c>
      <c r="S59" s="138">
        <v>0</v>
      </c>
      <c r="T59" s="138">
        <v>0</v>
      </c>
      <c r="U59" s="138">
        <v>0</v>
      </c>
      <c r="V59" s="138">
        <v>0</v>
      </c>
    </row>
    <row r="60" spans="1:22" x14ac:dyDescent="0.2">
      <c r="A60" s="134">
        <v>1533</v>
      </c>
      <c r="B60" s="137" t="s">
        <v>350</v>
      </c>
      <c r="D60" s="138">
        <v>0</v>
      </c>
      <c r="E60" s="138">
        <v>0</v>
      </c>
      <c r="F60" s="138">
        <v>0</v>
      </c>
      <c r="G60" s="138">
        <v>0</v>
      </c>
      <c r="H60" s="138">
        <v>0</v>
      </c>
      <c r="I60" s="138">
        <v>0</v>
      </c>
      <c r="J60" s="138">
        <v>0</v>
      </c>
      <c r="K60" s="138">
        <v>0</v>
      </c>
      <c r="L60" s="138">
        <v>0</v>
      </c>
      <c r="M60" s="138">
        <v>0</v>
      </c>
      <c r="N60" s="138">
        <v>0</v>
      </c>
      <c r="R60" s="138">
        <v>0</v>
      </c>
      <c r="S60" s="138">
        <v>0</v>
      </c>
      <c r="T60" s="138">
        <v>0</v>
      </c>
      <c r="U60" s="138">
        <v>0</v>
      </c>
      <c r="V60" s="138">
        <v>0</v>
      </c>
    </row>
    <row r="61" spans="1:22" x14ac:dyDescent="0.2">
      <c r="A61" s="134">
        <v>1534</v>
      </c>
      <c r="B61" s="137" t="s">
        <v>351</v>
      </c>
      <c r="D61" s="138">
        <v>0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R61" s="138">
        <v>0</v>
      </c>
      <c r="S61" s="138">
        <v>0</v>
      </c>
      <c r="T61" s="138">
        <v>0</v>
      </c>
      <c r="U61" s="138">
        <v>0</v>
      </c>
      <c r="V61" s="138">
        <v>0</v>
      </c>
    </row>
    <row r="62" spans="1:22" x14ac:dyDescent="0.2">
      <c r="A62" s="134">
        <v>1535</v>
      </c>
      <c r="B62" s="137" t="s">
        <v>352</v>
      </c>
      <c r="D62" s="138">
        <v>0</v>
      </c>
      <c r="E62" s="138">
        <v>0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R62" s="138">
        <v>0</v>
      </c>
      <c r="S62" s="138">
        <v>0</v>
      </c>
      <c r="T62" s="138">
        <v>0</v>
      </c>
      <c r="U62" s="138">
        <v>0</v>
      </c>
      <c r="V62" s="138">
        <v>0</v>
      </c>
    </row>
    <row r="63" spans="1:22" x14ac:dyDescent="0.2">
      <c r="A63" s="134">
        <v>1536</v>
      </c>
      <c r="B63" s="137" t="s">
        <v>353</v>
      </c>
      <c r="D63" s="138">
        <v>0</v>
      </c>
      <c r="E63" s="138">
        <v>0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R63" s="138">
        <v>0</v>
      </c>
      <c r="S63" s="138">
        <v>0</v>
      </c>
      <c r="T63" s="138">
        <v>0</v>
      </c>
      <c r="U63" s="138">
        <v>0</v>
      </c>
      <c r="V63" s="138">
        <v>0</v>
      </c>
    </row>
    <row r="64" spans="1:22" x14ac:dyDescent="0.2">
      <c r="A64" s="134">
        <v>1540</v>
      </c>
      <c r="B64" s="137" t="s">
        <v>347</v>
      </c>
      <c r="D64" s="138">
        <v>0</v>
      </c>
      <c r="E64" s="138">
        <v>0</v>
      </c>
      <c r="F64" s="138">
        <v>0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R64" s="138">
        <v>0</v>
      </c>
      <c r="S64" s="138">
        <v>0</v>
      </c>
      <c r="T64" s="138">
        <v>0</v>
      </c>
      <c r="U64" s="138">
        <v>0</v>
      </c>
      <c r="V64" s="138">
        <v>0</v>
      </c>
    </row>
    <row r="65" spans="1:22" x14ac:dyDescent="0.2">
      <c r="A65" s="134">
        <v>1545</v>
      </c>
      <c r="B65" s="137" t="s">
        <v>354</v>
      </c>
      <c r="D65" s="138">
        <v>0</v>
      </c>
      <c r="E65" s="138">
        <v>0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R65" s="138">
        <v>0</v>
      </c>
      <c r="S65" s="138">
        <v>0</v>
      </c>
      <c r="T65" s="138">
        <v>0</v>
      </c>
      <c r="U65" s="138">
        <v>0</v>
      </c>
      <c r="V65" s="138">
        <v>0</v>
      </c>
    </row>
    <row r="66" spans="1:22" x14ac:dyDescent="0.2">
      <c r="A66" s="134">
        <v>1548</v>
      </c>
      <c r="B66" s="137" t="s">
        <v>355</v>
      </c>
      <c r="D66" s="138">
        <v>0</v>
      </c>
      <c r="E66" s="138">
        <v>0</v>
      </c>
      <c r="F66" s="138">
        <v>0</v>
      </c>
      <c r="G66" s="138">
        <v>0</v>
      </c>
      <c r="H66" s="138">
        <v>0</v>
      </c>
      <c r="I66" s="138">
        <v>0</v>
      </c>
      <c r="J66" s="138">
        <v>0</v>
      </c>
      <c r="K66" s="138">
        <v>0</v>
      </c>
      <c r="L66" s="138">
        <v>0</v>
      </c>
      <c r="M66" s="138">
        <v>0</v>
      </c>
      <c r="N66" s="138">
        <v>0</v>
      </c>
      <c r="R66" s="138">
        <v>0</v>
      </c>
      <c r="S66" s="138">
        <v>0</v>
      </c>
      <c r="T66" s="138">
        <v>0</v>
      </c>
      <c r="U66" s="138">
        <v>0</v>
      </c>
      <c r="V66" s="138">
        <v>0</v>
      </c>
    </row>
    <row r="67" spans="1:22" x14ac:dyDescent="0.2">
      <c r="A67" s="134">
        <v>1550</v>
      </c>
      <c r="B67" s="137" t="s">
        <v>356</v>
      </c>
      <c r="D67" s="138">
        <v>0</v>
      </c>
      <c r="E67" s="138">
        <v>0</v>
      </c>
      <c r="F67" s="138">
        <v>0</v>
      </c>
      <c r="G67" s="138">
        <v>0</v>
      </c>
      <c r="H67" s="138">
        <v>0</v>
      </c>
      <c r="I67" s="138">
        <v>0</v>
      </c>
      <c r="J67" s="138">
        <v>0</v>
      </c>
      <c r="K67" s="138">
        <v>0</v>
      </c>
      <c r="L67" s="138">
        <v>0</v>
      </c>
      <c r="M67" s="138">
        <v>0</v>
      </c>
      <c r="N67" s="138">
        <v>0</v>
      </c>
      <c r="R67" s="138">
        <v>0</v>
      </c>
      <c r="S67" s="138">
        <v>0</v>
      </c>
      <c r="T67" s="138">
        <v>0</v>
      </c>
      <c r="U67" s="138">
        <v>0</v>
      </c>
      <c r="V67" s="138">
        <v>0</v>
      </c>
    </row>
    <row r="68" spans="1:22" x14ac:dyDescent="0.2">
      <c r="A68" s="134">
        <v>1551</v>
      </c>
      <c r="B68" s="140" t="s">
        <v>357</v>
      </c>
      <c r="D68" s="138">
        <v>-9965.27</v>
      </c>
      <c r="E68" s="138">
        <v>-36292.54</v>
      </c>
      <c r="F68" s="138">
        <v>-21757.52</v>
      </c>
      <c r="G68" s="138">
        <v>-59482.84</v>
      </c>
      <c r="H68" s="138">
        <v>-83909.33</v>
      </c>
      <c r="I68" s="138">
        <v>-83909.33</v>
      </c>
      <c r="J68" s="138">
        <v>-83909.33</v>
      </c>
      <c r="K68" s="138">
        <v>-83909.33</v>
      </c>
      <c r="L68" s="138">
        <v>-83909.33</v>
      </c>
      <c r="M68" s="138">
        <v>-83909.33</v>
      </c>
      <c r="N68" s="138">
        <v>-83909.33</v>
      </c>
      <c r="R68" s="138">
        <v>11507.880000000001</v>
      </c>
      <c r="S68" s="138">
        <v>11507.880000000001</v>
      </c>
      <c r="T68" s="138">
        <v>11507.880000000001</v>
      </c>
      <c r="U68" s="138">
        <v>11507.880000000001</v>
      </c>
      <c r="V68" s="138">
        <v>11507.880000000001</v>
      </c>
    </row>
    <row r="69" spans="1:22" x14ac:dyDescent="0.2">
      <c r="A69" s="134">
        <v>1555</v>
      </c>
      <c r="B69" s="137" t="s">
        <v>358</v>
      </c>
      <c r="D69" s="138">
        <v>0</v>
      </c>
      <c r="E69" s="138">
        <v>-54203.15</v>
      </c>
      <c r="F69" s="138">
        <v>-54274.460000000006</v>
      </c>
      <c r="G69" s="138">
        <v>-54423.23</v>
      </c>
      <c r="H69" s="138">
        <v>-54602.950000000004</v>
      </c>
      <c r="I69" s="138">
        <v>-54602.950000000004</v>
      </c>
      <c r="J69" s="138">
        <v>-54602.950000000004</v>
      </c>
      <c r="K69" s="138">
        <v>-54602.950000000004</v>
      </c>
      <c r="L69" s="138">
        <v>-54602.950000000004</v>
      </c>
      <c r="M69" s="138">
        <v>-54602.950000000004</v>
      </c>
      <c r="N69" s="138">
        <v>-54602.950000000004</v>
      </c>
      <c r="R69" s="138">
        <v>532552.03</v>
      </c>
      <c r="S69" s="138">
        <v>532552.03</v>
      </c>
      <c r="T69" s="138">
        <v>532552.03</v>
      </c>
      <c r="U69" s="138">
        <v>532552.03</v>
      </c>
      <c r="V69" s="138">
        <v>532552.03</v>
      </c>
    </row>
    <row r="70" spans="1:22" x14ac:dyDescent="0.2">
      <c r="A70" s="134">
        <v>1556</v>
      </c>
      <c r="B70" s="137" t="s">
        <v>359</v>
      </c>
      <c r="D70" s="138">
        <v>-0.15</v>
      </c>
      <c r="E70" s="138">
        <v>-0.15</v>
      </c>
      <c r="F70" s="138">
        <v>-0.15</v>
      </c>
      <c r="G70" s="138">
        <v>-0.15</v>
      </c>
      <c r="H70" s="138">
        <v>-0.15</v>
      </c>
      <c r="I70" s="138">
        <v>-0.15</v>
      </c>
      <c r="J70" s="138">
        <v>-0.15</v>
      </c>
      <c r="K70" s="138">
        <v>-0.15</v>
      </c>
      <c r="L70" s="138">
        <v>-0.15</v>
      </c>
      <c r="M70" s="138">
        <v>-0.15</v>
      </c>
      <c r="N70" s="138">
        <v>-0.15</v>
      </c>
      <c r="R70" s="138">
        <v>-0.15</v>
      </c>
      <c r="S70" s="138">
        <v>-0.15</v>
      </c>
      <c r="T70" s="138">
        <v>-0.15</v>
      </c>
      <c r="U70" s="138">
        <v>-0.15</v>
      </c>
      <c r="V70" s="138">
        <v>-0.15</v>
      </c>
    </row>
    <row r="71" spans="1:22" x14ac:dyDescent="0.2">
      <c r="A71" s="134">
        <v>1562</v>
      </c>
      <c r="B71" s="137" t="s">
        <v>360</v>
      </c>
      <c r="D71" s="138">
        <v>0</v>
      </c>
      <c r="E71" s="138">
        <v>0</v>
      </c>
      <c r="F71" s="138">
        <v>0</v>
      </c>
      <c r="G71" s="138">
        <v>0</v>
      </c>
      <c r="H71" s="138">
        <v>0</v>
      </c>
      <c r="I71" s="138">
        <v>0</v>
      </c>
      <c r="J71" s="138">
        <v>0</v>
      </c>
      <c r="K71" s="138">
        <v>0</v>
      </c>
      <c r="L71" s="138">
        <v>0</v>
      </c>
      <c r="M71" s="138">
        <v>0</v>
      </c>
      <c r="N71" s="138">
        <v>0</v>
      </c>
      <c r="R71" s="138">
        <v>0</v>
      </c>
      <c r="S71" s="138">
        <v>0</v>
      </c>
      <c r="T71" s="138">
        <v>0</v>
      </c>
      <c r="U71" s="138">
        <v>0</v>
      </c>
      <c r="V71" s="138">
        <v>0</v>
      </c>
    </row>
    <row r="72" spans="1:22" x14ac:dyDescent="0.2">
      <c r="A72" s="134">
        <v>1563</v>
      </c>
      <c r="B72" s="137" t="s">
        <v>361</v>
      </c>
      <c r="D72" s="138">
        <v>0</v>
      </c>
      <c r="E72" s="138">
        <v>0</v>
      </c>
      <c r="F72" s="138">
        <v>0</v>
      </c>
      <c r="G72" s="138">
        <v>0</v>
      </c>
      <c r="H72" s="138">
        <v>0</v>
      </c>
      <c r="I72" s="138">
        <v>0</v>
      </c>
      <c r="J72" s="138">
        <v>0</v>
      </c>
      <c r="K72" s="138">
        <v>0</v>
      </c>
      <c r="L72" s="138">
        <v>0</v>
      </c>
      <c r="M72" s="138">
        <v>0</v>
      </c>
      <c r="N72" s="138">
        <v>0</v>
      </c>
      <c r="R72" s="138">
        <v>0</v>
      </c>
      <c r="S72" s="138">
        <v>0</v>
      </c>
      <c r="T72" s="138">
        <v>0</v>
      </c>
      <c r="U72" s="138">
        <v>0</v>
      </c>
      <c r="V72" s="138">
        <v>0</v>
      </c>
    </row>
    <row r="73" spans="1:22" x14ac:dyDescent="0.2">
      <c r="A73" s="134">
        <v>1567</v>
      </c>
      <c r="B73" s="137" t="s">
        <v>362</v>
      </c>
      <c r="D73" s="138">
        <v>0</v>
      </c>
      <c r="E73" s="138">
        <v>0</v>
      </c>
      <c r="F73" s="138">
        <v>0</v>
      </c>
      <c r="G73" s="138">
        <v>0</v>
      </c>
      <c r="H73" s="138">
        <v>0</v>
      </c>
      <c r="I73" s="138">
        <v>0</v>
      </c>
      <c r="J73" s="138">
        <v>0</v>
      </c>
      <c r="K73" s="138">
        <v>0</v>
      </c>
      <c r="L73" s="138">
        <v>0</v>
      </c>
      <c r="M73" s="138">
        <v>0</v>
      </c>
      <c r="N73" s="138">
        <v>0</v>
      </c>
      <c r="R73" s="138">
        <v>0</v>
      </c>
      <c r="S73" s="138">
        <v>0</v>
      </c>
      <c r="T73" s="138">
        <v>0</v>
      </c>
      <c r="U73" s="138">
        <v>0</v>
      </c>
      <c r="V73" s="138">
        <v>0</v>
      </c>
    </row>
    <row r="74" spans="1:22" x14ac:dyDescent="0.2">
      <c r="A74" s="134">
        <v>1568</v>
      </c>
      <c r="B74" s="137" t="s">
        <v>363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38">
        <v>0</v>
      </c>
      <c r="K74" s="138">
        <v>0</v>
      </c>
      <c r="L74" s="138">
        <v>0</v>
      </c>
      <c r="M74" s="138">
        <v>0</v>
      </c>
      <c r="N74" s="138">
        <v>0</v>
      </c>
      <c r="R74" s="138">
        <v>0</v>
      </c>
      <c r="S74" s="138">
        <v>0</v>
      </c>
      <c r="T74" s="138">
        <v>0</v>
      </c>
      <c r="U74" s="138">
        <v>0</v>
      </c>
      <c r="V74" s="138">
        <v>0</v>
      </c>
    </row>
    <row r="75" spans="1:22" x14ac:dyDescent="0.2">
      <c r="A75" s="134">
        <v>1572</v>
      </c>
      <c r="B75" s="137" t="s">
        <v>364</v>
      </c>
      <c r="D75" s="138">
        <v>0</v>
      </c>
      <c r="E75" s="138">
        <v>0</v>
      </c>
      <c r="F75" s="138">
        <v>0</v>
      </c>
      <c r="G75" s="138">
        <v>0</v>
      </c>
      <c r="H75" s="138">
        <v>0</v>
      </c>
      <c r="I75" s="138">
        <v>0</v>
      </c>
      <c r="J75" s="138">
        <v>0</v>
      </c>
      <c r="K75" s="138">
        <v>0</v>
      </c>
      <c r="L75" s="138">
        <v>0</v>
      </c>
      <c r="M75" s="138">
        <v>0</v>
      </c>
      <c r="N75" s="138">
        <v>0</v>
      </c>
      <c r="R75" s="138">
        <v>0</v>
      </c>
      <c r="S75" s="138">
        <v>0</v>
      </c>
      <c r="T75" s="138">
        <v>0</v>
      </c>
      <c r="U75" s="138">
        <v>0</v>
      </c>
      <c r="V75" s="138">
        <v>0</v>
      </c>
    </row>
    <row r="76" spans="1:22" x14ac:dyDescent="0.2">
      <c r="A76" s="134">
        <v>1574</v>
      </c>
      <c r="B76" s="137" t="s">
        <v>365</v>
      </c>
      <c r="D76" s="138">
        <v>0</v>
      </c>
      <c r="E76" s="138">
        <v>0</v>
      </c>
      <c r="F76" s="138">
        <v>0</v>
      </c>
      <c r="G76" s="138">
        <v>0</v>
      </c>
      <c r="H76" s="138">
        <v>0</v>
      </c>
      <c r="I76" s="138">
        <v>0</v>
      </c>
      <c r="J76" s="138">
        <v>0</v>
      </c>
      <c r="K76" s="138">
        <v>0</v>
      </c>
      <c r="L76" s="138">
        <v>0</v>
      </c>
      <c r="M76" s="138">
        <v>0</v>
      </c>
      <c r="N76" s="138">
        <v>0</v>
      </c>
      <c r="R76" s="138">
        <v>0</v>
      </c>
      <c r="S76" s="138">
        <v>0</v>
      </c>
      <c r="T76" s="138">
        <v>0</v>
      </c>
      <c r="U76" s="138">
        <v>0</v>
      </c>
      <c r="V76" s="138">
        <v>0</v>
      </c>
    </row>
    <row r="77" spans="1:22" x14ac:dyDescent="0.2">
      <c r="A77" s="134">
        <v>1575</v>
      </c>
      <c r="B77" s="137" t="s">
        <v>366</v>
      </c>
      <c r="D77" s="138">
        <v>0</v>
      </c>
      <c r="E77" s="138">
        <v>0</v>
      </c>
      <c r="F77" s="138">
        <v>0</v>
      </c>
      <c r="G77" s="138">
        <v>0</v>
      </c>
      <c r="H77" s="138">
        <v>0</v>
      </c>
      <c r="I77" s="138">
        <v>595125</v>
      </c>
      <c r="J77" s="138">
        <v>595125</v>
      </c>
      <c r="K77" s="138">
        <v>595125</v>
      </c>
      <c r="L77" s="138">
        <v>595125</v>
      </c>
      <c r="M77" s="138">
        <v>595125</v>
      </c>
      <c r="N77" s="138">
        <v>595125</v>
      </c>
      <c r="R77" s="138">
        <v>5.75</v>
      </c>
      <c r="S77" s="138">
        <v>5.75</v>
      </c>
      <c r="T77" s="138">
        <v>5.75</v>
      </c>
      <c r="U77" s="138">
        <v>5.75</v>
      </c>
      <c r="V77" s="138">
        <v>5.75</v>
      </c>
    </row>
    <row r="78" spans="1:22" x14ac:dyDescent="0.2">
      <c r="A78" s="134">
        <v>1580</v>
      </c>
      <c r="B78" s="137" t="s">
        <v>367</v>
      </c>
      <c r="D78" s="138">
        <v>-1963298.98</v>
      </c>
      <c r="E78" s="138">
        <v>-2905616.7</v>
      </c>
      <c r="F78" s="138">
        <v>-2065950.43</v>
      </c>
      <c r="G78" s="138">
        <v>-2267366.9</v>
      </c>
      <c r="H78" s="138">
        <v>-1760131.83</v>
      </c>
      <c r="I78" s="138">
        <v>-1760131.83</v>
      </c>
      <c r="J78" s="138">
        <v>-1760131.83</v>
      </c>
      <c r="K78" s="138">
        <v>-1760131.83</v>
      </c>
      <c r="L78" s="138">
        <v>-1760131.83</v>
      </c>
      <c r="M78" s="138">
        <v>-1760131.83</v>
      </c>
      <c r="N78" s="138">
        <v>-1760131.83</v>
      </c>
      <c r="R78" s="138">
        <v>-3229366.61</v>
      </c>
      <c r="S78" s="138">
        <v>-3229366.61</v>
      </c>
      <c r="T78" s="138">
        <v>-3229366.61</v>
      </c>
      <c r="U78" s="138">
        <v>-3229366.61</v>
      </c>
      <c r="V78" s="138">
        <v>-3229366.61</v>
      </c>
    </row>
    <row r="79" spans="1:22" x14ac:dyDescent="0.2">
      <c r="A79" s="134">
        <v>1582</v>
      </c>
      <c r="B79" s="137" t="s">
        <v>368</v>
      </c>
      <c r="D79" s="138">
        <v>-1</v>
      </c>
      <c r="E79" s="138">
        <v>-1</v>
      </c>
      <c r="F79" s="138">
        <v>-1</v>
      </c>
      <c r="G79" s="138">
        <v>-1</v>
      </c>
      <c r="H79" s="138">
        <v>-1</v>
      </c>
      <c r="I79" s="138">
        <v>-1</v>
      </c>
      <c r="J79" s="138">
        <v>-1</v>
      </c>
      <c r="K79" s="138">
        <v>-1</v>
      </c>
      <c r="L79" s="138">
        <v>-1</v>
      </c>
      <c r="M79" s="138">
        <v>-1</v>
      </c>
      <c r="N79" s="138">
        <v>-1</v>
      </c>
      <c r="R79" s="138">
        <v>-1</v>
      </c>
      <c r="S79" s="138">
        <v>-1</v>
      </c>
      <c r="T79" s="138">
        <v>-1</v>
      </c>
      <c r="U79" s="138">
        <v>-1</v>
      </c>
      <c r="V79" s="138">
        <v>-1</v>
      </c>
    </row>
    <row r="80" spans="1:22" x14ac:dyDescent="0.2">
      <c r="A80" s="134">
        <v>1584</v>
      </c>
      <c r="B80" s="137" t="s">
        <v>369</v>
      </c>
      <c r="D80" s="138">
        <v>1560416.09</v>
      </c>
      <c r="E80" s="138">
        <v>2482967.1100000003</v>
      </c>
      <c r="F80" s="138">
        <v>982403.07</v>
      </c>
      <c r="G80" s="138">
        <v>2191980.3199999998</v>
      </c>
      <c r="H80" s="138">
        <v>3610519.39</v>
      </c>
      <c r="I80" s="138">
        <v>3610519.39</v>
      </c>
      <c r="J80" s="138">
        <v>3610519.39</v>
      </c>
      <c r="K80" s="138">
        <v>3610519.39</v>
      </c>
      <c r="L80" s="138">
        <v>3610519.39</v>
      </c>
      <c r="M80" s="138">
        <v>3610519.39</v>
      </c>
      <c r="N80" s="138">
        <v>3610519.39</v>
      </c>
      <c r="R80" s="138">
        <v>6986527.8500000006</v>
      </c>
      <c r="S80" s="138">
        <v>6986527.8500000006</v>
      </c>
      <c r="T80" s="138">
        <v>6986527.8500000006</v>
      </c>
      <c r="U80" s="138">
        <v>6986527.8500000006</v>
      </c>
      <c r="V80" s="138">
        <v>6986527.8500000006</v>
      </c>
    </row>
    <row r="81" spans="1:22" x14ac:dyDescent="0.2">
      <c r="A81" s="134">
        <v>1586</v>
      </c>
      <c r="B81" s="137" t="s">
        <v>370</v>
      </c>
      <c r="D81" s="138">
        <v>-647089.21</v>
      </c>
      <c r="E81" s="138">
        <v>-1294730.98</v>
      </c>
      <c r="F81" s="138">
        <v>-1135907.3400000001</v>
      </c>
      <c r="G81" s="138">
        <v>-2348364.2600000002</v>
      </c>
      <c r="H81" s="138">
        <v>-3760331.63</v>
      </c>
      <c r="I81" s="138">
        <v>-3760331.63</v>
      </c>
      <c r="J81" s="138">
        <v>-3760331.63</v>
      </c>
      <c r="K81" s="138">
        <v>-3760331.63</v>
      </c>
      <c r="L81" s="138">
        <v>-3760331.63</v>
      </c>
      <c r="M81" s="138">
        <v>-3760331.63</v>
      </c>
      <c r="N81" s="138">
        <v>-3760331.63</v>
      </c>
      <c r="R81" s="138">
        <v>-3213270.77</v>
      </c>
      <c r="S81" s="138">
        <v>-3213270.77</v>
      </c>
      <c r="T81" s="138">
        <v>-3213270.77</v>
      </c>
      <c r="U81" s="138">
        <v>-3213270.77</v>
      </c>
      <c r="V81" s="138">
        <v>-3213270.77</v>
      </c>
    </row>
    <row r="82" spans="1:22" x14ac:dyDescent="0.2">
      <c r="A82" s="134">
        <v>1588</v>
      </c>
      <c r="B82" s="137" t="s">
        <v>371</v>
      </c>
      <c r="D82" s="138">
        <v>770060.52</v>
      </c>
      <c r="E82" s="138">
        <v>-128898.64</v>
      </c>
      <c r="F82" s="138">
        <v>1243519.0699999998</v>
      </c>
      <c r="G82" s="138">
        <v>679267.49</v>
      </c>
      <c r="H82" s="138">
        <v>-2123388.7400000002</v>
      </c>
      <c r="I82" s="138">
        <v>-2123388.7400000002</v>
      </c>
      <c r="J82" s="138">
        <v>-2123388.7400000002</v>
      </c>
      <c r="K82" s="138">
        <v>-2123388.7400000002</v>
      </c>
      <c r="L82" s="138">
        <v>-2123388.7400000002</v>
      </c>
      <c r="M82" s="138">
        <v>-2123388.7400000002</v>
      </c>
      <c r="N82" s="138">
        <v>-2123388.7400000002</v>
      </c>
      <c r="R82" s="138">
        <v>1589555.0799999998</v>
      </c>
      <c r="S82" s="138">
        <v>1589555.0799999998</v>
      </c>
      <c r="T82" s="138">
        <v>1589555.0799999998</v>
      </c>
      <c r="U82" s="138">
        <v>1589555.0799999998</v>
      </c>
      <c r="V82" s="138">
        <v>1589555.0799999998</v>
      </c>
    </row>
    <row r="83" spans="1:22" x14ac:dyDescent="0.2">
      <c r="A83" s="134">
        <v>1589</v>
      </c>
      <c r="B83" s="137" t="s">
        <v>372</v>
      </c>
      <c r="D83" s="138">
        <v>-210451.86000000002</v>
      </c>
      <c r="E83" s="138">
        <v>-656354.93000000005</v>
      </c>
      <c r="F83" s="138">
        <v>2567149.27</v>
      </c>
      <c r="G83" s="138">
        <v>5305573.18</v>
      </c>
      <c r="H83" s="138">
        <v>-2079699.12</v>
      </c>
      <c r="I83" s="138">
        <v>-2079699.12</v>
      </c>
      <c r="J83" s="138">
        <v>-2079699.12</v>
      </c>
      <c r="K83" s="138">
        <v>-2079699.12</v>
      </c>
      <c r="L83" s="138">
        <v>-2079699.12</v>
      </c>
      <c r="M83" s="138">
        <v>-2079699.12</v>
      </c>
      <c r="N83" s="138">
        <v>-2079699.12</v>
      </c>
      <c r="R83" s="138">
        <v>2050318.37</v>
      </c>
      <c r="S83" s="138">
        <v>2050318.37</v>
      </c>
      <c r="T83" s="138">
        <v>2050318.37</v>
      </c>
      <c r="U83" s="138">
        <v>2050318.37</v>
      </c>
      <c r="V83" s="138">
        <v>2050318.37</v>
      </c>
    </row>
    <row r="84" spans="1:22" x14ac:dyDescent="0.2">
      <c r="A84" s="134">
        <v>1592</v>
      </c>
      <c r="B84" s="137" t="s">
        <v>373</v>
      </c>
      <c r="D84" s="138">
        <v>0</v>
      </c>
      <c r="E84" s="138">
        <v>0</v>
      </c>
      <c r="F84" s="138">
        <v>0</v>
      </c>
      <c r="G84" s="138">
        <v>0</v>
      </c>
      <c r="H84" s="138">
        <v>0</v>
      </c>
      <c r="I84" s="138">
        <v>0</v>
      </c>
      <c r="J84" s="138">
        <v>0</v>
      </c>
      <c r="K84" s="138">
        <v>0</v>
      </c>
      <c r="L84" s="138">
        <v>0</v>
      </c>
      <c r="M84" s="138">
        <v>0</v>
      </c>
      <c r="N84" s="138">
        <v>0</v>
      </c>
      <c r="R84" s="138">
        <v>0</v>
      </c>
      <c r="S84" s="138">
        <v>0</v>
      </c>
      <c r="T84" s="138">
        <v>0</v>
      </c>
      <c r="U84" s="138">
        <v>0</v>
      </c>
      <c r="V84" s="138">
        <v>0</v>
      </c>
    </row>
    <row r="85" spans="1:22" x14ac:dyDescent="0.2">
      <c r="A85" s="134">
        <v>1595</v>
      </c>
      <c r="B85" s="141" t="s">
        <v>374</v>
      </c>
      <c r="D85" s="138">
        <v>5565128.3500000006</v>
      </c>
      <c r="E85" s="138">
        <v>3855376.24</v>
      </c>
      <c r="F85" s="138">
        <v>40044.760000000009</v>
      </c>
      <c r="G85" s="138">
        <v>629696.39000000013</v>
      </c>
      <c r="H85" s="138">
        <v>-388941.26000000024</v>
      </c>
      <c r="I85" s="138">
        <v>-388941.26000000024</v>
      </c>
      <c r="J85" s="138">
        <v>-348918.69000000018</v>
      </c>
      <c r="K85" s="138">
        <v>-348918.69000000018</v>
      </c>
      <c r="L85" s="138">
        <v>-348918.69000000018</v>
      </c>
      <c r="M85" s="138">
        <v>-348918.69000000018</v>
      </c>
      <c r="N85" s="138">
        <v>-348918.69000000018</v>
      </c>
      <c r="R85" s="138">
        <v>655834.44999999995</v>
      </c>
      <c r="S85" s="138">
        <v>655834.44999999995</v>
      </c>
      <c r="T85" s="138">
        <v>655834.44999999995</v>
      </c>
      <c r="U85" s="138">
        <v>655834.44999999995</v>
      </c>
      <c r="V85" s="138">
        <v>655834.44999999995</v>
      </c>
    </row>
    <row r="86" spans="1:22" x14ac:dyDescent="0.2">
      <c r="A86" s="134"/>
      <c r="B86" s="135" t="s">
        <v>375</v>
      </c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R86" s="136"/>
      <c r="S86" s="136"/>
      <c r="T86" s="136"/>
      <c r="U86" s="136"/>
      <c r="V86" s="136"/>
    </row>
    <row r="87" spans="1:22" x14ac:dyDescent="0.2">
      <c r="A87" s="134">
        <v>1609</v>
      </c>
      <c r="B87" s="142" t="s">
        <v>376</v>
      </c>
      <c r="D87" s="136"/>
      <c r="E87" s="136"/>
      <c r="F87" s="136"/>
      <c r="G87" s="143">
        <v>0</v>
      </c>
      <c r="H87" s="143">
        <v>4136704.74</v>
      </c>
      <c r="I87" s="143">
        <v>4136704.74</v>
      </c>
      <c r="J87" s="143">
        <v>4136704.74</v>
      </c>
      <c r="K87" s="143">
        <v>4136704.74</v>
      </c>
      <c r="L87" s="143">
        <v>4136704.74</v>
      </c>
      <c r="M87" s="143">
        <v>4136704.74</v>
      </c>
      <c r="N87" s="143">
        <v>4136704.74</v>
      </c>
      <c r="R87" s="136"/>
      <c r="S87" s="136"/>
      <c r="T87" s="136"/>
      <c r="U87" s="136"/>
      <c r="V87" s="136"/>
    </row>
    <row r="88" spans="1:22" x14ac:dyDescent="0.2">
      <c r="A88" s="134">
        <v>1611</v>
      </c>
      <c r="B88" s="137" t="s">
        <v>377</v>
      </c>
      <c r="D88" s="143">
        <v>1978941.63</v>
      </c>
      <c r="E88" s="143">
        <v>2945295.02</v>
      </c>
      <c r="F88" s="143">
        <v>2033570.01</v>
      </c>
      <c r="G88" s="143">
        <v>2383019.87</v>
      </c>
      <c r="H88" s="143">
        <v>2348223.4300000002</v>
      </c>
      <c r="I88" s="143">
        <v>2348223.4300000002</v>
      </c>
      <c r="J88" s="143">
        <v>2348223.4300000002</v>
      </c>
      <c r="K88" s="143">
        <v>2348223.4300000002</v>
      </c>
      <c r="L88" s="143">
        <v>2348223.4300000002</v>
      </c>
      <c r="M88" s="143">
        <v>2348223.4300000002</v>
      </c>
      <c r="N88" s="143">
        <v>2348223.4300000002</v>
      </c>
      <c r="R88" s="143">
        <v>2373767.3226115708</v>
      </c>
      <c r="S88" s="143">
        <v>2818793.2685459675</v>
      </c>
      <c r="T88" s="143">
        <v>2953828.4639462712</v>
      </c>
      <c r="U88" s="143">
        <v>3195249.7404449801</v>
      </c>
      <c r="V88" s="143">
        <v>3388671.016943689</v>
      </c>
    </row>
    <row r="89" spans="1:22" x14ac:dyDescent="0.2">
      <c r="A89" s="134"/>
      <c r="B89" s="137"/>
      <c r="D89" s="143">
        <v>0</v>
      </c>
      <c r="E89" s="143">
        <v>0</v>
      </c>
      <c r="F89" s="143">
        <v>0</v>
      </c>
      <c r="G89" s="143">
        <v>0</v>
      </c>
      <c r="H89" s="143">
        <v>0</v>
      </c>
      <c r="I89" s="143">
        <v>0</v>
      </c>
      <c r="J89" s="143">
        <v>0</v>
      </c>
      <c r="K89" s="143">
        <v>0</v>
      </c>
      <c r="L89" s="143">
        <v>0</v>
      </c>
      <c r="M89" s="143">
        <v>0</v>
      </c>
      <c r="N89" s="143">
        <v>0</v>
      </c>
      <c r="R89" s="143">
        <v>0</v>
      </c>
      <c r="S89" s="143">
        <v>0</v>
      </c>
      <c r="T89" s="143">
        <v>0</v>
      </c>
      <c r="U89" s="143">
        <v>0</v>
      </c>
      <c r="V89" s="143">
        <v>0</v>
      </c>
    </row>
    <row r="90" spans="1:22" x14ac:dyDescent="0.2">
      <c r="A90" s="144"/>
      <c r="B90" s="135" t="s">
        <v>378</v>
      </c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R90" s="136"/>
      <c r="S90" s="136"/>
      <c r="T90" s="136"/>
      <c r="U90" s="136"/>
      <c r="V90" s="136"/>
    </row>
    <row r="91" spans="1:22" x14ac:dyDescent="0.2">
      <c r="A91" s="134">
        <v>1805</v>
      </c>
      <c r="B91" s="137" t="s">
        <v>379</v>
      </c>
      <c r="D91" s="143">
        <v>293875.46999999997</v>
      </c>
      <c r="E91" s="143">
        <v>293875.46999999997</v>
      </c>
      <c r="F91" s="143">
        <v>293875.46999999997</v>
      </c>
      <c r="G91" s="143">
        <v>293875.46999999997</v>
      </c>
      <c r="H91" s="143">
        <v>293875.46999999997</v>
      </c>
      <c r="I91" s="143">
        <v>293875.46999999997</v>
      </c>
      <c r="J91" s="143">
        <v>293875.46999999997</v>
      </c>
      <c r="K91" s="143">
        <v>293875.46999999997</v>
      </c>
      <c r="L91" s="143">
        <v>293875.46999999997</v>
      </c>
      <c r="M91" s="143">
        <v>293875.46999999997</v>
      </c>
      <c r="N91" s="143">
        <v>293875.46999999997</v>
      </c>
      <c r="R91" s="143">
        <v>135152.46999999997</v>
      </c>
      <c r="S91" s="143">
        <v>135152.46999999997</v>
      </c>
      <c r="T91" s="143">
        <v>135152.46999999997</v>
      </c>
      <c r="U91" s="143">
        <v>293875.46999999997</v>
      </c>
      <c r="V91" s="143">
        <v>293875.46999999997</v>
      </c>
    </row>
    <row r="92" spans="1:22" x14ac:dyDescent="0.2">
      <c r="A92" s="134">
        <v>1808</v>
      </c>
      <c r="B92" s="137" t="s">
        <v>380</v>
      </c>
      <c r="D92" s="143">
        <v>757060.47</v>
      </c>
      <c r="E92" s="143">
        <v>757060.47</v>
      </c>
      <c r="F92" s="143">
        <v>757060.47</v>
      </c>
      <c r="G92" s="143">
        <v>5314250.76</v>
      </c>
      <c r="H92" s="143">
        <v>5711004.7000000002</v>
      </c>
      <c r="I92" s="143">
        <v>6036004.7000000002</v>
      </c>
      <c r="J92" s="143">
        <v>6136004.7000000002</v>
      </c>
      <c r="K92" s="143">
        <v>6136004.7000000002</v>
      </c>
      <c r="L92" s="143">
        <v>6136004.7000000002</v>
      </c>
      <c r="M92" s="143">
        <v>6136004.7000000002</v>
      </c>
      <c r="N92" s="143">
        <v>6136004.7000000002</v>
      </c>
      <c r="R92" s="143">
        <v>757060.47</v>
      </c>
      <c r="S92" s="143">
        <v>757060.47</v>
      </c>
      <c r="T92" s="143">
        <v>757060.47</v>
      </c>
      <c r="U92" s="143">
        <v>2507060.4700000002</v>
      </c>
      <c r="V92" s="143">
        <v>2507060.4700000002</v>
      </c>
    </row>
    <row r="93" spans="1:22" x14ac:dyDescent="0.2">
      <c r="A93" s="134">
        <v>1810</v>
      </c>
      <c r="B93" s="137" t="s">
        <v>381</v>
      </c>
      <c r="D93" s="143">
        <v>0</v>
      </c>
      <c r="E93" s="143">
        <v>0</v>
      </c>
      <c r="F93" s="143">
        <v>0</v>
      </c>
      <c r="G93" s="143">
        <v>0</v>
      </c>
      <c r="H93" s="143">
        <v>0</v>
      </c>
      <c r="I93" s="143">
        <v>0</v>
      </c>
      <c r="J93" s="143">
        <v>0</v>
      </c>
      <c r="K93" s="143">
        <v>0</v>
      </c>
      <c r="L93" s="143">
        <v>0</v>
      </c>
      <c r="M93" s="143">
        <v>0</v>
      </c>
      <c r="N93" s="143">
        <v>0</v>
      </c>
      <c r="R93" s="143">
        <v>0</v>
      </c>
      <c r="S93" s="143">
        <v>0</v>
      </c>
      <c r="T93" s="143">
        <v>0</v>
      </c>
      <c r="U93" s="143">
        <v>0</v>
      </c>
      <c r="V93" s="143">
        <v>0</v>
      </c>
    </row>
    <row r="94" spans="1:22" x14ac:dyDescent="0.2">
      <c r="A94" s="134">
        <v>1815</v>
      </c>
      <c r="B94" s="137" t="s">
        <v>382</v>
      </c>
      <c r="D94" s="143">
        <v>0</v>
      </c>
      <c r="E94" s="143">
        <v>0</v>
      </c>
      <c r="F94" s="143">
        <v>0</v>
      </c>
      <c r="G94" s="143">
        <v>0</v>
      </c>
      <c r="H94" s="143">
        <v>0</v>
      </c>
      <c r="I94" s="143">
        <v>0</v>
      </c>
      <c r="J94" s="143">
        <v>0</v>
      </c>
      <c r="K94" s="143">
        <v>0</v>
      </c>
      <c r="L94" s="143">
        <v>0</v>
      </c>
      <c r="M94" s="143">
        <v>0</v>
      </c>
      <c r="N94" s="143">
        <v>0</v>
      </c>
      <c r="R94" s="143">
        <v>0</v>
      </c>
      <c r="S94" s="143">
        <v>0</v>
      </c>
      <c r="T94" s="143">
        <v>0</v>
      </c>
      <c r="U94" s="143">
        <v>0</v>
      </c>
      <c r="V94" s="143">
        <v>0</v>
      </c>
    </row>
    <row r="95" spans="1:22" x14ac:dyDescent="0.2">
      <c r="A95" s="134">
        <v>1820</v>
      </c>
      <c r="B95" s="137" t="s">
        <v>383</v>
      </c>
      <c r="D95" s="143">
        <v>22019407.813760001</v>
      </c>
      <c r="E95" s="143">
        <v>22812799.093759999</v>
      </c>
      <c r="F95" s="143">
        <v>23959894.883760002</v>
      </c>
      <c r="G95" s="143">
        <v>27521921.333760001</v>
      </c>
      <c r="H95" s="143">
        <v>27046196.60376</v>
      </c>
      <c r="I95" s="143">
        <v>27060796.60376</v>
      </c>
      <c r="J95" s="143">
        <v>28816096.60376</v>
      </c>
      <c r="K95" s="143">
        <v>28691096.60376</v>
      </c>
      <c r="L95" s="143">
        <v>28566096.60376</v>
      </c>
      <c r="M95" s="143">
        <v>28441096.60376</v>
      </c>
      <c r="N95" s="143">
        <v>28316096.60376</v>
      </c>
      <c r="R95" s="143">
        <v>21270629.01767005</v>
      </c>
      <c r="S95" s="143">
        <v>22845800.323370788</v>
      </c>
      <c r="T95" s="143">
        <v>23226597.945133742</v>
      </c>
      <c r="U95" s="143">
        <v>26655386.543469504</v>
      </c>
      <c r="V95" s="143">
        <v>31109576.438228115</v>
      </c>
    </row>
    <row r="96" spans="1:22" x14ac:dyDescent="0.2">
      <c r="A96" s="134">
        <v>1825</v>
      </c>
      <c r="B96" s="137" t="s">
        <v>384</v>
      </c>
      <c r="D96" s="143">
        <v>0</v>
      </c>
      <c r="E96" s="143">
        <v>0</v>
      </c>
      <c r="F96" s="143">
        <v>0</v>
      </c>
      <c r="G96" s="143">
        <v>0</v>
      </c>
      <c r="H96" s="143">
        <v>0</v>
      </c>
      <c r="I96" s="143">
        <v>0</v>
      </c>
      <c r="J96" s="143">
        <v>0</v>
      </c>
      <c r="K96" s="143">
        <v>0</v>
      </c>
      <c r="L96" s="143">
        <v>0</v>
      </c>
      <c r="M96" s="143">
        <v>0</v>
      </c>
      <c r="N96" s="143">
        <v>0</v>
      </c>
      <c r="R96" s="143">
        <v>0</v>
      </c>
      <c r="S96" s="143">
        <v>0</v>
      </c>
      <c r="T96" s="143">
        <v>0</v>
      </c>
      <c r="U96" s="143">
        <v>0</v>
      </c>
      <c r="V96" s="143">
        <v>0</v>
      </c>
    </row>
    <row r="97" spans="1:22" x14ac:dyDescent="0.2">
      <c r="A97" s="134">
        <v>1830</v>
      </c>
      <c r="B97" s="137" t="s">
        <v>385</v>
      </c>
      <c r="D97" s="143">
        <v>40865216.789999999</v>
      </c>
      <c r="E97" s="143">
        <v>43408322.719999999</v>
      </c>
      <c r="F97" s="143">
        <v>45664238.218570001</v>
      </c>
      <c r="G97" s="143">
        <v>45900692.178570002</v>
      </c>
      <c r="H97" s="143">
        <v>50321584.668569997</v>
      </c>
      <c r="I97" s="143">
        <v>53540749.047170259</v>
      </c>
      <c r="J97" s="143">
        <v>55500579.062153555</v>
      </c>
      <c r="K97" s="143">
        <v>54750579.062153555</v>
      </c>
      <c r="L97" s="143">
        <v>54000579.062153555</v>
      </c>
      <c r="M97" s="143">
        <v>53250579.062153555</v>
      </c>
      <c r="N97" s="143">
        <v>52500579.062153555</v>
      </c>
      <c r="R97" s="143">
        <v>42138098.824979939</v>
      </c>
      <c r="S97" s="143">
        <v>44136952.896667905</v>
      </c>
      <c r="T97" s="143">
        <v>48696859.816225328</v>
      </c>
      <c r="U97" s="143">
        <v>51035812.65464431</v>
      </c>
      <c r="V97" s="143">
        <v>53278187.678070538</v>
      </c>
    </row>
    <row r="98" spans="1:22" x14ac:dyDescent="0.2">
      <c r="A98" s="134">
        <v>1835</v>
      </c>
      <c r="B98" s="137" t="s">
        <v>386</v>
      </c>
      <c r="D98" s="143">
        <v>21489140.472689997</v>
      </c>
      <c r="E98" s="143">
        <v>22563575.092689998</v>
      </c>
      <c r="F98" s="143">
        <v>23405910.982189998</v>
      </c>
      <c r="G98" s="143">
        <v>24175734.732189998</v>
      </c>
      <c r="H98" s="143">
        <v>25691580.752190001</v>
      </c>
      <c r="I98" s="143">
        <v>27168451.917102419</v>
      </c>
      <c r="J98" s="143">
        <v>28492999.46986999</v>
      </c>
      <c r="K98" s="143">
        <v>40907199.469869986</v>
      </c>
      <c r="L98" s="143">
        <v>53499730.189869985</v>
      </c>
      <c r="M98" s="143">
        <v>66223035.244269982</v>
      </c>
      <c r="N98" s="143">
        <v>78838697.319757983</v>
      </c>
      <c r="R98" s="143">
        <v>22706790.356951289</v>
      </c>
      <c r="S98" s="143">
        <v>23871237.354796287</v>
      </c>
      <c r="T98" s="143">
        <v>24285216.303370446</v>
      </c>
      <c r="U98" s="143">
        <v>26433655.890842181</v>
      </c>
      <c r="V98" s="143">
        <v>33188221.317741286</v>
      </c>
    </row>
    <row r="99" spans="1:22" x14ac:dyDescent="0.2">
      <c r="A99" s="134">
        <v>1840</v>
      </c>
      <c r="B99" s="137" t="s">
        <v>387</v>
      </c>
      <c r="D99" s="143">
        <v>0</v>
      </c>
      <c r="E99" s="143">
        <v>0</v>
      </c>
      <c r="F99" s="143">
        <v>0</v>
      </c>
      <c r="G99" s="143">
        <v>0</v>
      </c>
      <c r="H99" s="143">
        <v>0</v>
      </c>
      <c r="I99" s="143">
        <v>0</v>
      </c>
      <c r="J99" s="143">
        <v>0</v>
      </c>
      <c r="K99" s="143">
        <v>0</v>
      </c>
      <c r="L99" s="143">
        <v>0</v>
      </c>
      <c r="M99" s="143">
        <v>0</v>
      </c>
      <c r="N99" s="143">
        <v>0</v>
      </c>
      <c r="R99" s="143">
        <v>0</v>
      </c>
      <c r="S99" s="143">
        <v>0</v>
      </c>
      <c r="T99" s="143">
        <v>0</v>
      </c>
      <c r="U99" s="143">
        <v>0</v>
      </c>
      <c r="V99" s="143">
        <v>0</v>
      </c>
    </row>
    <row r="100" spans="1:22" x14ac:dyDescent="0.2">
      <c r="A100" s="134">
        <v>1845</v>
      </c>
      <c r="B100" s="137" t="s">
        <v>388</v>
      </c>
      <c r="D100" s="143">
        <v>46068892.66392</v>
      </c>
      <c r="E100" s="143">
        <v>45719491.48392</v>
      </c>
      <c r="F100" s="143">
        <v>44568318.412090003</v>
      </c>
      <c r="G100" s="143">
        <v>45983665.482090004</v>
      </c>
      <c r="H100" s="143">
        <v>58204657.872089997</v>
      </c>
      <c r="I100" s="143">
        <v>61616733.223080859</v>
      </c>
      <c r="J100" s="143">
        <v>64895608.57407172</v>
      </c>
      <c r="K100" s="143">
        <v>64145608.57407172</v>
      </c>
      <c r="L100" s="143">
        <v>63395608.57407172</v>
      </c>
      <c r="M100" s="143">
        <v>62645608.57407172</v>
      </c>
      <c r="N100" s="143">
        <v>61895608.57407172</v>
      </c>
      <c r="R100" s="143">
        <v>45399655.64735835</v>
      </c>
      <c r="S100" s="143">
        <v>47512818.066868462</v>
      </c>
      <c r="T100" s="143">
        <v>47204141.874839172</v>
      </c>
      <c r="U100" s="143">
        <v>51991734.835168093</v>
      </c>
      <c r="V100" s="143">
        <v>59464550.087052971</v>
      </c>
    </row>
    <row r="101" spans="1:22" x14ac:dyDescent="0.2">
      <c r="A101" s="134">
        <v>1850</v>
      </c>
      <c r="B101" s="137" t="s">
        <v>389</v>
      </c>
      <c r="D101" s="143">
        <v>57257873.060249999</v>
      </c>
      <c r="E101" s="143">
        <v>57772234.470250003</v>
      </c>
      <c r="F101" s="143">
        <v>59310192.144469999</v>
      </c>
      <c r="G101" s="143">
        <v>61207795.544469997</v>
      </c>
      <c r="H101" s="143">
        <v>64189443.254469998</v>
      </c>
      <c r="I101" s="143">
        <v>68317543.380319908</v>
      </c>
      <c r="J101" s="143">
        <v>70649511.481931627</v>
      </c>
      <c r="K101" s="143">
        <v>70549511.481931627</v>
      </c>
      <c r="L101" s="143">
        <v>70449511.481931627</v>
      </c>
      <c r="M101" s="143">
        <v>70349511.481931627</v>
      </c>
      <c r="N101" s="143">
        <v>70249511.481931627</v>
      </c>
      <c r="R101" s="143">
        <v>55324046.522875488</v>
      </c>
      <c r="S101" s="143">
        <v>55640871.205931388</v>
      </c>
      <c r="T101" s="143">
        <v>56316134.438563339</v>
      </c>
      <c r="U101" s="143">
        <v>56674650.040135704</v>
      </c>
      <c r="V101" s="143">
        <v>57025747.647320881</v>
      </c>
    </row>
    <row r="102" spans="1:22" x14ac:dyDescent="0.2">
      <c r="A102" s="134">
        <v>1855</v>
      </c>
      <c r="B102" s="137" t="s">
        <v>390</v>
      </c>
      <c r="D102" s="143">
        <v>0</v>
      </c>
      <c r="E102" s="143">
        <v>0</v>
      </c>
      <c r="F102" s="143">
        <v>0</v>
      </c>
      <c r="G102" s="143">
        <v>0</v>
      </c>
      <c r="H102" s="143">
        <v>0</v>
      </c>
      <c r="I102" s="143">
        <v>0</v>
      </c>
      <c r="J102" s="143">
        <v>0</v>
      </c>
      <c r="K102" s="143">
        <v>0</v>
      </c>
      <c r="L102" s="143">
        <v>0</v>
      </c>
      <c r="M102" s="143">
        <v>0</v>
      </c>
      <c r="N102" s="143">
        <v>0</v>
      </c>
      <c r="R102" s="143">
        <v>0</v>
      </c>
      <c r="S102" s="143">
        <v>0</v>
      </c>
      <c r="T102" s="143">
        <v>0</v>
      </c>
      <c r="U102" s="143">
        <v>0</v>
      </c>
      <c r="V102" s="143">
        <v>0</v>
      </c>
    </row>
    <row r="103" spans="1:22" x14ac:dyDescent="0.2">
      <c r="A103" s="134">
        <v>1860</v>
      </c>
      <c r="B103" s="137" t="s">
        <v>391</v>
      </c>
      <c r="D103" s="143">
        <v>11502732.410789998</v>
      </c>
      <c r="E103" s="143">
        <v>12271560.940789999</v>
      </c>
      <c r="F103" s="143">
        <v>12650289.860439999</v>
      </c>
      <c r="G103" s="143">
        <v>13315520.810439998</v>
      </c>
      <c r="H103" s="143">
        <v>13761150.380439999</v>
      </c>
      <c r="I103" s="143">
        <v>14454550.380439999</v>
      </c>
      <c r="J103" s="143">
        <v>14929550.380439999</v>
      </c>
      <c r="K103" s="143">
        <v>14729550.380439999</v>
      </c>
      <c r="L103" s="143">
        <v>14529550.380439999</v>
      </c>
      <c r="M103" s="143">
        <v>14329550.380439999</v>
      </c>
      <c r="N103" s="143">
        <v>14129550.380439999</v>
      </c>
      <c r="R103" s="143">
        <v>11513158.254715314</v>
      </c>
      <c r="S103" s="143">
        <v>12035764.252497615</v>
      </c>
      <c r="T103" s="143">
        <v>12711101.520476704</v>
      </c>
      <c r="U103" s="143">
        <v>13235607.496259747</v>
      </c>
      <c r="V103" s="143">
        <v>13760001.318434814</v>
      </c>
    </row>
    <row r="104" spans="1:22" x14ac:dyDescent="0.2">
      <c r="A104" s="134">
        <v>1865</v>
      </c>
      <c r="B104" s="137" t="s">
        <v>392</v>
      </c>
      <c r="D104" s="143">
        <v>0</v>
      </c>
      <c r="E104" s="143">
        <v>0</v>
      </c>
      <c r="F104" s="143">
        <v>0</v>
      </c>
      <c r="G104" s="143">
        <v>0</v>
      </c>
      <c r="H104" s="143">
        <v>0</v>
      </c>
      <c r="I104" s="143">
        <v>0</v>
      </c>
      <c r="J104" s="143">
        <v>0</v>
      </c>
      <c r="K104" s="143">
        <v>0</v>
      </c>
      <c r="L104" s="143">
        <v>0</v>
      </c>
      <c r="M104" s="143">
        <v>0</v>
      </c>
      <c r="N104" s="143">
        <v>0</v>
      </c>
      <c r="R104" s="143">
        <v>0</v>
      </c>
      <c r="S104" s="143">
        <v>0</v>
      </c>
      <c r="T104" s="143">
        <v>0</v>
      </c>
      <c r="U104" s="143">
        <v>0</v>
      </c>
      <c r="V104" s="143">
        <v>0</v>
      </c>
    </row>
    <row r="105" spans="1:22" x14ac:dyDescent="0.2">
      <c r="A105" s="134">
        <v>1870</v>
      </c>
      <c r="B105" s="137" t="s">
        <v>393</v>
      </c>
      <c r="D105" s="143">
        <v>0</v>
      </c>
      <c r="E105" s="143">
        <v>0</v>
      </c>
      <c r="F105" s="143">
        <v>0</v>
      </c>
      <c r="G105" s="143">
        <v>0</v>
      </c>
      <c r="H105" s="143">
        <v>0</v>
      </c>
      <c r="I105" s="143">
        <v>0</v>
      </c>
      <c r="J105" s="143">
        <v>0</v>
      </c>
      <c r="K105" s="143">
        <v>0</v>
      </c>
      <c r="L105" s="143">
        <v>0</v>
      </c>
      <c r="M105" s="143">
        <v>0</v>
      </c>
      <c r="N105" s="143">
        <v>0</v>
      </c>
      <c r="R105" s="143">
        <v>0</v>
      </c>
      <c r="S105" s="143">
        <v>0</v>
      </c>
      <c r="T105" s="143">
        <v>0</v>
      </c>
      <c r="U105" s="143">
        <v>0</v>
      </c>
      <c r="V105" s="143">
        <v>0</v>
      </c>
    </row>
    <row r="106" spans="1:22" x14ac:dyDescent="0.2">
      <c r="A106" s="134">
        <v>1875</v>
      </c>
      <c r="B106" s="137" t="s">
        <v>394</v>
      </c>
      <c r="D106" s="143">
        <v>0</v>
      </c>
      <c r="E106" s="143">
        <v>0</v>
      </c>
      <c r="F106" s="143">
        <v>0</v>
      </c>
      <c r="G106" s="143">
        <v>0</v>
      </c>
      <c r="H106" s="143">
        <v>0</v>
      </c>
      <c r="I106" s="143">
        <v>0</v>
      </c>
      <c r="J106" s="143">
        <v>0</v>
      </c>
      <c r="K106" s="143">
        <v>0</v>
      </c>
      <c r="L106" s="143">
        <v>0</v>
      </c>
      <c r="M106" s="143">
        <v>0</v>
      </c>
      <c r="N106" s="143">
        <v>0</v>
      </c>
      <c r="R106" s="143">
        <v>0</v>
      </c>
      <c r="S106" s="143">
        <v>0</v>
      </c>
      <c r="T106" s="143">
        <v>0</v>
      </c>
      <c r="U106" s="143">
        <v>0</v>
      </c>
      <c r="V106" s="143">
        <v>0</v>
      </c>
    </row>
    <row r="107" spans="1:22" x14ac:dyDescent="0.2">
      <c r="A107" s="134">
        <v>1905</v>
      </c>
      <c r="B107" s="137" t="s">
        <v>379</v>
      </c>
      <c r="D107" s="143">
        <v>0</v>
      </c>
      <c r="E107" s="143">
        <v>0</v>
      </c>
      <c r="F107" s="143">
        <v>0</v>
      </c>
      <c r="G107" s="143">
        <v>0</v>
      </c>
      <c r="H107" s="143">
        <v>0</v>
      </c>
      <c r="I107" s="143">
        <v>0</v>
      </c>
      <c r="J107" s="143">
        <v>0</v>
      </c>
      <c r="K107" s="143">
        <v>0</v>
      </c>
      <c r="L107" s="143">
        <v>0</v>
      </c>
      <c r="M107" s="143">
        <v>0</v>
      </c>
      <c r="N107" s="143">
        <v>0</v>
      </c>
      <c r="R107" s="143">
        <v>0</v>
      </c>
      <c r="S107" s="143">
        <v>0</v>
      </c>
      <c r="T107" s="143">
        <v>0</v>
      </c>
      <c r="U107" s="143">
        <v>0</v>
      </c>
      <c r="V107" s="143">
        <v>0</v>
      </c>
    </row>
    <row r="108" spans="1:22" x14ac:dyDescent="0.2">
      <c r="A108" s="134">
        <v>1908</v>
      </c>
      <c r="B108" s="137" t="s">
        <v>380</v>
      </c>
      <c r="D108" s="143">
        <v>0</v>
      </c>
      <c r="E108" s="143">
        <v>0</v>
      </c>
      <c r="F108" s="143">
        <v>0</v>
      </c>
      <c r="G108" s="143">
        <v>0</v>
      </c>
      <c r="H108" s="143">
        <v>0</v>
      </c>
      <c r="I108" s="143">
        <v>0</v>
      </c>
      <c r="J108" s="143">
        <v>0</v>
      </c>
      <c r="K108" s="143">
        <v>0</v>
      </c>
      <c r="L108" s="143">
        <v>0</v>
      </c>
      <c r="M108" s="143">
        <v>0</v>
      </c>
      <c r="N108" s="143">
        <v>0</v>
      </c>
      <c r="R108" s="143">
        <v>0</v>
      </c>
      <c r="S108" s="143">
        <v>0</v>
      </c>
      <c r="T108" s="143">
        <v>0</v>
      </c>
      <c r="U108" s="143">
        <v>0</v>
      </c>
      <c r="V108" s="143">
        <v>0</v>
      </c>
    </row>
    <row r="109" spans="1:22" x14ac:dyDescent="0.2">
      <c r="A109" s="134">
        <v>1910</v>
      </c>
      <c r="B109" s="137" t="s">
        <v>381</v>
      </c>
      <c r="D109" s="143">
        <v>1048485.48</v>
      </c>
      <c r="E109" s="143">
        <v>1099086.46</v>
      </c>
      <c r="F109" s="143">
        <v>1097704.56999</v>
      </c>
      <c r="G109" s="143">
        <v>1097704.56999</v>
      </c>
      <c r="H109" s="143">
        <v>1097704.56999</v>
      </c>
      <c r="I109" s="143">
        <v>1377704.56999</v>
      </c>
      <c r="J109" s="143">
        <v>1477704.56999</v>
      </c>
      <c r="K109" s="143">
        <v>1477704.56999</v>
      </c>
      <c r="L109" s="143">
        <v>1477704.56999</v>
      </c>
      <c r="M109" s="143">
        <v>1477704.56999</v>
      </c>
      <c r="N109" s="143">
        <v>1477704.56999</v>
      </c>
      <c r="R109" s="143">
        <v>1182760.79</v>
      </c>
      <c r="S109" s="143">
        <v>1272760.79</v>
      </c>
      <c r="T109" s="143">
        <v>1317760.79</v>
      </c>
      <c r="U109" s="143">
        <v>1362760.79</v>
      </c>
      <c r="V109" s="143">
        <v>1407760.79</v>
      </c>
    </row>
    <row r="110" spans="1:22" x14ac:dyDescent="0.2">
      <c r="A110" s="134">
        <v>1915</v>
      </c>
      <c r="B110" s="137" t="s">
        <v>395</v>
      </c>
      <c r="D110" s="143">
        <v>734382.14</v>
      </c>
      <c r="E110" s="143">
        <v>750138.28</v>
      </c>
      <c r="F110" s="143">
        <v>760787.56</v>
      </c>
      <c r="G110" s="143">
        <v>785630.35</v>
      </c>
      <c r="H110" s="143">
        <v>800128.92</v>
      </c>
      <c r="I110" s="143">
        <v>800128.92</v>
      </c>
      <c r="J110" s="143">
        <v>800128.92</v>
      </c>
      <c r="K110" s="143">
        <v>800128.92</v>
      </c>
      <c r="L110" s="143">
        <v>800128.92</v>
      </c>
      <c r="M110" s="143">
        <v>800128.92</v>
      </c>
      <c r="N110" s="143">
        <v>800128.92</v>
      </c>
      <c r="R110" s="143">
        <v>750438.33</v>
      </c>
      <c r="S110" s="143">
        <v>760438.33</v>
      </c>
      <c r="T110" s="143">
        <v>765438.33</v>
      </c>
      <c r="U110" s="143">
        <v>770438.33</v>
      </c>
      <c r="V110" s="143">
        <v>775438.33</v>
      </c>
    </row>
    <row r="111" spans="1:22" x14ac:dyDescent="0.2">
      <c r="A111" s="134">
        <v>1920</v>
      </c>
      <c r="B111" s="137" t="s">
        <v>396</v>
      </c>
      <c r="D111" s="143">
        <v>2657818.9500000002</v>
      </c>
      <c r="E111" s="143">
        <v>2732522.71</v>
      </c>
      <c r="F111" s="143">
        <v>2809023.33</v>
      </c>
      <c r="G111" s="143">
        <v>3234250.07</v>
      </c>
      <c r="H111" s="143">
        <v>3084226.29</v>
      </c>
      <c r="I111" s="143">
        <v>4355726.29</v>
      </c>
      <c r="J111" s="143">
        <v>5967726.29</v>
      </c>
      <c r="K111" s="143">
        <v>5967726.29</v>
      </c>
      <c r="L111" s="143">
        <v>5967726.29</v>
      </c>
      <c r="M111" s="143">
        <v>5967726.29</v>
      </c>
      <c r="N111" s="143">
        <v>5967726.29</v>
      </c>
      <c r="R111" s="143">
        <v>2866964.0291244588</v>
      </c>
      <c r="S111" s="143">
        <v>3039368.6136772037</v>
      </c>
      <c r="T111" s="143">
        <v>3136523.9872021615</v>
      </c>
      <c r="U111" s="143">
        <v>3396572.4838980017</v>
      </c>
      <c r="V111" s="143">
        <v>3494620.980593842</v>
      </c>
    </row>
    <row r="112" spans="1:22" x14ac:dyDescent="0.2">
      <c r="A112" s="145">
        <v>1925</v>
      </c>
      <c r="B112" s="137" t="s">
        <v>397</v>
      </c>
      <c r="D112" s="143">
        <v>0</v>
      </c>
      <c r="E112" s="143">
        <v>0</v>
      </c>
      <c r="F112" s="143">
        <v>0</v>
      </c>
      <c r="G112" s="143">
        <v>0</v>
      </c>
      <c r="H112" s="143">
        <v>0</v>
      </c>
      <c r="I112" s="143">
        <v>0</v>
      </c>
      <c r="J112" s="143">
        <v>0</v>
      </c>
      <c r="K112" s="143">
        <v>0</v>
      </c>
      <c r="L112" s="143">
        <v>0</v>
      </c>
      <c r="M112" s="143">
        <v>0</v>
      </c>
      <c r="N112" s="143">
        <v>0</v>
      </c>
      <c r="R112" s="143">
        <v>0</v>
      </c>
      <c r="S112" s="143">
        <v>0</v>
      </c>
      <c r="T112" s="143">
        <v>0</v>
      </c>
      <c r="U112" s="143">
        <v>0</v>
      </c>
      <c r="V112" s="143">
        <v>0</v>
      </c>
    </row>
    <row r="113" spans="1:22" x14ac:dyDescent="0.2">
      <c r="A113" s="134">
        <v>1930</v>
      </c>
      <c r="B113" s="137" t="s">
        <v>398</v>
      </c>
      <c r="D113" s="143">
        <v>4688340.2699999996</v>
      </c>
      <c r="E113" s="143">
        <v>4637998.0299999993</v>
      </c>
      <c r="F113" s="143">
        <v>4835402.5599999996</v>
      </c>
      <c r="G113" s="143">
        <v>4969389.79</v>
      </c>
      <c r="H113" s="143">
        <v>5106218.97</v>
      </c>
      <c r="I113" s="143">
        <v>5601218.9699999997</v>
      </c>
      <c r="J113" s="143">
        <v>6081218.9700000007</v>
      </c>
      <c r="K113" s="143">
        <v>6031218.9700000007</v>
      </c>
      <c r="L113" s="143">
        <v>5981218.9700000007</v>
      </c>
      <c r="M113" s="143">
        <v>5931218.9700000007</v>
      </c>
      <c r="N113" s="143">
        <v>5881218.9700000007</v>
      </c>
      <c r="R113" s="143">
        <v>4608040.5699999994</v>
      </c>
      <c r="S113" s="143">
        <v>5023040.5699999994</v>
      </c>
      <c r="T113" s="143">
        <v>5463040.5699999994</v>
      </c>
      <c r="U113" s="143">
        <v>5653040.5699999994</v>
      </c>
      <c r="V113" s="143">
        <v>5823040.5699999984</v>
      </c>
    </row>
    <row r="114" spans="1:22" x14ac:dyDescent="0.2">
      <c r="A114" s="134">
        <v>1935</v>
      </c>
      <c r="B114" s="137" t="s">
        <v>399</v>
      </c>
      <c r="D114" s="143">
        <v>24516</v>
      </c>
      <c r="E114" s="143">
        <v>24516</v>
      </c>
      <c r="F114" s="143">
        <v>24516</v>
      </c>
      <c r="G114" s="143">
        <v>24516</v>
      </c>
      <c r="H114" s="143">
        <v>30766.83</v>
      </c>
      <c r="I114" s="143">
        <v>90766.83</v>
      </c>
      <c r="J114" s="143">
        <v>90766.83</v>
      </c>
      <c r="K114" s="143">
        <v>90766.83</v>
      </c>
      <c r="L114" s="143">
        <v>90766.83</v>
      </c>
      <c r="M114" s="143">
        <v>90766.83</v>
      </c>
      <c r="N114" s="143">
        <v>90766.83</v>
      </c>
      <c r="R114" s="143">
        <v>24516</v>
      </c>
      <c r="S114" s="143">
        <v>24516</v>
      </c>
      <c r="T114" s="143">
        <v>24516</v>
      </c>
      <c r="U114" s="143">
        <v>24516</v>
      </c>
      <c r="V114" s="143">
        <v>24516</v>
      </c>
    </row>
    <row r="115" spans="1:22" x14ac:dyDescent="0.2">
      <c r="A115" s="134">
        <v>1940</v>
      </c>
      <c r="B115" s="137" t="s">
        <v>400</v>
      </c>
      <c r="D115" s="143">
        <v>2635856.2062499998</v>
      </c>
      <c r="E115" s="143">
        <v>2650985.5962499999</v>
      </c>
      <c r="F115" s="143">
        <v>2681778.67001</v>
      </c>
      <c r="G115" s="143">
        <v>2745564.2600099999</v>
      </c>
      <c r="H115" s="143">
        <v>2793042.1000100002</v>
      </c>
      <c r="I115" s="143">
        <v>2793042.1000100002</v>
      </c>
      <c r="J115" s="143">
        <v>2793042.1000100002</v>
      </c>
      <c r="K115" s="143">
        <v>2793042.1000100002</v>
      </c>
      <c r="L115" s="143">
        <v>2793042.1000100002</v>
      </c>
      <c r="M115" s="143">
        <v>2793042.1000100002</v>
      </c>
      <c r="N115" s="143">
        <v>2793042.1000100002</v>
      </c>
      <c r="R115" s="143">
        <v>2537637.2786474992</v>
      </c>
      <c r="S115" s="143">
        <v>2668094.0425675716</v>
      </c>
      <c r="T115" s="143">
        <v>2832719.0459439373</v>
      </c>
      <c r="U115" s="143">
        <v>2972450.5372700002</v>
      </c>
      <c r="V115" s="143">
        <v>3109899.8179650311</v>
      </c>
    </row>
    <row r="116" spans="1:22" x14ac:dyDescent="0.2">
      <c r="A116" s="134">
        <v>1945</v>
      </c>
      <c r="B116" s="137" t="s">
        <v>401</v>
      </c>
      <c r="D116" s="143">
        <v>852896.68</v>
      </c>
      <c r="E116" s="143">
        <v>920146.55</v>
      </c>
      <c r="F116" s="143">
        <v>1056030.5920299999</v>
      </c>
      <c r="G116" s="143">
        <v>1154950.3120299999</v>
      </c>
      <c r="H116" s="143">
        <v>1313544.7320300001</v>
      </c>
      <c r="I116" s="143">
        <v>1313544.7320300001</v>
      </c>
      <c r="J116" s="143">
        <v>1313544.7320300001</v>
      </c>
      <c r="K116" s="143">
        <v>1313544.7320300001</v>
      </c>
      <c r="L116" s="143">
        <v>1313544.7320300001</v>
      </c>
      <c r="M116" s="143">
        <v>1313544.7320300001</v>
      </c>
      <c r="N116" s="143">
        <v>1313544.7320300001</v>
      </c>
      <c r="R116" s="143">
        <v>518850.88556171529</v>
      </c>
      <c r="S116" s="143">
        <v>577522.45578885626</v>
      </c>
      <c r="T116" s="143">
        <v>645990.12385176111</v>
      </c>
      <c r="U116" s="143">
        <v>778174.25867701252</v>
      </c>
      <c r="V116" s="143">
        <v>910218.97879225144</v>
      </c>
    </row>
    <row r="117" spans="1:22" x14ac:dyDescent="0.2">
      <c r="A117" s="134">
        <v>1950</v>
      </c>
      <c r="B117" s="137" t="s">
        <v>402</v>
      </c>
      <c r="D117" s="143">
        <v>0</v>
      </c>
      <c r="E117" s="143">
        <v>0</v>
      </c>
      <c r="F117" s="143">
        <v>0</v>
      </c>
      <c r="G117" s="143">
        <v>0</v>
      </c>
      <c r="H117" s="143">
        <v>0</v>
      </c>
      <c r="I117" s="143">
        <v>0</v>
      </c>
      <c r="J117" s="143">
        <v>0</v>
      </c>
      <c r="K117" s="143">
        <v>0</v>
      </c>
      <c r="L117" s="143">
        <v>0</v>
      </c>
      <c r="M117" s="143">
        <v>0</v>
      </c>
      <c r="N117" s="143">
        <v>0</v>
      </c>
      <c r="R117" s="143">
        <v>0</v>
      </c>
      <c r="S117" s="143">
        <v>0</v>
      </c>
      <c r="T117" s="143">
        <v>0</v>
      </c>
      <c r="U117" s="143">
        <v>0</v>
      </c>
      <c r="V117" s="143">
        <v>0</v>
      </c>
    </row>
    <row r="118" spans="1:22" x14ac:dyDescent="0.2">
      <c r="A118" s="134">
        <v>1955</v>
      </c>
      <c r="B118" s="137" t="s">
        <v>403</v>
      </c>
      <c r="D118" s="143">
        <v>418132.16000000003</v>
      </c>
      <c r="E118" s="143">
        <v>551919.39</v>
      </c>
      <c r="F118" s="143">
        <v>594489.39</v>
      </c>
      <c r="G118" s="143">
        <v>611287.32999999996</v>
      </c>
      <c r="H118" s="143">
        <v>611287.32999999996</v>
      </c>
      <c r="I118" s="143">
        <v>861287.33</v>
      </c>
      <c r="J118" s="143">
        <v>1011287.33</v>
      </c>
      <c r="K118" s="143">
        <v>1011287.33</v>
      </c>
      <c r="L118" s="143">
        <v>1011287.33</v>
      </c>
      <c r="M118" s="143">
        <v>1011287.33</v>
      </c>
      <c r="N118" s="143">
        <v>1011287.33</v>
      </c>
      <c r="R118" s="143">
        <v>418132.16000000003</v>
      </c>
      <c r="S118" s="143">
        <v>418132.16000000003</v>
      </c>
      <c r="T118" s="143">
        <v>418132.16000000003</v>
      </c>
      <c r="U118" s="143">
        <v>450082.16000000003</v>
      </c>
      <c r="V118" s="143">
        <v>482032.16000000003</v>
      </c>
    </row>
    <row r="119" spans="1:22" x14ac:dyDescent="0.2">
      <c r="A119" s="134">
        <v>1960</v>
      </c>
      <c r="B119" s="137" t="s">
        <v>404</v>
      </c>
      <c r="D119" s="143">
        <v>176299.77</v>
      </c>
      <c r="E119" s="143">
        <v>176299.77</v>
      </c>
      <c r="F119" s="143">
        <v>176299.77</v>
      </c>
      <c r="G119" s="143">
        <v>187683.9</v>
      </c>
      <c r="H119" s="143">
        <v>242997.65</v>
      </c>
      <c r="I119" s="143">
        <v>242997.65</v>
      </c>
      <c r="J119" s="143">
        <v>242997.65</v>
      </c>
      <c r="K119" s="143">
        <v>242997.65</v>
      </c>
      <c r="L119" s="143">
        <v>242997.65</v>
      </c>
      <c r="M119" s="143">
        <v>242997.65</v>
      </c>
      <c r="N119" s="143">
        <v>242997.65</v>
      </c>
      <c r="R119" s="143">
        <v>162390.76999999999</v>
      </c>
      <c r="S119" s="143">
        <v>162390.76999999999</v>
      </c>
      <c r="T119" s="143">
        <v>162390.76999999999</v>
      </c>
      <c r="U119" s="143">
        <v>162390.76999999999</v>
      </c>
      <c r="V119" s="143">
        <v>162390.76999999999</v>
      </c>
    </row>
    <row r="120" spans="1:22" x14ac:dyDescent="0.2">
      <c r="A120" s="134">
        <v>1970</v>
      </c>
      <c r="B120" s="137" t="s">
        <v>405</v>
      </c>
      <c r="D120" s="143">
        <v>107034.76</v>
      </c>
      <c r="E120" s="143">
        <v>107034.76</v>
      </c>
      <c r="F120" s="143">
        <v>107034.76</v>
      </c>
      <c r="G120" s="143">
        <v>107034.76</v>
      </c>
      <c r="H120" s="143">
        <v>107034.76</v>
      </c>
      <c r="I120" s="143">
        <v>107034.76</v>
      </c>
      <c r="J120" s="143">
        <v>107034.76</v>
      </c>
      <c r="K120" s="143">
        <v>107034.76</v>
      </c>
      <c r="L120" s="143">
        <v>107034.76</v>
      </c>
      <c r="M120" s="143">
        <v>107034.76</v>
      </c>
      <c r="N120" s="143">
        <v>107034.76</v>
      </c>
      <c r="R120" s="143">
        <v>107034.76</v>
      </c>
      <c r="S120" s="143">
        <v>107034.76</v>
      </c>
      <c r="T120" s="143">
        <v>107034.76</v>
      </c>
      <c r="U120" s="143">
        <v>107034.76</v>
      </c>
      <c r="V120" s="143">
        <v>107034.76</v>
      </c>
    </row>
    <row r="121" spans="1:22" x14ac:dyDescent="0.2">
      <c r="A121" s="134">
        <v>1975</v>
      </c>
      <c r="B121" s="137" t="s">
        <v>406</v>
      </c>
      <c r="D121" s="143">
        <v>1021693.43</v>
      </c>
      <c r="E121" s="143">
        <v>1021693.43</v>
      </c>
      <c r="F121" s="143">
        <v>2276527.0441100001</v>
      </c>
      <c r="G121" s="143">
        <v>2306870.2641099999</v>
      </c>
      <c r="H121" s="143">
        <v>2366233.8541100002</v>
      </c>
      <c r="I121" s="143">
        <v>2366233.8541100002</v>
      </c>
      <c r="J121" s="143">
        <v>2366233.8541100002</v>
      </c>
      <c r="K121" s="143">
        <v>2366233.8541100002</v>
      </c>
      <c r="L121" s="143">
        <v>2366233.8541100002</v>
      </c>
      <c r="M121" s="143">
        <v>2366233.8541100002</v>
      </c>
      <c r="N121" s="143">
        <v>2366233.8541100002</v>
      </c>
      <c r="R121" s="143">
        <v>1021693.43</v>
      </c>
      <c r="S121" s="143">
        <v>1021693.43</v>
      </c>
      <c r="T121" s="143">
        <v>1021693.43</v>
      </c>
      <c r="U121" s="143">
        <v>1021693.43</v>
      </c>
      <c r="V121" s="143">
        <v>1021693.43</v>
      </c>
    </row>
    <row r="122" spans="1:22" x14ac:dyDescent="0.2">
      <c r="A122" s="134">
        <v>1980</v>
      </c>
      <c r="B122" s="137" t="s">
        <v>407</v>
      </c>
      <c r="D122" s="143">
        <v>293582.38</v>
      </c>
      <c r="E122" s="143">
        <v>293582.38</v>
      </c>
      <c r="F122" s="143">
        <v>293582.38</v>
      </c>
      <c r="G122" s="143">
        <v>293582.38</v>
      </c>
      <c r="H122" s="143">
        <v>293582.38</v>
      </c>
      <c r="I122" s="143">
        <v>293582.38</v>
      </c>
      <c r="J122" s="143">
        <v>293582.38</v>
      </c>
      <c r="K122" s="143">
        <v>293582.38</v>
      </c>
      <c r="L122" s="143">
        <v>293582.38</v>
      </c>
      <c r="M122" s="143">
        <v>293582.38</v>
      </c>
      <c r="N122" s="143">
        <v>293582.38</v>
      </c>
      <c r="R122" s="143">
        <v>293582.38</v>
      </c>
      <c r="S122" s="143">
        <v>293582.38</v>
      </c>
      <c r="T122" s="143">
        <v>293582.38</v>
      </c>
      <c r="U122" s="143">
        <v>293582.38</v>
      </c>
      <c r="V122" s="143">
        <v>293582.38</v>
      </c>
    </row>
    <row r="123" spans="1:22" x14ac:dyDescent="0.2">
      <c r="A123" s="134">
        <v>1985</v>
      </c>
      <c r="B123" s="137" t="s">
        <v>408</v>
      </c>
      <c r="D123" s="143">
        <v>0</v>
      </c>
      <c r="E123" s="143">
        <v>0</v>
      </c>
      <c r="F123" s="143">
        <v>0</v>
      </c>
      <c r="G123" s="143">
        <v>0</v>
      </c>
      <c r="H123" s="143">
        <v>0</v>
      </c>
      <c r="I123" s="143">
        <v>0</v>
      </c>
      <c r="J123" s="143">
        <v>0</v>
      </c>
      <c r="K123" s="143">
        <v>0</v>
      </c>
      <c r="L123" s="143">
        <v>0</v>
      </c>
      <c r="M123" s="143">
        <v>0</v>
      </c>
      <c r="N123" s="143">
        <v>0</v>
      </c>
      <c r="R123" s="143">
        <v>0</v>
      </c>
      <c r="S123" s="143">
        <v>0</v>
      </c>
      <c r="T123" s="143">
        <v>0</v>
      </c>
      <c r="U123" s="143">
        <v>0</v>
      </c>
      <c r="V123" s="143">
        <v>0</v>
      </c>
    </row>
    <row r="124" spans="1:22" x14ac:dyDescent="0.2">
      <c r="A124" s="134">
        <v>1990</v>
      </c>
      <c r="B124" s="137" t="s">
        <v>409</v>
      </c>
      <c r="D124" s="143">
        <v>0</v>
      </c>
      <c r="E124" s="143">
        <v>0</v>
      </c>
      <c r="F124" s="143">
        <v>0</v>
      </c>
      <c r="G124" s="143">
        <v>0</v>
      </c>
      <c r="H124" s="143">
        <v>0</v>
      </c>
      <c r="I124" s="143">
        <v>0</v>
      </c>
      <c r="J124" s="143">
        <v>0</v>
      </c>
      <c r="K124" s="143">
        <v>0</v>
      </c>
      <c r="L124" s="143">
        <v>0</v>
      </c>
      <c r="M124" s="143">
        <v>0</v>
      </c>
      <c r="N124" s="143">
        <v>0</v>
      </c>
      <c r="R124" s="143">
        <v>0</v>
      </c>
      <c r="S124" s="143">
        <v>0</v>
      </c>
      <c r="T124" s="143">
        <v>0</v>
      </c>
      <c r="U124" s="143">
        <v>0</v>
      </c>
      <c r="V124" s="143">
        <v>0</v>
      </c>
    </row>
    <row r="125" spans="1:22" x14ac:dyDescent="0.2">
      <c r="A125" s="134">
        <v>1995</v>
      </c>
      <c r="B125" s="137" t="s">
        <v>410</v>
      </c>
      <c r="D125" s="143">
        <v>-37866469.530000001</v>
      </c>
      <c r="E125" s="143">
        <v>-38950631.189999998</v>
      </c>
      <c r="F125" s="143">
        <v>-40062893.840000004</v>
      </c>
      <c r="G125" s="143">
        <v>-43971142.240000002</v>
      </c>
      <c r="H125" s="143">
        <v>-49648615.930000007</v>
      </c>
      <c r="I125" s="143">
        <v>-51606672.475166604</v>
      </c>
      <c r="J125" s="143">
        <v>-53649729.385090783</v>
      </c>
      <c r="K125" s="143">
        <v>-53649729.385090783</v>
      </c>
      <c r="L125" s="143">
        <v>-53649729.385090783</v>
      </c>
      <c r="M125" s="143">
        <v>-53649729.385090783</v>
      </c>
      <c r="N125" s="143">
        <v>-53649729.385090783</v>
      </c>
      <c r="R125" s="143">
        <v>-39453546.339999996</v>
      </c>
      <c r="S125" s="143">
        <v>-40908546.339999996</v>
      </c>
      <c r="T125" s="143">
        <v>-41983546.339999996</v>
      </c>
      <c r="U125" s="143">
        <v>-43078546.339999996</v>
      </c>
      <c r="V125" s="143">
        <v>-44183546.339999996</v>
      </c>
    </row>
    <row r="126" spans="1:22" x14ac:dyDescent="0.2">
      <c r="B126" s="135" t="s">
        <v>411</v>
      </c>
      <c r="D126" s="136"/>
      <c r="E126" s="136"/>
      <c r="F126" s="136"/>
      <c r="G126" s="136"/>
    </row>
    <row r="127" spans="1:22" x14ac:dyDescent="0.2">
      <c r="A127" s="134">
        <v>2005</v>
      </c>
      <c r="B127" s="137" t="s">
        <v>412</v>
      </c>
      <c r="D127" s="138">
        <v>0</v>
      </c>
      <c r="E127" s="138">
        <v>0</v>
      </c>
      <c r="F127" s="138">
        <v>0</v>
      </c>
      <c r="G127" s="138">
        <v>0</v>
      </c>
      <c r="H127" s="138">
        <v>0</v>
      </c>
      <c r="I127" s="138">
        <v>0</v>
      </c>
      <c r="J127" s="138">
        <v>0</v>
      </c>
      <c r="K127" s="138">
        <v>0</v>
      </c>
      <c r="L127" s="138">
        <v>0</v>
      </c>
      <c r="M127" s="138">
        <v>0</v>
      </c>
      <c r="N127" s="138">
        <v>0</v>
      </c>
      <c r="R127" s="138">
        <v>0</v>
      </c>
      <c r="S127" s="138">
        <v>0</v>
      </c>
      <c r="T127" s="138">
        <v>0</v>
      </c>
      <c r="U127" s="138">
        <v>0</v>
      </c>
      <c r="V127" s="138">
        <v>0</v>
      </c>
    </row>
    <row r="128" spans="1:22" x14ac:dyDescent="0.2">
      <c r="A128" s="134">
        <v>2010</v>
      </c>
      <c r="B128" s="137" t="s">
        <v>413</v>
      </c>
      <c r="D128" s="138">
        <v>0</v>
      </c>
      <c r="E128" s="138">
        <v>0</v>
      </c>
      <c r="F128" s="138">
        <v>0</v>
      </c>
      <c r="G128" s="138">
        <v>0</v>
      </c>
      <c r="H128" s="138">
        <v>0</v>
      </c>
      <c r="I128" s="138">
        <v>0</v>
      </c>
      <c r="J128" s="138">
        <v>0</v>
      </c>
      <c r="K128" s="138">
        <v>0</v>
      </c>
      <c r="L128" s="138">
        <v>0</v>
      </c>
      <c r="M128" s="138">
        <v>0</v>
      </c>
      <c r="N128" s="138">
        <v>0</v>
      </c>
      <c r="R128" s="138">
        <v>0</v>
      </c>
      <c r="S128" s="138">
        <v>0</v>
      </c>
      <c r="T128" s="138">
        <v>0</v>
      </c>
      <c r="U128" s="138">
        <v>0</v>
      </c>
      <c r="V128" s="138">
        <v>0</v>
      </c>
    </row>
    <row r="129" spans="1:22" x14ac:dyDescent="0.2">
      <c r="A129" s="134">
        <v>2020</v>
      </c>
      <c r="B129" s="137" t="s">
        <v>414</v>
      </c>
      <c r="D129" s="138">
        <v>0</v>
      </c>
      <c r="E129" s="138">
        <v>0</v>
      </c>
      <c r="F129" s="138">
        <v>0</v>
      </c>
      <c r="G129" s="138">
        <v>0</v>
      </c>
      <c r="H129" s="138">
        <v>0</v>
      </c>
      <c r="I129" s="138">
        <v>0</v>
      </c>
      <c r="J129" s="138">
        <v>0</v>
      </c>
      <c r="K129" s="138">
        <v>0</v>
      </c>
      <c r="L129" s="138">
        <v>0</v>
      </c>
      <c r="M129" s="138">
        <v>0</v>
      </c>
      <c r="N129" s="138">
        <v>0</v>
      </c>
      <c r="R129" s="138">
        <v>0</v>
      </c>
      <c r="S129" s="138">
        <v>0</v>
      </c>
      <c r="T129" s="138">
        <v>0</v>
      </c>
      <c r="U129" s="138">
        <v>0</v>
      </c>
      <c r="V129" s="138">
        <v>0</v>
      </c>
    </row>
    <row r="130" spans="1:22" x14ac:dyDescent="0.2">
      <c r="A130" s="134">
        <v>2030</v>
      </c>
      <c r="B130" s="137" t="s">
        <v>415</v>
      </c>
      <c r="D130" s="138">
        <v>0</v>
      </c>
      <c r="E130" s="138">
        <v>0</v>
      </c>
      <c r="F130" s="138">
        <v>0</v>
      </c>
      <c r="G130" s="138">
        <v>0</v>
      </c>
      <c r="H130" s="138">
        <v>0</v>
      </c>
      <c r="I130" s="138">
        <v>0</v>
      </c>
      <c r="J130" s="138">
        <v>0</v>
      </c>
      <c r="K130" s="138">
        <v>0</v>
      </c>
      <c r="L130" s="138">
        <v>0</v>
      </c>
      <c r="M130" s="138">
        <v>0</v>
      </c>
      <c r="N130" s="138">
        <v>0</v>
      </c>
      <c r="R130" s="138">
        <v>0</v>
      </c>
      <c r="S130" s="138">
        <v>0</v>
      </c>
      <c r="T130" s="138">
        <v>0</v>
      </c>
      <c r="U130" s="138">
        <v>0</v>
      </c>
      <c r="V130" s="138">
        <v>0</v>
      </c>
    </row>
    <row r="131" spans="1:22" x14ac:dyDescent="0.2">
      <c r="A131" s="134">
        <v>2040</v>
      </c>
      <c r="B131" s="137" t="s">
        <v>416</v>
      </c>
      <c r="D131" s="138">
        <v>0</v>
      </c>
      <c r="E131" s="138">
        <v>0</v>
      </c>
      <c r="F131" s="138">
        <v>0</v>
      </c>
      <c r="G131" s="138">
        <v>0</v>
      </c>
      <c r="H131" s="138">
        <v>0</v>
      </c>
      <c r="I131" s="138">
        <v>0</v>
      </c>
      <c r="J131" s="138">
        <v>0</v>
      </c>
      <c r="K131" s="138">
        <v>0</v>
      </c>
      <c r="L131" s="138">
        <v>0</v>
      </c>
      <c r="M131" s="138">
        <v>0</v>
      </c>
      <c r="N131" s="138">
        <v>0</v>
      </c>
      <c r="R131" s="138">
        <v>0</v>
      </c>
      <c r="S131" s="138">
        <v>0</v>
      </c>
      <c r="T131" s="138">
        <v>0</v>
      </c>
      <c r="U131" s="138">
        <v>0</v>
      </c>
      <c r="V131" s="138">
        <v>0</v>
      </c>
    </row>
    <row r="132" spans="1:22" x14ac:dyDescent="0.2">
      <c r="A132" s="134">
        <v>2050</v>
      </c>
      <c r="B132" s="137" t="s">
        <v>417</v>
      </c>
      <c r="D132" s="138">
        <v>0</v>
      </c>
      <c r="E132" s="138">
        <v>0</v>
      </c>
      <c r="F132" s="138">
        <v>0</v>
      </c>
      <c r="G132" s="138">
        <v>0</v>
      </c>
      <c r="H132" s="138">
        <v>0</v>
      </c>
      <c r="I132" s="138">
        <v>0</v>
      </c>
      <c r="J132" s="138">
        <v>0</v>
      </c>
      <c r="K132" s="138">
        <v>0</v>
      </c>
      <c r="L132" s="138">
        <v>0</v>
      </c>
      <c r="M132" s="138">
        <v>0</v>
      </c>
      <c r="N132" s="138">
        <v>0</v>
      </c>
      <c r="R132" s="138">
        <v>0</v>
      </c>
      <c r="S132" s="138">
        <v>0</v>
      </c>
      <c r="T132" s="138">
        <v>0</v>
      </c>
      <c r="U132" s="138">
        <v>0</v>
      </c>
      <c r="V132" s="138">
        <v>0</v>
      </c>
    </row>
    <row r="133" spans="1:22" x14ac:dyDescent="0.2">
      <c r="A133" s="134">
        <v>2055</v>
      </c>
      <c r="B133" s="137" t="s">
        <v>418</v>
      </c>
      <c r="D133" s="138">
        <v>2782040.2738600001</v>
      </c>
      <c r="E133" s="138">
        <v>4564499.2538599996</v>
      </c>
      <c r="F133" s="138">
        <v>9360247.1038599983</v>
      </c>
      <c r="G133" s="138">
        <v>14661599.003860001</v>
      </c>
      <c r="H133" s="138">
        <v>4305210.3420599997</v>
      </c>
      <c r="I133" s="138">
        <v>4305210.3420599997</v>
      </c>
      <c r="J133" s="138">
        <v>4305210.3420599997</v>
      </c>
      <c r="K133" s="138">
        <v>4305210.3420599997</v>
      </c>
      <c r="L133" s="138">
        <v>4305210.3420599997</v>
      </c>
      <c r="M133" s="138">
        <v>4305210.3420599997</v>
      </c>
      <c r="N133" s="138">
        <v>4305210.3420599997</v>
      </c>
      <c r="R133" s="138">
        <v>4099394.0938599999</v>
      </c>
      <c r="S133" s="138">
        <v>4099394.0938599999</v>
      </c>
      <c r="T133" s="138">
        <v>9499394.0938600004</v>
      </c>
      <c r="U133" s="138">
        <v>2590671.0938599994</v>
      </c>
      <c r="V133" s="138">
        <v>2590671.0938599994</v>
      </c>
    </row>
    <row r="134" spans="1:22" x14ac:dyDescent="0.2">
      <c r="A134" s="134">
        <v>2060</v>
      </c>
      <c r="B134" s="137" t="s">
        <v>419</v>
      </c>
      <c r="D134" s="138">
        <v>0</v>
      </c>
      <c r="E134" s="138">
        <v>0</v>
      </c>
      <c r="F134" s="138">
        <v>0</v>
      </c>
      <c r="G134" s="138">
        <v>0</v>
      </c>
      <c r="H134" s="138">
        <v>0</v>
      </c>
      <c r="I134" s="138">
        <v>0</v>
      </c>
      <c r="J134" s="138">
        <v>0</v>
      </c>
      <c r="K134" s="138">
        <v>0</v>
      </c>
      <c r="L134" s="138">
        <v>0</v>
      </c>
      <c r="M134" s="138">
        <v>0</v>
      </c>
      <c r="N134" s="138">
        <v>0</v>
      </c>
      <c r="R134" s="138">
        <v>0</v>
      </c>
      <c r="S134" s="138">
        <v>0</v>
      </c>
      <c r="T134" s="138">
        <v>0</v>
      </c>
      <c r="U134" s="138">
        <v>0</v>
      </c>
      <c r="V134" s="138">
        <v>0</v>
      </c>
    </row>
    <row r="135" spans="1:22" x14ac:dyDescent="0.2">
      <c r="A135" s="134">
        <v>2065</v>
      </c>
      <c r="B135" s="137" t="s">
        <v>420</v>
      </c>
      <c r="D135" s="138">
        <v>0</v>
      </c>
      <c r="E135" s="138">
        <v>0</v>
      </c>
      <c r="F135" s="138">
        <v>0</v>
      </c>
      <c r="G135" s="138">
        <v>0</v>
      </c>
      <c r="H135" s="138">
        <v>0</v>
      </c>
      <c r="I135" s="138">
        <v>0</v>
      </c>
      <c r="J135" s="138">
        <v>0</v>
      </c>
      <c r="K135" s="138">
        <v>0</v>
      </c>
      <c r="L135" s="138">
        <v>0</v>
      </c>
      <c r="M135" s="138">
        <v>0</v>
      </c>
      <c r="N135" s="138">
        <v>0</v>
      </c>
      <c r="R135" s="138">
        <v>0</v>
      </c>
      <c r="S135" s="138">
        <v>0</v>
      </c>
      <c r="T135" s="138">
        <v>0</v>
      </c>
      <c r="U135" s="138">
        <v>0</v>
      </c>
      <c r="V135" s="138">
        <v>0</v>
      </c>
    </row>
    <row r="136" spans="1:22" x14ac:dyDescent="0.2">
      <c r="A136" s="134">
        <v>2070</v>
      </c>
      <c r="B136" s="137" t="s">
        <v>421</v>
      </c>
      <c r="D136" s="138">
        <v>0</v>
      </c>
      <c r="E136" s="138">
        <v>0</v>
      </c>
      <c r="F136" s="138">
        <v>0</v>
      </c>
      <c r="G136" s="138">
        <v>0</v>
      </c>
      <c r="H136" s="138">
        <v>0</v>
      </c>
      <c r="I136" s="138">
        <v>0</v>
      </c>
      <c r="J136" s="138">
        <v>0</v>
      </c>
      <c r="K136" s="138">
        <v>0</v>
      </c>
      <c r="L136" s="138">
        <v>0</v>
      </c>
      <c r="M136" s="138">
        <v>0</v>
      </c>
      <c r="N136" s="138">
        <v>0</v>
      </c>
      <c r="R136" s="138">
        <v>0</v>
      </c>
      <c r="S136" s="138">
        <v>0</v>
      </c>
      <c r="T136" s="138">
        <v>0</v>
      </c>
      <c r="U136" s="138">
        <v>0</v>
      </c>
      <c r="V136" s="138">
        <v>0</v>
      </c>
    </row>
    <row r="137" spans="1:22" x14ac:dyDescent="0.2">
      <c r="A137" s="134">
        <v>2075</v>
      </c>
      <c r="B137" s="137" t="s">
        <v>422</v>
      </c>
      <c r="D137" s="138">
        <v>0</v>
      </c>
      <c r="E137" s="138">
        <v>0</v>
      </c>
      <c r="F137" s="138">
        <v>0</v>
      </c>
      <c r="G137" s="138">
        <v>0</v>
      </c>
      <c r="H137" s="138">
        <v>0</v>
      </c>
      <c r="I137" s="138">
        <v>0</v>
      </c>
      <c r="J137" s="138">
        <v>0</v>
      </c>
      <c r="K137" s="138">
        <v>0</v>
      </c>
      <c r="L137" s="138">
        <v>0</v>
      </c>
      <c r="M137" s="138">
        <v>0</v>
      </c>
      <c r="N137" s="138">
        <v>0</v>
      </c>
      <c r="R137" s="138">
        <v>0</v>
      </c>
      <c r="S137" s="138">
        <v>0</v>
      </c>
      <c r="T137" s="138">
        <v>0</v>
      </c>
      <c r="U137" s="138">
        <v>0</v>
      </c>
      <c r="V137" s="138">
        <v>0</v>
      </c>
    </row>
    <row r="138" spans="1:22" x14ac:dyDescent="0.2">
      <c r="B138" s="135" t="s">
        <v>423</v>
      </c>
      <c r="D138" s="136"/>
      <c r="E138" s="136"/>
      <c r="F138" s="136"/>
      <c r="G138" s="136"/>
    </row>
    <row r="139" spans="1:22" x14ac:dyDescent="0.2">
      <c r="A139" s="134">
        <v>2105</v>
      </c>
      <c r="B139" s="137" t="s">
        <v>424</v>
      </c>
      <c r="D139" s="143">
        <v>-88941319.319999963</v>
      </c>
      <c r="E139" s="143">
        <v>-90001619.789999992</v>
      </c>
      <c r="F139" s="143">
        <v>-91791108.480000004</v>
      </c>
      <c r="G139" s="143">
        <v>-94552058.579999983</v>
      </c>
      <c r="H139" s="143">
        <v>-96899032.120000049</v>
      </c>
      <c r="I139" s="143">
        <v>-100111525.19673096</v>
      </c>
      <c r="J139" s="143">
        <v>-103532450.12010829</v>
      </c>
      <c r="K139" s="143">
        <v>-107237222.82651763</v>
      </c>
      <c r="L139" s="143">
        <v>-111385513.52792697</v>
      </c>
      <c r="M139" s="143">
        <v>-115979011.47933634</v>
      </c>
      <c r="N139" s="143">
        <v>-121015599.80574563</v>
      </c>
      <c r="R139" s="143">
        <v>-86795564.658561394</v>
      </c>
      <c r="S139" s="143">
        <v>-89585011.835864246</v>
      </c>
      <c r="T139" s="143">
        <v>-93141801.586417004</v>
      </c>
      <c r="U139" s="143">
        <v>-96409742.93202886</v>
      </c>
      <c r="V139" s="143">
        <v>-100217654.8316859</v>
      </c>
    </row>
    <row r="140" spans="1:22" x14ac:dyDescent="0.2">
      <c r="A140" s="134">
        <v>2120</v>
      </c>
      <c r="B140" s="137" t="s">
        <v>425</v>
      </c>
      <c r="D140" s="138">
        <v>0</v>
      </c>
      <c r="E140" s="138">
        <v>0</v>
      </c>
      <c r="F140" s="138">
        <v>0</v>
      </c>
      <c r="G140" s="138">
        <v>0</v>
      </c>
      <c r="H140" s="138">
        <v>-82734.09</v>
      </c>
      <c r="I140" s="138">
        <v>-165468.19</v>
      </c>
      <c r="J140" s="138">
        <v>-248202.29</v>
      </c>
      <c r="K140" s="138">
        <v>-248202.29</v>
      </c>
      <c r="L140" s="138">
        <v>-248202.29</v>
      </c>
      <c r="M140" s="138">
        <v>-248202.29</v>
      </c>
      <c r="N140" s="138">
        <v>-248202.29</v>
      </c>
      <c r="R140" s="138">
        <v>0</v>
      </c>
      <c r="S140" s="138">
        <v>0</v>
      </c>
      <c r="T140" s="138">
        <v>0</v>
      </c>
      <c r="U140" s="138">
        <v>0</v>
      </c>
      <c r="V140" s="138">
        <v>0</v>
      </c>
    </row>
    <row r="141" spans="1:22" x14ac:dyDescent="0.2">
      <c r="A141" s="134">
        <v>2140</v>
      </c>
      <c r="B141" s="137" t="s">
        <v>426</v>
      </c>
      <c r="D141" s="138">
        <v>0</v>
      </c>
      <c r="E141" s="138">
        <v>0</v>
      </c>
      <c r="F141" s="138">
        <v>0</v>
      </c>
      <c r="G141" s="138">
        <v>0</v>
      </c>
      <c r="H141" s="138">
        <v>0</v>
      </c>
      <c r="I141" s="138">
        <v>0</v>
      </c>
      <c r="J141" s="138">
        <v>0</v>
      </c>
      <c r="K141" s="138">
        <v>0</v>
      </c>
      <c r="L141" s="138">
        <v>0</v>
      </c>
      <c r="M141" s="138">
        <v>0</v>
      </c>
      <c r="N141" s="138">
        <v>0</v>
      </c>
      <c r="R141" s="138">
        <v>0</v>
      </c>
      <c r="S141" s="138">
        <v>0</v>
      </c>
      <c r="T141" s="138">
        <v>0</v>
      </c>
      <c r="U141" s="138">
        <v>0</v>
      </c>
      <c r="V141" s="138">
        <v>0</v>
      </c>
    </row>
    <row r="142" spans="1:22" x14ac:dyDescent="0.2">
      <c r="A142" s="134">
        <v>2160</v>
      </c>
      <c r="B142" s="137" t="s">
        <v>427</v>
      </c>
      <c r="D142" s="138">
        <v>0</v>
      </c>
      <c r="E142" s="138">
        <v>0</v>
      </c>
      <c r="F142" s="138">
        <v>0</v>
      </c>
      <c r="G142" s="138">
        <v>0</v>
      </c>
      <c r="H142" s="138">
        <v>0</v>
      </c>
      <c r="I142" s="138">
        <v>0</v>
      </c>
      <c r="J142" s="138">
        <v>0</v>
      </c>
      <c r="K142" s="138">
        <v>0</v>
      </c>
      <c r="L142" s="138">
        <v>0</v>
      </c>
      <c r="M142" s="138">
        <v>0</v>
      </c>
      <c r="N142" s="138">
        <v>0</v>
      </c>
      <c r="R142" s="138">
        <v>0</v>
      </c>
      <c r="S142" s="138">
        <v>0</v>
      </c>
      <c r="T142" s="138">
        <v>0</v>
      </c>
      <c r="U142" s="138">
        <v>0</v>
      </c>
      <c r="V142" s="138">
        <v>0</v>
      </c>
    </row>
    <row r="143" spans="1:22" collapsed="1" x14ac:dyDescent="0.2">
      <c r="A143" s="134">
        <v>2180</v>
      </c>
      <c r="B143" s="137" t="s">
        <v>428</v>
      </c>
      <c r="D143" s="138">
        <v>0</v>
      </c>
      <c r="E143" s="138">
        <v>0</v>
      </c>
      <c r="F143" s="138">
        <v>0</v>
      </c>
      <c r="G143" s="138">
        <v>0</v>
      </c>
      <c r="H143" s="138">
        <v>0</v>
      </c>
      <c r="I143" s="138">
        <v>0</v>
      </c>
      <c r="J143" s="138">
        <v>0</v>
      </c>
      <c r="K143" s="138">
        <v>0</v>
      </c>
      <c r="L143" s="138">
        <v>0</v>
      </c>
      <c r="M143" s="138">
        <v>0</v>
      </c>
      <c r="N143" s="138">
        <v>0</v>
      </c>
      <c r="R143" s="138">
        <v>0</v>
      </c>
      <c r="S143" s="138">
        <v>0</v>
      </c>
      <c r="T143" s="138">
        <v>0</v>
      </c>
      <c r="U143" s="138">
        <v>0</v>
      </c>
      <c r="V143" s="138">
        <v>0</v>
      </c>
    </row>
    <row r="144" spans="1:22" x14ac:dyDescent="0.2">
      <c r="B144" s="135" t="s">
        <v>429</v>
      </c>
      <c r="D144" s="136"/>
      <c r="E144" s="136"/>
      <c r="F144" s="136"/>
      <c r="G144" s="136"/>
      <c r="H144" s="146"/>
      <c r="I144" s="146"/>
      <c r="J144" s="146"/>
      <c r="K144" s="146"/>
      <c r="L144" s="146"/>
      <c r="M144" s="146"/>
      <c r="N144" s="146"/>
      <c r="R144" s="146"/>
      <c r="S144" s="146"/>
      <c r="T144" s="146"/>
      <c r="U144" s="146"/>
      <c r="V144" s="146"/>
    </row>
    <row r="145" spans="1:22" x14ac:dyDescent="0.2">
      <c r="A145" s="134">
        <v>2205</v>
      </c>
      <c r="B145" s="137" t="s">
        <v>430</v>
      </c>
      <c r="D145" s="138">
        <v>-14280615.918989997</v>
      </c>
      <c r="E145" s="138">
        <v>-16409385.608990001</v>
      </c>
      <c r="F145" s="138">
        <v>-12292829.218990004</v>
      </c>
      <c r="G145" s="138">
        <v>-11749347.008990005</v>
      </c>
      <c r="H145" s="138">
        <v>-13919784.238990001</v>
      </c>
      <c r="I145" s="138">
        <v>-13919784.238990001</v>
      </c>
      <c r="J145" s="138">
        <v>-13919784.238990001</v>
      </c>
      <c r="K145" s="138">
        <v>-13919784.238990001</v>
      </c>
      <c r="L145" s="138">
        <v>-13919784.238990001</v>
      </c>
      <c r="M145" s="138">
        <v>-13919784.238990001</v>
      </c>
      <c r="N145" s="138">
        <v>-13919784.238990001</v>
      </c>
      <c r="R145" s="138">
        <v>-15080003.918990003</v>
      </c>
      <c r="S145" s="138">
        <v>-15080003.918990003</v>
      </c>
      <c r="T145" s="138">
        <v>-15080003.918990003</v>
      </c>
      <c r="U145" s="138">
        <v>-15080003.918990003</v>
      </c>
      <c r="V145" s="138">
        <v>-15080003.918990003</v>
      </c>
    </row>
    <row r="146" spans="1:22" x14ac:dyDescent="0.2">
      <c r="A146" s="134">
        <v>2208</v>
      </c>
      <c r="B146" s="137" t="s">
        <v>431</v>
      </c>
      <c r="D146" s="138">
        <v>-3096635.77</v>
      </c>
      <c r="E146" s="138">
        <v>-2668976.2599999998</v>
      </c>
      <c r="F146" s="138">
        <v>-3455695.91</v>
      </c>
      <c r="G146" s="138">
        <v>-528098.4</v>
      </c>
      <c r="H146" s="138">
        <v>-844126.93</v>
      </c>
      <c r="I146" s="138">
        <v>-844126.93</v>
      </c>
      <c r="J146" s="138">
        <v>-844126.93</v>
      </c>
      <c r="K146" s="138">
        <v>-844126.93</v>
      </c>
      <c r="L146" s="138">
        <v>-844126.93</v>
      </c>
      <c r="M146" s="138">
        <v>-844126.93</v>
      </c>
      <c r="N146" s="138">
        <v>-844126.93</v>
      </c>
      <c r="R146" s="138">
        <v>-1941712.18</v>
      </c>
      <c r="S146" s="138">
        <v>-1941712.18</v>
      </c>
      <c r="T146" s="138">
        <v>-1941712.18</v>
      </c>
      <c r="U146" s="138">
        <v>-1941712.18</v>
      </c>
      <c r="V146" s="138">
        <v>-1941712.18</v>
      </c>
    </row>
    <row r="147" spans="1:22" x14ac:dyDescent="0.2">
      <c r="A147" s="134">
        <v>2210</v>
      </c>
      <c r="B147" s="137" t="s">
        <v>432</v>
      </c>
      <c r="D147" s="138">
        <v>-2499493.27</v>
      </c>
      <c r="E147" s="138">
        <v>-3071528.23</v>
      </c>
      <c r="F147" s="138">
        <v>-4078245.44</v>
      </c>
      <c r="G147" s="138">
        <v>-3295041.28</v>
      </c>
      <c r="H147" s="138">
        <v>-2031933.3499999999</v>
      </c>
      <c r="I147" s="138">
        <v>-2031933.3499999999</v>
      </c>
      <c r="J147" s="138">
        <v>-2031933.3499999999</v>
      </c>
      <c r="K147" s="138">
        <v>-2031933.3499999999</v>
      </c>
      <c r="L147" s="138">
        <v>-2031933.3499999999</v>
      </c>
      <c r="M147" s="138">
        <v>-2031933.3499999999</v>
      </c>
      <c r="N147" s="138">
        <v>-2031933.3499999999</v>
      </c>
      <c r="R147" s="138">
        <v>-1922624.5899999999</v>
      </c>
      <c r="S147" s="138">
        <v>-1922624.5899999999</v>
      </c>
      <c r="T147" s="138">
        <v>-1922624.5899999999</v>
      </c>
      <c r="U147" s="138">
        <v>-1922624.5899999999</v>
      </c>
      <c r="V147" s="138">
        <v>-1922624.5899999999</v>
      </c>
    </row>
    <row r="148" spans="1:22" x14ac:dyDescent="0.2">
      <c r="A148" s="134">
        <v>2215</v>
      </c>
      <c r="B148" s="137" t="s">
        <v>433</v>
      </c>
      <c r="D148" s="138">
        <v>0</v>
      </c>
      <c r="E148" s="138">
        <v>0</v>
      </c>
      <c r="F148" s="138">
        <v>0</v>
      </c>
      <c r="G148" s="138">
        <v>0</v>
      </c>
      <c r="H148" s="138">
        <v>0</v>
      </c>
      <c r="I148" s="138">
        <v>0</v>
      </c>
      <c r="J148" s="138">
        <v>0</v>
      </c>
      <c r="K148" s="138">
        <v>0</v>
      </c>
      <c r="L148" s="138">
        <v>0</v>
      </c>
      <c r="M148" s="138">
        <v>0</v>
      </c>
      <c r="N148" s="138">
        <v>0</v>
      </c>
      <c r="R148" s="138">
        <v>0</v>
      </c>
      <c r="S148" s="138">
        <v>0</v>
      </c>
      <c r="T148" s="138">
        <v>0</v>
      </c>
      <c r="U148" s="138">
        <v>0</v>
      </c>
      <c r="V148" s="138">
        <v>0</v>
      </c>
    </row>
    <row r="149" spans="1:22" x14ac:dyDescent="0.2">
      <c r="A149" s="134">
        <v>2220</v>
      </c>
      <c r="B149" s="137" t="s">
        <v>434</v>
      </c>
      <c r="D149" s="138">
        <v>-2456565.2277599997</v>
      </c>
      <c r="E149" s="138">
        <v>-4022432.7077600001</v>
      </c>
      <c r="F149" s="138">
        <v>-2390881.7577600004</v>
      </c>
      <c r="G149" s="138">
        <v>-4387284.1477600001</v>
      </c>
      <c r="H149" s="138">
        <v>-4653262.9477599999</v>
      </c>
      <c r="I149" s="138">
        <v>-4653262.9477599999</v>
      </c>
      <c r="J149" s="138">
        <v>-4652960.1277599996</v>
      </c>
      <c r="K149" s="138">
        <v>-4652960.1277599996</v>
      </c>
      <c r="L149" s="138">
        <v>-4652960.1277599996</v>
      </c>
      <c r="M149" s="138">
        <v>-4652960.1277599996</v>
      </c>
      <c r="N149" s="138">
        <v>-4652960.1277599996</v>
      </c>
      <c r="R149" s="138">
        <v>-1203503.2077600001</v>
      </c>
      <c r="S149" s="138">
        <v>-1203503.2077600001</v>
      </c>
      <c r="T149" s="138">
        <v>-1203503.2077600001</v>
      </c>
      <c r="U149" s="138">
        <v>-1203503.2077600001</v>
      </c>
      <c r="V149" s="138">
        <v>-1203503.2077600001</v>
      </c>
    </row>
    <row r="150" spans="1:22" x14ac:dyDescent="0.2">
      <c r="A150" s="134">
        <v>2225</v>
      </c>
      <c r="B150" s="137" t="s">
        <v>435</v>
      </c>
      <c r="D150" s="138">
        <v>0</v>
      </c>
      <c r="E150" s="138">
        <v>0</v>
      </c>
      <c r="F150" s="138">
        <v>0</v>
      </c>
      <c r="G150" s="138">
        <v>0</v>
      </c>
      <c r="H150" s="138">
        <v>0</v>
      </c>
      <c r="I150" s="138">
        <v>0</v>
      </c>
      <c r="J150" s="138">
        <v>0</v>
      </c>
      <c r="K150" s="138">
        <v>0</v>
      </c>
      <c r="L150" s="138">
        <v>0</v>
      </c>
      <c r="M150" s="138">
        <v>0</v>
      </c>
      <c r="N150" s="138">
        <v>0</v>
      </c>
      <c r="R150" s="138">
        <v>0</v>
      </c>
      <c r="S150" s="138">
        <v>0</v>
      </c>
      <c r="T150" s="138">
        <v>0</v>
      </c>
      <c r="U150" s="138">
        <v>0</v>
      </c>
      <c r="V150" s="138">
        <v>0</v>
      </c>
    </row>
    <row r="151" spans="1:22" x14ac:dyDescent="0.2">
      <c r="A151" s="134">
        <v>2240</v>
      </c>
      <c r="B151" s="137" t="s">
        <v>436</v>
      </c>
      <c r="D151" s="138">
        <v>0</v>
      </c>
      <c r="E151" s="138">
        <v>0</v>
      </c>
      <c r="F151" s="138">
        <v>0</v>
      </c>
      <c r="G151" s="138">
        <v>0</v>
      </c>
      <c r="H151" s="138">
        <v>0</v>
      </c>
      <c r="I151" s="138">
        <v>0</v>
      </c>
      <c r="J151" s="138">
        <v>0</v>
      </c>
      <c r="K151" s="138">
        <v>0</v>
      </c>
      <c r="L151" s="138">
        <v>0</v>
      </c>
      <c r="M151" s="138">
        <v>0</v>
      </c>
      <c r="N151" s="138">
        <v>0</v>
      </c>
      <c r="R151" s="138">
        <v>0</v>
      </c>
      <c r="S151" s="138">
        <v>0</v>
      </c>
      <c r="T151" s="138">
        <v>0</v>
      </c>
      <c r="U151" s="138">
        <v>0</v>
      </c>
      <c r="V151" s="138">
        <v>0</v>
      </c>
    </row>
    <row r="152" spans="1:22" x14ac:dyDescent="0.2">
      <c r="A152" s="134">
        <v>2242</v>
      </c>
      <c r="B152" s="137" t="s">
        <v>437</v>
      </c>
      <c r="D152" s="138">
        <v>0</v>
      </c>
      <c r="E152" s="138">
        <v>0</v>
      </c>
      <c r="F152" s="138">
        <v>0</v>
      </c>
      <c r="G152" s="138">
        <v>0</v>
      </c>
      <c r="H152" s="138">
        <v>0</v>
      </c>
      <c r="I152" s="138">
        <v>0</v>
      </c>
      <c r="J152" s="138">
        <v>0</v>
      </c>
      <c r="K152" s="138">
        <v>0</v>
      </c>
      <c r="L152" s="138">
        <v>0</v>
      </c>
      <c r="M152" s="138">
        <v>0</v>
      </c>
      <c r="N152" s="138">
        <v>0</v>
      </c>
      <c r="R152" s="138">
        <v>0</v>
      </c>
      <c r="S152" s="138">
        <v>0</v>
      </c>
      <c r="T152" s="138">
        <v>0</v>
      </c>
      <c r="U152" s="138">
        <v>0</v>
      </c>
      <c r="V152" s="138">
        <v>0</v>
      </c>
    </row>
    <row r="153" spans="1:22" x14ac:dyDescent="0.2">
      <c r="A153" s="134">
        <v>2250</v>
      </c>
      <c r="B153" s="137" t="s">
        <v>438</v>
      </c>
      <c r="D153" s="138">
        <v>-585439.93000000005</v>
      </c>
      <c r="E153" s="138">
        <v>-268529.40999999997</v>
      </c>
      <c r="F153" s="138">
        <v>-268449.07</v>
      </c>
      <c r="G153" s="138">
        <v>-23408.16</v>
      </c>
      <c r="H153" s="138">
        <v>-23363.68</v>
      </c>
      <c r="I153" s="138">
        <v>-23363.68</v>
      </c>
      <c r="J153" s="138">
        <v>-23363.68</v>
      </c>
      <c r="K153" s="138">
        <v>-23363.68</v>
      </c>
      <c r="L153" s="138">
        <v>-23363.68</v>
      </c>
      <c r="M153" s="138">
        <v>-23363.68</v>
      </c>
      <c r="N153" s="138">
        <v>-23363.68</v>
      </c>
      <c r="R153" s="138">
        <v>-620095.93000000005</v>
      </c>
      <c r="S153" s="138">
        <v>-620095.93000000005</v>
      </c>
      <c r="T153" s="138">
        <v>-620095.93000000005</v>
      </c>
      <c r="U153" s="138">
        <v>-620095.93000000005</v>
      </c>
      <c r="V153" s="138">
        <v>-620095.93000000005</v>
      </c>
    </row>
    <row r="154" spans="1:22" x14ac:dyDescent="0.2">
      <c r="A154" s="134">
        <v>2252</v>
      </c>
      <c r="B154" s="137" t="s">
        <v>439</v>
      </c>
      <c r="D154" s="138">
        <v>0</v>
      </c>
      <c r="E154" s="138">
        <v>0</v>
      </c>
      <c r="F154" s="138">
        <v>0</v>
      </c>
      <c r="G154" s="138">
        <v>0</v>
      </c>
      <c r="H154" s="138">
        <v>0</v>
      </c>
      <c r="I154" s="138">
        <v>0</v>
      </c>
      <c r="J154" s="138">
        <v>0</v>
      </c>
      <c r="K154" s="138">
        <v>0</v>
      </c>
      <c r="L154" s="138">
        <v>0</v>
      </c>
      <c r="M154" s="138">
        <v>0</v>
      </c>
      <c r="N154" s="138">
        <v>0</v>
      </c>
      <c r="R154" s="138">
        <v>0</v>
      </c>
      <c r="S154" s="138">
        <v>0</v>
      </c>
      <c r="T154" s="138">
        <v>0</v>
      </c>
      <c r="U154" s="138">
        <v>0</v>
      </c>
      <c r="V154" s="138">
        <v>0</v>
      </c>
    </row>
    <row r="155" spans="1:22" x14ac:dyDescent="0.2">
      <c r="A155" s="134">
        <v>2254</v>
      </c>
      <c r="B155" s="137" t="s">
        <v>440</v>
      </c>
      <c r="D155" s="138">
        <v>0</v>
      </c>
      <c r="E155" s="138">
        <v>0</v>
      </c>
      <c r="F155" s="138">
        <v>0</v>
      </c>
      <c r="G155" s="138">
        <v>0</v>
      </c>
      <c r="H155" s="138">
        <v>0</v>
      </c>
      <c r="I155" s="138">
        <v>0</v>
      </c>
      <c r="J155" s="138">
        <v>0</v>
      </c>
      <c r="K155" s="138">
        <v>0</v>
      </c>
      <c r="L155" s="138">
        <v>0</v>
      </c>
      <c r="M155" s="138">
        <v>0</v>
      </c>
      <c r="N155" s="138">
        <v>0</v>
      </c>
      <c r="R155" s="138">
        <v>0</v>
      </c>
      <c r="S155" s="138">
        <v>0</v>
      </c>
      <c r="T155" s="138">
        <v>0</v>
      </c>
      <c r="U155" s="138">
        <v>0</v>
      </c>
      <c r="V155" s="138">
        <v>0</v>
      </c>
    </row>
    <row r="156" spans="1:22" x14ac:dyDescent="0.2">
      <c r="A156" s="134">
        <v>2256</v>
      </c>
      <c r="B156" s="137" t="s">
        <v>441</v>
      </c>
      <c r="D156" s="138">
        <v>0</v>
      </c>
      <c r="E156" s="138">
        <v>0</v>
      </c>
      <c r="F156" s="138">
        <v>0</v>
      </c>
      <c r="G156" s="138">
        <v>0</v>
      </c>
      <c r="H156" s="138">
        <v>0</v>
      </c>
      <c r="I156" s="138">
        <v>0</v>
      </c>
      <c r="J156" s="138">
        <v>0</v>
      </c>
      <c r="K156" s="138">
        <v>0</v>
      </c>
      <c r="L156" s="138">
        <v>0</v>
      </c>
      <c r="M156" s="138">
        <v>0</v>
      </c>
      <c r="N156" s="138">
        <v>0</v>
      </c>
      <c r="R156" s="138">
        <v>0</v>
      </c>
      <c r="S156" s="138">
        <v>0</v>
      </c>
      <c r="T156" s="138">
        <v>0</v>
      </c>
      <c r="U156" s="138">
        <v>0</v>
      </c>
      <c r="V156" s="138">
        <v>0</v>
      </c>
    </row>
    <row r="157" spans="1:22" x14ac:dyDescent="0.2">
      <c r="A157" s="134">
        <v>2260</v>
      </c>
      <c r="B157" s="137" t="s">
        <v>442</v>
      </c>
      <c r="D157" s="138">
        <v>0</v>
      </c>
      <c r="E157" s="138">
        <v>0</v>
      </c>
      <c r="F157" s="138">
        <v>0</v>
      </c>
      <c r="G157" s="138">
        <v>0</v>
      </c>
      <c r="H157" s="138">
        <v>0</v>
      </c>
      <c r="I157" s="138">
        <v>0</v>
      </c>
      <c r="J157" s="138">
        <v>0</v>
      </c>
      <c r="K157" s="138">
        <v>0</v>
      </c>
      <c r="L157" s="138">
        <v>0</v>
      </c>
      <c r="M157" s="138">
        <v>0</v>
      </c>
      <c r="N157" s="138">
        <v>0</v>
      </c>
      <c r="R157" s="138">
        <v>0</v>
      </c>
      <c r="S157" s="138">
        <v>0</v>
      </c>
      <c r="T157" s="138">
        <v>0</v>
      </c>
      <c r="U157" s="138">
        <v>0</v>
      </c>
      <c r="V157" s="138">
        <v>0</v>
      </c>
    </row>
    <row r="158" spans="1:22" x14ac:dyDescent="0.2">
      <c r="A158" s="134">
        <v>2264</v>
      </c>
      <c r="B158" s="137" t="s">
        <v>443</v>
      </c>
      <c r="D158" s="138">
        <v>0</v>
      </c>
      <c r="E158" s="138">
        <v>0</v>
      </c>
      <c r="F158" s="138">
        <v>0</v>
      </c>
      <c r="G158" s="138">
        <v>0</v>
      </c>
      <c r="H158" s="138">
        <v>0</v>
      </c>
      <c r="I158" s="138">
        <v>0</v>
      </c>
      <c r="J158" s="138">
        <v>0</v>
      </c>
      <c r="K158" s="138">
        <v>0</v>
      </c>
      <c r="L158" s="138">
        <v>0</v>
      </c>
      <c r="M158" s="138">
        <v>0</v>
      </c>
      <c r="N158" s="138">
        <v>0</v>
      </c>
      <c r="R158" s="138">
        <v>-77245</v>
      </c>
      <c r="S158" s="138">
        <v>-77245</v>
      </c>
      <c r="T158" s="138">
        <v>-77245</v>
      </c>
      <c r="U158" s="138">
        <v>-77245</v>
      </c>
      <c r="V158" s="138">
        <v>-77245</v>
      </c>
    </row>
    <row r="159" spans="1:22" x14ac:dyDescent="0.2">
      <c r="A159" s="134">
        <v>2265</v>
      </c>
      <c r="B159" s="137" t="s">
        <v>444</v>
      </c>
      <c r="D159" s="138">
        <v>0</v>
      </c>
      <c r="E159" s="138">
        <v>0</v>
      </c>
      <c r="F159" s="138">
        <v>0</v>
      </c>
      <c r="G159" s="138">
        <v>0</v>
      </c>
      <c r="H159" s="138">
        <v>0</v>
      </c>
      <c r="I159" s="138">
        <v>0</v>
      </c>
      <c r="J159" s="138">
        <v>0</v>
      </c>
      <c r="K159" s="138">
        <v>0</v>
      </c>
      <c r="L159" s="138">
        <v>0</v>
      </c>
      <c r="M159" s="138">
        <v>0</v>
      </c>
      <c r="N159" s="138">
        <v>0</v>
      </c>
      <c r="R159" s="138">
        <v>0</v>
      </c>
      <c r="S159" s="138">
        <v>0</v>
      </c>
      <c r="T159" s="138">
        <v>0</v>
      </c>
      <c r="U159" s="138">
        <v>0</v>
      </c>
      <c r="V159" s="138">
        <v>0</v>
      </c>
    </row>
    <row r="160" spans="1:22" x14ac:dyDescent="0.2">
      <c r="A160" s="134">
        <v>2268</v>
      </c>
      <c r="B160" s="137" t="s">
        <v>445</v>
      </c>
      <c r="D160" s="138">
        <v>0</v>
      </c>
      <c r="E160" s="138">
        <v>0</v>
      </c>
      <c r="F160" s="138">
        <v>0</v>
      </c>
      <c r="G160" s="138">
        <v>0</v>
      </c>
      <c r="H160" s="138">
        <v>0</v>
      </c>
      <c r="I160" s="138">
        <v>0</v>
      </c>
      <c r="J160" s="138">
        <v>0</v>
      </c>
      <c r="K160" s="138">
        <v>0</v>
      </c>
      <c r="L160" s="138">
        <v>0</v>
      </c>
      <c r="M160" s="138">
        <v>0</v>
      </c>
      <c r="N160" s="138">
        <v>0</v>
      </c>
      <c r="R160" s="138">
        <v>0</v>
      </c>
      <c r="S160" s="138">
        <v>0</v>
      </c>
      <c r="T160" s="138">
        <v>0</v>
      </c>
      <c r="U160" s="138">
        <v>0</v>
      </c>
      <c r="V160" s="138">
        <v>0</v>
      </c>
    </row>
    <row r="161" spans="1:22" x14ac:dyDescent="0.2">
      <c r="A161" s="134">
        <v>2270</v>
      </c>
      <c r="B161" s="137" t="s">
        <v>446</v>
      </c>
      <c r="D161" s="138">
        <v>0</v>
      </c>
      <c r="E161" s="138">
        <v>0</v>
      </c>
      <c r="F161" s="138">
        <v>0</v>
      </c>
      <c r="G161" s="138">
        <v>0</v>
      </c>
      <c r="H161" s="138">
        <v>0</v>
      </c>
      <c r="I161" s="138">
        <v>0</v>
      </c>
      <c r="J161" s="138">
        <v>0</v>
      </c>
      <c r="K161" s="138">
        <v>0</v>
      </c>
      <c r="L161" s="138">
        <v>0</v>
      </c>
      <c r="M161" s="138">
        <v>0</v>
      </c>
      <c r="N161" s="138">
        <v>0</v>
      </c>
      <c r="R161" s="138">
        <v>0</v>
      </c>
      <c r="S161" s="138">
        <v>0</v>
      </c>
      <c r="T161" s="138">
        <v>0</v>
      </c>
      <c r="U161" s="138">
        <v>0</v>
      </c>
      <c r="V161" s="138">
        <v>0</v>
      </c>
    </row>
    <row r="162" spans="1:22" x14ac:dyDescent="0.2">
      <c r="A162" s="134">
        <v>2272</v>
      </c>
      <c r="B162" s="137" t="s">
        <v>447</v>
      </c>
      <c r="D162" s="138">
        <v>0</v>
      </c>
      <c r="E162" s="138">
        <v>0</v>
      </c>
      <c r="F162" s="138">
        <v>0</v>
      </c>
      <c r="G162" s="138">
        <v>0</v>
      </c>
      <c r="H162" s="138">
        <v>0</v>
      </c>
      <c r="I162" s="138">
        <v>0</v>
      </c>
      <c r="J162" s="138">
        <v>0</v>
      </c>
      <c r="K162" s="138">
        <v>0</v>
      </c>
      <c r="L162" s="138">
        <v>0</v>
      </c>
      <c r="M162" s="138">
        <v>0</v>
      </c>
      <c r="N162" s="138">
        <v>0</v>
      </c>
      <c r="R162" s="138">
        <v>0</v>
      </c>
      <c r="S162" s="138">
        <v>0</v>
      </c>
      <c r="T162" s="138">
        <v>0</v>
      </c>
      <c r="U162" s="138">
        <v>0</v>
      </c>
      <c r="V162" s="138">
        <v>0</v>
      </c>
    </row>
    <row r="163" spans="1:22" x14ac:dyDescent="0.2">
      <c r="A163" s="134">
        <v>2285</v>
      </c>
      <c r="B163" s="137" t="s">
        <v>448</v>
      </c>
      <c r="D163" s="138">
        <v>0</v>
      </c>
      <c r="E163" s="138">
        <v>0</v>
      </c>
      <c r="F163" s="138">
        <v>0</v>
      </c>
      <c r="G163" s="138">
        <v>0</v>
      </c>
      <c r="H163" s="138">
        <v>0</v>
      </c>
      <c r="I163" s="138">
        <v>0</v>
      </c>
      <c r="J163" s="138">
        <v>0</v>
      </c>
      <c r="K163" s="138">
        <v>0</v>
      </c>
      <c r="L163" s="138">
        <v>0</v>
      </c>
      <c r="M163" s="138">
        <v>0</v>
      </c>
      <c r="N163" s="138">
        <v>0</v>
      </c>
      <c r="R163" s="138">
        <v>0</v>
      </c>
      <c r="S163" s="138">
        <v>0</v>
      </c>
      <c r="T163" s="138">
        <v>0</v>
      </c>
      <c r="U163" s="138">
        <v>0</v>
      </c>
      <c r="V163" s="138">
        <v>0</v>
      </c>
    </row>
    <row r="164" spans="1:22" x14ac:dyDescent="0.2">
      <c r="A164" s="134">
        <v>2290</v>
      </c>
      <c r="B164" s="137" t="s">
        <v>449</v>
      </c>
      <c r="D164" s="138">
        <v>-287905.35999999981</v>
      </c>
      <c r="E164" s="138">
        <v>-98420.689999999973</v>
      </c>
      <c r="F164" s="138">
        <v>-11426.149999999954</v>
      </c>
      <c r="G164" s="138">
        <v>29679.279999999813</v>
      </c>
      <c r="H164" s="138">
        <v>-70362.619999999893</v>
      </c>
      <c r="I164" s="138">
        <v>-70362.619999999893</v>
      </c>
      <c r="J164" s="138">
        <v>-70362.619999999893</v>
      </c>
      <c r="K164" s="138">
        <v>-70362.619999999893</v>
      </c>
      <c r="L164" s="138">
        <v>-70362.619999999893</v>
      </c>
      <c r="M164" s="138">
        <v>-70362.619999999893</v>
      </c>
      <c r="N164" s="138">
        <v>-70362.619999999893</v>
      </c>
      <c r="R164" s="138">
        <v>-140300.04999999999</v>
      </c>
      <c r="S164" s="138">
        <v>-140300.04999999999</v>
      </c>
      <c r="T164" s="138">
        <v>-140300.04999999999</v>
      </c>
      <c r="U164" s="138">
        <v>-140300.04999999999</v>
      </c>
      <c r="V164" s="138">
        <v>-140300.04999999999</v>
      </c>
    </row>
    <row r="165" spans="1:22" x14ac:dyDescent="0.2">
      <c r="A165" s="134">
        <v>2292</v>
      </c>
      <c r="B165" s="137" t="s">
        <v>450</v>
      </c>
      <c r="D165" s="138">
        <v>-125522.19999999998</v>
      </c>
      <c r="E165" s="138">
        <v>-116869.66</v>
      </c>
      <c r="F165" s="138">
        <v>-4664.2</v>
      </c>
      <c r="G165" s="138">
        <v>-134131.47</v>
      </c>
      <c r="H165" s="138">
        <v>-138600.4</v>
      </c>
      <c r="I165" s="138">
        <v>-138600.4</v>
      </c>
      <c r="J165" s="138">
        <v>-138600.4</v>
      </c>
      <c r="K165" s="138">
        <v>-138600.4</v>
      </c>
      <c r="L165" s="138">
        <v>-138600.4</v>
      </c>
      <c r="M165" s="138">
        <v>-138600.4</v>
      </c>
      <c r="N165" s="138">
        <v>-138600.4</v>
      </c>
      <c r="R165" s="138">
        <v>-104856.12999999999</v>
      </c>
      <c r="S165" s="138">
        <v>-104856.12999999999</v>
      </c>
      <c r="T165" s="138">
        <v>-104856.12999999999</v>
      </c>
      <c r="U165" s="138">
        <v>-104856.12999999999</v>
      </c>
      <c r="V165" s="138">
        <v>-104856.12999999999</v>
      </c>
    </row>
    <row r="166" spans="1:22" x14ac:dyDescent="0.2">
      <c r="A166" s="134">
        <v>2294</v>
      </c>
      <c r="B166" s="137" t="s">
        <v>451</v>
      </c>
      <c r="D166" s="138">
        <v>177447.81</v>
      </c>
      <c r="E166" s="138">
        <v>86991.81</v>
      </c>
      <c r="F166" s="138">
        <v>-186050.19</v>
      </c>
      <c r="G166" s="138">
        <v>-381574.19</v>
      </c>
      <c r="H166" s="138">
        <v>151547.81</v>
      </c>
      <c r="I166" s="138">
        <v>151547.81</v>
      </c>
      <c r="J166" s="138">
        <v>151547.81</v>
      </c>
      <c r="K166" s="138">
        <v>151547.81</v>
      </c>
      <c r="L166" s="138">
        <v>151547.81</v>
      </c>
      <c r="M166" s="138">
        <v>151547.81</v>
      </c>
      <c r="N166" s="138">
        <v>151547.81</v>
      </c>
      <c r="R166" s="138">
        <v>322635.81</v>
      </c>
      <c r="S166" s="138">
        <v>322635.81</v>
      </c>
      <c r="T166" s="138">
        <v>322635.81</v>
      </c>
      <c r="U166" s="138">
        <v>322635.81</v>
      </c>
      <c r="V166" s="138">
        <v>322635.81</v>
      </c>
    </row>
    <row r="167" spans="1:22" x14ac:dyDescent="0.2">
      <c r="B167" s="135" t="s">
        <v>452</v>
      </c>
      <c r="D167" s="136"/>
      <c r="E167" s="136"/>
      <c r="F167" s="136"/>
      <c r="G167" s="136"/>
    </row>
    <row r="168" spans="1:22" x14ac:dyDescent="0.2">
      <c r="A168" s="134">
        <v>2305</v>
      </c>
      <c r="B168" s="137" t="s">
        <v>453</v>
      </c>
      <c r="D168" s="138">
        <v>0</v>
      </c>
      <c r="E168" s="138">
        <v>0</v>
      </c>
      <c r="F168" s="138">
        <v>0</v>
      </c>
      <c r="G168" s="138">
        <v>0</v>
      </c>
      <c r="H168" s="138">
        <v>0</v>
      </c>
      <c r="I168" s="138">
        <v>0</v>
      </c>
      <c r="J168" s="138">
        <v>0</v>
      </c>
      <c r="K168" s="138">
        <v>0</v>
      </c>
      <c r="L168" s="138">
        <v>0</v>
      </c>
      <c r="M168" s="138">
        <v>0</v>
      </c>
      <c r="N168" s="138">
        <v>0</v>
      </c>
      <c r="R168" s="138">
        <v>0</v>
      </c>
      <c r="S168" s="138">
        <v>0</v>
      </c>
      <c r="T168" s="138">
        <v>0</v>
      </c>
      <c r="U168" s="138">
        <v>0</v>
      </c>
      <c r="V168" s="138">
        <v>0</v>
      </c>
    </row>
    <row r="169" spans="1:22" x14ac:dyDescent="0.2">
      <c r="A169" s="134">
        <v>2306</v>
      </c>
      <c r="B169" s="137" t="s">
        <v>454</v>
      </c>
      <c r="D169" s="138">
        <v>-11779208.08</v>
      </c>
      <c r="E169" s="138">
        <v>-13255706</v>
      </c>
      <c r="F169" s="138">
        <v>-13861823</v>
      </c>
      <c r="G169" s="138">
        <v>-12927639</v>
      </c>
      <c r="H169" s="138">
        <v>-13120829</v>
      </c>
      <c r="I169" s="138">
        <v>-13120829</v>
      </c>
      <c r="J169" s="138">
        <v>-13120829</v>
      </c>
      <c r="K169" s="138">
        <v>-13120829</v>
      </c>
      <c r="L169" s="138">
        <v>-13120829</v>
      </c>
      <c r="M169" s="138">
        <v>-13120829</v>
      </c>
      <c r="N169" s="138">
        <v>-13120829</v>
      </c>
      <c r="R169" s="138">
        <v>-12064911.08</v>
      </c>
      <c r="S169" s="138">
        <v>-12252352.08</v>
      </c>
      <c r="T169" s="138">
        <v>-12465124.08</v>
      </c>
      <c r="U169" s="138">
        <v>-12669742.08</v>
      </c>
      <c r="V169" s="138">
        <v>-12875978.08</v>
      </c>
    </row>
    <row r="170" spans="1:22" x14ac:dyDescent="0.2">
      <c r="A170" s="134">
        <v>2308</v>
      </c>
      <c r="B170" s="137" t="s">
        <v>455</v>
      </c>
      <c r="D170" s="138">
        <v>0</v>
      </c>
      <c r="E170" s="138">
        <v>0</v>
      </c>
      <c r="F170" s="138">
        <v>0</v>
      </c>
      <c r="G170" s="138">
        <v>0</v>
      </c>
      <c r="H170" s="138">
        <v>0</v>
      </c>
      <c r="I170" s="138">
        <v>0</v>
      </c>
      <c r="J170" s="138">
        <v>0</v>
      </c>
      <c r="K170" s="138">
        <v>0</v>
      </c>
      <c r="L170" s="138">
        <v>0</v>
      </c>
      <c r="M170" s="138">
        <v>0</v>
      </c>
      <c r="N170" s="138">
        <v>0</v>
      </c>
      <c r="R170" s="138">
        <v>0</v>
      </c>
      <c r="S170" s="138">
        <v>0</v>
      </c>
      <c r="T170" s="138">
        <v>0</v>
      </c>
      <c r="U170" s="138">
        <v>0</v>
      </c>
      <c r="V170" s="138">
        <v>0</v>
      </c>
    </row>
    <row r="171" spans="1:22" x14ac:dyDescent="0.2">
      <c r="A171" s="134">
        <v>2310</v>
      </c>
      <c r="B171" s="137" t="s">
        <v>456</v>
      </c>
      <c r="D171" s="138">
        <v>0</v>
      </c>
      <c r="E171" s="138">
        <v>0</v>
      </c>
      <c r="F171" s="138">
        <v>0</v>
      </c>
      <c r="G171" s="138">
        <v>0</v>
      </c>
      <c r="H171" s="138">
        <v>0</v>
      </c>
      <c r="I171" s="138">
        <v>0</v>
      </c>
      <c r="J171" s="138">
        <v>0</v>
      </c>
      <c r="K171" s="138">
        <v>0</v>
      </c>
      <c r="L171" s="138">
        <v>0</v>
      </c>
      <c r="M171" s="138">
        <v>0</v>
      </c>
      <c r="N171" s="138">
        <v>0</v>
      </c>
      <c r="R171" s="138">
        <v>0</v>
      </c>
      <c r="S171" s="138">
        <v>0</v>
      </c>
      <c r="T171" s="138">
        <v>0</v>
      </c>
      <c r="U171" s="138">
        <v>0</v>
      </c>
      <c r="V171" s="138">
        <v>0</v>
      </c>
    </row>
    <row r="172" spans="1:22" x14ac:dyDescent="0.2">
      <c r="A172" s="134">
        <v>2312</v>
      </c>
      <c r="B172" s="137" t="s">
        <v>457</v>
      </c>
      <c r="D172" s="138">
        <v>0</v>
      </c>
      <c r="E172" s="138">
        <v>0</v>
      </c>
      <c r="F172" s="138">
        <v>0</v>
      </c>
      <c r="G172" s="138">
        <v>0</v>
      </c>
      <c r="H172" s="138">
        <v>0</v>
      </c>
      <c r="I172" s="138">
        <v>0</v>
      </c>
      <c r="J172" s="138">
        <v>0</v>
      </c>
      <c r="K172" s="138">
        <v>0</v>
      </c>
      <c r="L172" s="138">
        <v>0</v>
      </c>
      <c r="M172" s="138">
        <v>0</v>
      </c>
      <c r="N172" s="138">
        <v>0</v>
      </c>
      <c r="R172" s="138">
        <v>0</v>
      </c>
      <c r="S172" s="138">
        <v>0</v>
      </c>
      <c r="T172" s="138">
        <v>0</v>
      </c>
      <c r="U172" s="138">
        <v>0</v>
      </c>
      <c r="V172" s="138">
        <v>0</v>
      </c>
    </row>
    <row r="173" spans="1:22" x14ac:dyDescent="0.2">
      <c r="A173" s="134">
        <v>2313</v>
      </c>
      <c r="B173" s="137" t="s">
        <v>458</v>
      </c>
      <c r="D173" s="138">
        <v>0</v>
      </c>
      <c r="E173" s="138">
        <v>0</v>
      </c>
      <c r="F173" s="138">
        <v>0</v>
      </c>
      <c r="G173" s="138">
        <v>0</v>
      </c>
      <c r="H173" s="138">
        <v>0</v>
      </c>
      <c r="I173" s="138">
        <v>0</v>
      </c>
      <c r="J173" s="138">
        <v>0</v>
      </c>
      <c r="K173" s="138">
        <v>0</v>
      </c>
      <c r="L173" s="138">
        <v>0</v>
      </c>
      <c r="M173" s="138">
        <v>0</v>
      </c>
      <c r="N173" s="138">
        <v>0</v>
      </c>
      <c r="R173" s="138">
        <v>0</v>
      </c>
      <c r="S173" s="138">
        <v>0</v>
      </c>
      <c r="T173" s="138">
        <v>0</v>
      </c>
      <c r="U173" s="138">
        <v>0</v>
      </c>
      <c r="V173" s="138">
        <v>0</v>
      </c>
    </row>
    <row r="174" spans="1:22" x14ac:dyDescent="0.2">
      <c r="A174" s="134">
        <v>2315</v>
      </c>
      <c r="B174" s="137" t="s">
        <v>459</v>
      </c>
      <c r="D174" s="138">
        <v>0</v>
      </c>
      <c r="E174" s="138">
        <v>0</v>
      </c>
      <c r="F174" s="138">
        <v>0</v>
      </c>
      <c r="G174" s="138">
        <v>0</v>
      </c>
      <c r="H174" s="138">
        <v>0</v>
      </c>
      <c r="I174" s="138">
        <v>0</v>
      </c>
      <c r="J174" s="138">
        <v>0</v>
      </c>
      <c r="K174" s="138">
        <v>0</v>
      </c>
      <c r="L174" s="138">
        <v>0</v>
      </c>
      <c r="M174" s="138">
        <v>0</v>
      </c>
      <c r="N174" s="138">
        <v>0</v>
      </c>
      <c r="R174" s="138">
        <v>0</v>
      </c>
      <c r="S174" s="138">
        <v>0</v>
      </c>
      <c r="T174" s="138">
        <v>0</v>
      </c>
      <c r="U174" s="138">
        <v>0</v>
      </c>
      <c r="V174" s="138">
        <v>0</v>
      </c>
    </row>
    <row r="175" spans="1:22" x14ac:dyDescent="0.2">
      <c r="A175" s="134">
        <v>2320</v>
      </c>
      <c r="B175" s="137" t="s">
        <v>460</v>
      </c>
      <c r="D175" s="138">
        <v>-2016754.71</v>
      </c>
      <c r="E175" s="138">
        <v>-2016071.71</v>
      </c>
      <c r="F175" s="138">
        <v>-2016071.71</v>
      </c>
      <c r="G175" s="138">
        <v>-2016071.71</v>
      </c>
      <c r="H175" s="138">
        <v>0</v>
      </c>
      <c r="I175" s="138">
        <v>0</v>
      </c>
      <c r="J175" s="138">
        <v>0</v>
      </c>
      <c r="K175" s="138">
        <v>0</v>
      </c>
      <c r="L175" s="138">
        <v>0</v>
      </c>
      <c r="M175" s="138">
        <v>0</v>
      </c>
      <c r="N175" s="138">
        <v>0</v>
      </c>
      <c r="R175" s="138">
        <v>-2016754.71</v>
      </c>
      <c r="S175" s="138">
        <v>-2016754.71</v>
      </c>
      <c r="T175" s="138">
        <v>-2016754.71</v>
      </c>
      <c r="U175" s="138">
        <v>-2016754.71</v>
      </c>
      <c r="V175" s="138">
        <v>-2016754.71</v>
      </c>
    </row>
    <row r="176" spans="1:22" x14ac:dyDescent="0.2">
      <c r="A176" s="134">
        <v>2325</v>
      </c>
      <c r="B176" s="137" t="s">
        <v>461</v>
      </c>
      <c r="D176" s="138">
        <v>0</v>
      </c>
      <c r="E176" s="138">
        <v>0</v>
      </c>
      <c r="F176" s="138">
        <v>0</v>
      </c>
      <c r="G176" s="138">
        <v>0</v>
      </c>
      <c r="H176" s="138">
        <v>0</v>
      </c>
      <c r="I176" s="138">
        <v>0</v>
      </c>
      <c r="J176" s="138">
        <v>0</v>
      </c>
      <c r="K176" s="138">
        <v>0</v>
      </c>
      <c r="L176" s="138">
        <v>0</v>
      </c>
      <c r="M176" s="138">
        <v>0</v>
      </c>
      <c r="N176" s="138">
        <v>0</v>
      </c>
      <c r="R176" s="138">
        <v>0</v>
      </c>
      <c r="S176" s="138">
        <v>0</v>
      </c>
      <c r="T176" s="138">
        <v>0</v>
      </c>
      <c r="U176" s="138">
        <v>0</v>
      </c>
      <c r="V176" s="138">
        <v>0</v>
      </c>
    </row>
    <row r="177" spans="1:22" x14ac:dyDescent="0.2">
      <c r="A177" s="134">
        <v>2335</v>
      </c>
      <c r="B177" s="137" t="s">
        <v>462</v>
      </c>
      <c r="D177" s="138">
        <v>-2439232.5699999998</v>
      </c>
      <c r="E177" s="138">
        <v>-2491036.19</v>
      </c>
      <c r="F177" s="138">
        <v>-3081743.31</v>
      </c>
      <c r="G177" s="138">
        <v>-2483000.9</v>
      </c>
      <c r="H177" s="138">
        <v>-2876381.31</v>
      </c>
      <c r="I177" s="138">
        <v>-2876381.31</v>
      </c>
      <c r="J177" s="138">
        <v>-2876381.31</v>
      </c>
      <c r="K177" s="138">
        <v>-2876381.31</v>
      </c>
      <c r="L177" s="138">
        <v>-2876381.31</v>
      </c>
      <c r="M177" s="138">
        <v>-2876381.31</v>
      </c>
      <c r="N177" s="138">
        <v>-2876381.31</v>
      </c>
      <c r="R177" s="138">
        <v>-2098164.0099999998</v>
      </c>
      <c r="S177" s="138">
        <v>-2098164.0099999998</v>
      </c>
      <c r="T177" s="138">
        <v>-2098164.0099999998</v>
      </c>
      <c r="U177" s="138">
        <v>-2098164.0099999998</v>
      </c>
      <c r="V177" s="138">
        <v>-2098164.0099999998</v>
      </c>
    </row>
    <row r="178" spans="1:22" x14ac:dyDescent="0.2">
      <c r="A178" s="134">
        <v>2340</v>
      </c>
      <c r="B178" s="137" t="s">
        <v>463</v>
      </c>
      <c r="D178" s="138">
        <v>0</v>
      </c>
      <c r="E178" s="138">
        <v>0</v>
      </c>
      <c r="F178" s="138">
        <v>0</v>
      </c>
      <c r="G178" s="138">
        <v>0</v>
      </c>
      <c r="H178" s="138">
        <v>0</v>
      </c>
      <c r="I178" s="138">
        <v>0</v>
      </c>
      <c r="J178" s="138">
        <v>0</v>
      </c>
      <c r="K178" s="138">
        <v>0</v>
      </c>
      <c r="L178" s="138">
        <v>0</v>
      </c>
      <c r="M178" s="138">
        <v>0</v>
      </c>
      <c r="N178" s="138">
        <v>0</v>
      </c>
      <c r="R178" s="138">
        <v>0</v>
      </c>
      <c r="S178" s="138">
        <v>0</v>
      </c>
      <c r="T178" s="138">
        <v>0</v>
      </c>
      <c r="U178" s="138">
        <v>0</v>
      </c>
      <c r="V178" s="138">
        <v>0</v>
      </c>
    </row>
    <row r="179" spans="1:22" x14ac:dyDescent="0.2">
      <c r="A179" s="134">
        <v>2345</v>
      </c>
      <c r="B179" s="137" t="s">
        <v>464</v>
      </c>
      <c r="D179" s="138">
        <v>0</v>
      </c>
      <c r="E179" s="138">
        <v>0</v>
      </c>
      <c r="F179" s="138">
        <v>0</v>
      </c>
      <c r="G179" s="138">
        <v>0</v>
      </c>
      <c r="H179" s="138">
        <v>0</v>
      </c>
      <c r="I179" s="138">
        <v>0</v>
      </c>
      <c r="J179" s="138">
        <v>0</v>
      </c>
      <c r="K179" s="138">
        <v>0</v>
      </c>
      <c r="L179" s="138">
        <v>0</v>
      </c>
      <c r="M179" s="138">
        <v>0</v>
      </c>
      <c r="N179" s="138">
        <v>0</v>
      </c>
      <c r="R179" s="138">
        <v>0</v>
      </c>
      <c r="S179" s="138">
        <v>0</v>
      </c>
      <c r="T179" s="138">
        <v>0</v>
      </c>
      <c r="U179" s="138">
        <v>0</v>
      </c>
      <c r="V179" s="138">
        <v>0</v>
      </c>
    </row>
    <row r="180" spans="1:22" x14ac:dyDescent="0.2">
      <c r="A180" s="134">
        <v>2348</v>
      </c>
      <c r="B180" s="137" t="s">
        <v>465</v>
      </c>
      <c r="D180" s="138">
        <v>0</v>
      </c>
      <c r="E180" s="138">
        <v>0</v>
      </c>
      <c r="F180" s="138">
        <v>0</v>
      </c>
      <c r="G180" s="138">
        <v>0</v>
      </c>
      <c r="H180" s="138">
        <v>0</v>
      </c>
      <c r="I180" s="138">
        <v>0</v>
      </c>
      <c r="J180" s="138">
        <v>0</v>
      </c>
      <c r="K180" s="138">
        <v>0</v>
      </c>
      <c r="L180" s="138">
        <v>0</v>
      </c>
      <c r="M180" s="138">
        <v>0</v>
      </c>
      <c r="N180" s="138">
        <v>0</v>
      </c>
      <c r="R180" s="138">
        <v>0</v>
      </c>
      <c r="S180" s="138">
        <v>0</v>
      </c>
      <c r="T180" s="138">
        <v>0</v>
      </c>
      <c r="U180" s="138">
        <v>0</v>
      </c>
      <c r="V180" s="138">
        <v>0</v>
      </c>
    </row>
    <row r="181" spans="1:22" x14ac:dyDescent="0.2">
      <c r="A181" s="134">
        <v>2350</v>
      </c>
      <c r="B181" s="137" t="s">
        <v>466</v>
      </c>
      <c r="D181" s="138">
        <v>0</v>
      </c>
      <c r="E181" s="138">
        <v>0</v>
      </c>
      <c r="F181" s="138">
        <v>0</v>
      </c>
      <c r="G181" s="138">
        <v>0</v>
      </c>
      <c r="H181" s="138">
        <v>0</v>
      </c>
      <c r="I181" s="138">
        <v>0</v>
      </c>
      <c r="J181" s="138">
        <v>0</v>
      </c>
      <c r="K181" s="138">
        <v>0</v>
      </c>
      <c r="L181" s="138">
        <v>0</v>
      </c>
      <c r="M181" s="138">
        <v>0</v>
      </c>
      <c r="N181" s="138">
        <v>0</v>
      </c>
      <c r="R181" s="138">
        <v>0</v>
      </c>
      <c r="S181" s="138">
        <v>0</v>
      </c>
      <c r="T181" s="138">
        <v>0</v>
      </c>
      <c r="U181" s="138">
        <v>0</v>
      </c>
      <c r="V181" s="138">
        <v>0</v>
      </c>
    </row>
    <row r="182" spans="1:22" x14ac:dyDescent="0.2">
      <c r="B182" s="135" t="s">
        <v>467</v>
      </c>
      <c r="D182" s="136"/>
      <c r="E182" s="136"/>
      <c r="F182" s="136"/>
      <c r="G182" s="136"/>
    </row>
    <row r="183" spans="1:22" x14ac:dyDescent="0.2">
      <c r="A183" s="134">
        <v>2405</v>
      </c>
      <c r="B183" s="137" t="s">
        <v>468</v>
      </c>
      <c r="D183" s="138">
        <v>0</v>
      </c>
      <c r="E183" s="138">
        <v>0</v>
      </c>
      <c r="F183" s="138">
        <v>0</v>
      </c>
      <c r="G183" s="138">
        <v>0</v>
      </c>
      <c r="H183" s="138">
        <v>0</v>
      </c>
      <c r="I183" s="138">
        <v>0</v>
      </c>
      <c r="J183" s="138">
        <v>0</v>
      </c>
      <c r="K183" s="138">
        <v>0</v>
      </c>
      <c r="L183" s="138">
        <v>0</v>
      </c>
      <c r="M183" s="138">
        <v>0</v>
      </c>
      <c r="N183" s="138">
        <v>0</v>
      </c>
      <c r="R183" s="138">
        <v>0</v>
      </c>
      <c r="S183" s="138">
        <v>0</v>
      </c>
      <c r="T183" s="138">
        <v>0</v>
      </c>
      <c r="U183" s="138">
        <v>0</v>
      </c>
      <c r="V183" s="138">
        <v>0</v>
      </c>
    </row>
    <row r="184" spans="1:22" x14ac:dyDescent="0.2">
      <c r="A184" s="134">
        <v>2410</v>
      </c>
      <c r="B184" s="137" t="s">
        <v>469</v>
      </c>
      <c r="D184" s="138">
        <v>0</v>
      </c>
      <c r="E184" s="138">
        <v>0</v>
      </c>
      <c r="F184" s="138">
        <v>0</v>
      </c>
      <c r="G184" s="138">
        <v>0</v>
      </c>
      <c r="H184" s="138">
        <v>0</v>
      </c>
      <c r="I184" s="138">
        <v>0</v>
      </c>
      <c r="J184" s="138">
        <v>0</v>
      </c>
      <c r="K184" s="138">
        <v>0</v>
      </c>
      <c r="L184" s="138">
        <v>0</v>
      </c>
      <c r="M184" s="138">
        <v>0</v>
      </c>
      <c r="N184" s="138">
        <v>0</v>
      </c>
      <c r="R184" s="138">
        <v>0</v>
      </c>
      <c r="S184" s="138">
        <v>0</v>
      </c>
      <c r="T184" s="138">
        <v>0</v>
      </c>
      <c r="U184" s="138">
        <v>0</v>
      </c>
      <c r="V184" s="138">
        <v>0</v>
      </c>
    </row>
    <row r="185" spans="1:22" x14ac:dyDescent="0.2">
      <c r="A185" s="134">
        <v>2415</v>
      </c>
      <c r="B185" s="137" t="s">
        <v>470</v>
      </c>
      <c r="D185" s="138">
        <v>0</v>
      </c>
      <c r="E185" s="138">
        <v>0</v>
      </c>
      <c r="F185" s="138">
        <v>0</v>
      </c>
      <c r="G185" s="138">
        <v>0</v>
      </c>
      <c r="H185" s="138">
        <v>0</v>
      </c>
      <c r="I185" s="138">
        <v>0</v>
      </c>
      <c r="J185" s="138">
        <v>0</v>
      </c>
      <c r="K185" s="138">
        <v>0</v>
      </c>
      <c r="L185" s="138">
        <v>0</v>
      </c>
      <c r="M185" s="138">
        <v>0</v>
      </c>
      <c r="N185" s="138">
        <v>0</v>
      </c>
      <c r="R185" s="138">
        <v>0</v>
      </c>
      <c r="S185" s="138">
        <v>0</v>
      </c>
      <c r="T185" s="138">
        <v>0</v>
      </c>
      <c r="U185" s="138">
        <v>0</v>
      </c>
      <c r="V185" s="138">
        <v>0</v>
      </c>
    </row>
    <row r="186" spans="1:22" x14ac:dyDescent="0.2">
      <c r="A186" s="134">
        <v>2425</v>
      </c>
      <c r="B186" s="137" t="s">
        <v>471</v>
      </c>
      <c r="D186" s="138">
        <v>0</v>
      </c>
      <c r="E186" s="138">
        <v>0</v>
      </c>
      <c r="F186" s="138">
        <v>0</v>
      </c>
      <c r="G186" s="138">
        <v>0</v>
      </c>
      <c r="H186" s="138">
        <v>0</v>
      </c>
      <c r="I186" s="138">
        <v>0</v>
      </c>
      <c r="J186" s="138">
        <v>0</v>
      </c>
      <c r="K186" s="138">
        <v>0</v>
      </c>
      <c r="L186" s="138">
        <v>0</v>
      </c>
      <c r="M186" s="138">
        <v>0</v>
      </c>
      <c r="N186" s="138">
        <v>0</v>
      </c>
      <c r="R186" s="138">
        <v>0</v>
      </c>
      <c r="S186" s="138">
        <v>0</v>
      </c>
      <c r="T186" s="138">
        <v>0</v>
      </c>
      <c r="U186" s="138">
        <v>0</v>
      </c>
      <c r="V186" s="138">
        <v>0</v>
      </c>
    </row>
    <row r="187" spans="1:22" x14ac:dyDescent="0.2">
      <c r="A187" s="134">
        <v>2435</v>
      </c>
      <c r="B187" s="137" t="s">
        <v>472</v>
      </c>
      <c r="D187" s="138">
        <v>0</v>
      </c>
      <c r="E187" s="138">
        <v>0</v>
      </c>
      <c r="F187" s="138">
        <v>0</v>
      </c>
      <c r="G187" s="138">
        <v>0</v>
      </c>
      <c r="H187" s="138">
        <v>0</v>
      </c>
      <c r="I187" s="138">
        <v>0</v>
      </c>
      <c r="J187" s="138">
        <v>0</v>
      </c>
      <c r="K187" s="138">
        <v>0</v>
      </c>
      <c r="L187" s="138">
        <v>0</v>
      </c>
      <c r="M187" s="138">
        <v>0</v>
      </c>
      <c r="N187" s="138">
        <v>0</v>
      </c>
      <c r="R187" s="138">
        <v>0</v>
      </c>
      <c r="S187" s="138">
        <v>0</v>
      </c>
      <c r="T187" s="138">
        <v>0</v>
      </c>
      <c r="U187" s="138">
        <v>0</v>
      </c>
      <c r="V187" s="138">
        <v>0</v>
      </c>
    </row>
    <row r="188" spans="1:22" x14ac:dyDescent="0.2">
      <c r="A188" s="134">
        <v>2440</v>
      </c>
      <c r="B188" s="137" t="s">
        <v>473</v>
      </c>
      <c r="D188" s="138">
        <v>0</v>
      </c>
      <c r="E188" s="138">
        <v>0</v>
      </c>
      <c r="F188" s="138">
        <v>0</v>
      </c>
      <c r="G188" s="138">
        <v>0</v>
      </c>
      <c r="H188" s="138">
        <v>0</v>
      </c>
      <c r="I188" s="138">
        <v>0</v>
      </c>
      <c r="J188" s="138">
        <v>0</v>
      </c>
      <c r="K188" s="138">
        <v>0</v>
      </c>
      <c r="L188" s="138">
        <v>0</v>
      </c>
      <c r="M188" s="138">
        <v>0</v>
      </c>
      <c r="N188" s="138">
        <v>0</v>
      </c>
      <c r="R188" s="138">
        <v>0</v>
      </c>
      <c r="S188" s="138">
        <v>0</v>
      </c>
      <c r="T188" s="138">
        <v>0</v>
      </c>
      <c r="U188" s="138">
        <v>0</v>
      </c>
      <c r="V188" s="138">
        <v>0</v>
      </c>
    </row>
    <row r="189" spans="1:22" x14ac:dyDescent="0.2">
      <c r="B189" s="135" t="s">
        <v>474</v>
      </c>
      <c r="D189" s="136"/>
      <c r="E189" s="136"/>
      <c r="F189" s="136"/>
      <c r="G189" s="136"/>
    </row>
    <row r="190" spans="1:22" x14ac:dyDescent="0.2">
      <c r="A190" s="134">
        <v>2505</v>
      </c>
      <c r="B190" s="137" t="s">
        <v>475</v>
      </c>
      <c r="D190" s="138">
        <v>-23064000</v>
      </c>
      <c r="E190" s="138">
        <v>-23064000</v>
      </c>
      <c r="F190" s="138">
        <v>-23064000</v>
      </c>
      <c r="G190" s="138">
        <v>-60064000</v>
      </c>
      <c r="H190" s="138">
        <v>-60064000</v>
      </c>
      <c r="I190" s="138">
        <v>-70064000</v>
      </c>
      <c r="J190" s="138">
        <v>-75064000</v>
      </c>
      <c r="K190" s="138">
        <v>-82464000</v>
      </c>
      <c r="L190" s="138">
        <v>-95964000</v>
      </c>
      <c r="M190" s="138">
        <v>-102464000</v>
      </c>
      <c r="N190" s="138">
        <v>-109964000</v>
      </c>
      <c r="R190" s="138">
        <v>-23064000</v>
      </c>
      <c r="S190" s="138">
        <v>-23064000</v>
      </c>
      <c r="T190" s="138">
        <v>-23064000</v>
      </c>
      <c r="U190" s="138">
        <v>-23064000</v>
      </c>
      <c r="V190" s="138">
        <v>-23064000</v>
      </c>
    </row>
    <row r="191" spans="1:22" x14ac:dyDescent="0.2">
      <c r="A191" s="134">
        <v>2510</v>
      </c>
      <c r="B191" s="137" t="s">
        <v>476</v>
      </c>
      <c r="D191" s="138">
        <v>0</v>
      </c>
      <c r="E191" s="138">
        <v>0</v>
      </c>
      <c r="F191" s="138">
        <v>0</v>
      </c>
      <c r="G191" s="138">
        <v>0</v>
      </c>
      <c r="H191" s="138">
        <v>0</v>
      </c>
      <c r="I191" s="138">
        <v>0</v>
      </c>
      <c r="J191" s="138">
        <v>0</v>
      </c>
      <c r="K191" s="138">
        <v>0</v>
      </c>
      <c r="L191" s="138">
        <v>0</v>
      </c>
      <c r="M191" s="138">
        <v>0</v>
      </c>
      <c r="N191" s="138">
        <v>0</v>
      </c>
      <c r="R191" s="138">
        <v>0</v>
      </c>
      <c r="S191" s="138">
        <v>0</v>
      </c>
      <c r="T191" s="138">
        <v>0</v>
      </c>
      <c r="U191" s="138">
        <v>0</v>
      </c>
      <c r="V191" s="138">
        <v>0</v>
      </c>
    </row>
    <row r="192" spans="1:22" x14ac:dyDescent="0.2">
      <c r="A192" s="134">
        <v>2515</v>
      </c>
      <c r="B192" s="137" t="s">
        <v>477</v>
      </c>
      <c r="D192" s="138">
        <v>0</v>
      </c>
      <c r="E192" s="138">
        <v>0</v>
      </c>
      <c r="F192" s="138">
        <v>0</v>
      </c>
      <c r="G192" s="138">
        <v>0</v>
      </c>
      <c r="H192" s="138">
        <v>0</v>
      </c>
      <c r="I192" s="138">
        <v>0</v>
      </c>
      <c r="J192" s="138">
        <v>0</v>
      </c>
      <c r="K192" s="138">
        <v>0</v>
      </c>
      <c r="L192" s="138">
        <v>0</v>
      </c>
      <c r="M192" s="138">
        <v>0</v>
      </c>
      <c r="N192" s="138">
        <v>0</v>
      </c>
      <c r="R192" s="138">
        <v>0</v>
      </c>
      <c r="S192" s="138">
        <v>0</v>
      </c>
      <c r="T192" s="138">
        <v>0</v>
      </c>
      <c r="U192" s="138">
        <v>0</v>
      </c>
      <c r="V192" s="138">
        <v>0</v>
      </c>
    </row>
    <row r="193" spans="1:22" x14ac:dyDescent="0.2">
      <c r="A193" s="134">
        <v>2520</v>
      </c>
      <c r="B193" s="137" t="s">
        <v>478</v>
      </c>
      <c r="D193" s="138">
        <v>0</v>
      </c>
      <c r="E193" s="138">
        <v>0</v>
      </c>
      <c r="F193" s="138">
        <v>0</v>
      </c>
      <c r="G193" s="138">
        <v>0</v>
      </c>
      <c r="H193" s="138">
        <v>0</v>
      </c>
      <c r="I193" s="138">
        <v>0</v>
      </c>
      <c r="J193" s="138">
        <v>0</v>
      </c>
      <c r="K193" s="138">
        <v>0</v>
      </c>
      <c r="L193" s="138">
        <v>0</v>
      </c>
      <c r="M193" s="138">
        <v>0</v>
      </c>
      <c r="N193" s="138">
        <v>0</v>
      </c>
      <c r="R193" s="138">
        <v>0</v>
      </c>
      <c r="S193" s="138">
        <v>0</v>
      </c>
      <c r="T193" s="138">
        <v>0</v>
      </c>
      <c r="U193" s="138">
        <v>0</v>
      </c>
      <c r="V193" s="138">
        <v>0</v>
      </c>
    </row>
    <row r="194" spans="1:22" x14ac:dyDescent="0.2">
      <c r="A194" s="134">
        <v>2525</v>
      </c>
      <c r="B194" s="137" t="s">
        <v>479</v>
      </c>
      <c r="D194" s="138">
        <v>-22000000</v>
      </c>
      <c r="E194" s="138">
        <v>-22000000</v>
      </c>
      <c r="F194" s="138">
        <v>-22000000</v>
      </c>
      <c r="G194" s="138">
        <v>0</v>
      </c>
      <c r="H194" s="138">
        <v>0</v>
      </c>
      <c r="I194" s="138">
        <v>0</v>
      </c>
      <c r="J194" s="138">
        <v>0</v>
      </c>
      <c r="K194" s="138">
        <v>0</v>
      </c>
      <c r="L194" s="138">
        <v>0</v>
      </c>
      <c r="M194" s="138">
        <v>0</v>
      </c>
      <c r="N194" s="138">
        <v>0</v>
      </c>
      <c r="R194" s="138">
        <v>-22000000</v>
      </c>
      <c r="S194" s="138">
        <v>-22000000</v>
      </c>
      <c r="T194" s="138">
        <v>-25730945.720360968</v>
      </c>
      <c r="U194" s="138">
        <v>-43661224.027033821</v>
      </c>
      <c r="V194" s="138">
        <v>-45814506.348052591</v>
      </c>
    </row>
    <row r="195" spans="1:22" x14ac:dyDescent="0.2">
      <c r="A195" s="134">
        <v>2550</v>
      </c>
      <c r="B195" s="137" t="s">
        <v>480</v>
      </c>
      <c r="D195" s="138">
        <v>0</v>
      </c>
      <c r="E195" s="138">
        <v>0</v>
      </c>
      <c r="F195" s="138">
        <v>0</v>
      </c>
      <c r="G195" s="138">
        <v>0</v>
      </c>
      <c r="H195" s="138">
        <v>0</v>
      </c>
      <c r="I195" s="138">
        <v>0</v>
      </c>
      <c r="J195" s="138">
        <v>0</v>
      </c>
      <c r="K195" s="138">
        <v>0</v>
      </c>
      <c r="L195" s="138">
        <v>0</v>
      </c>
      <c r="M195" s="138">
        <v>0</v>
      </c>
      <c r="N195" s="138">
        <v>0</v>
      </c>
      <c r="R195" s="138">
        <v>0</v>
      </c>
      <c r="S195" s="138">
        <v>0</v>
      </c>
      <c r="T195" s="138">
        <v>0</v>
      </c>
      <c r="U195" s="138">
        <v>0</v>
      </c>
      <c r="V195" s="138">
        <v>0</v>
      </c>
    </row>
    <row r="196" spans="1:22" x14ac:dyDescent="0.2">
      <c r="B196" s="135" t="s">
        <v>481</v>
      </c>
      <c r="D196" s="136"/>
      <c r="E196" s="136"/>
      <c r="F196" s="136"/>
      <c r="G196" s="136"/>
    </row>
    <row r="197" spans="1:22" x14ac:dyDescent="0.2">
      <c r="A197" s="134">
        <v>3005</v>
      </c>
      <c r="B197" s="137" t="s">
        <v>482</v>
      </c>
      <c r="D197" s="138">
        <v>-23063665</v>
      </c>
      <c r="E197" s="138">
        <v>-23063665</v>
      </c>
      <c r="F197" s="138">
        <v>-23063665</v>
      </c>
      <c r="G197" s="138">
        <v>-23063665</v>
      </c>
      <c r="H197" s="138">
        <v>-23063665</v>
      </c>
      <c r="I197" s="138">
        <v>-23063665</v>
      </c>
      <c r="J197" s="138">
        <v>-23063665</v>
      </c>
      <c r="K197" s="138">
        <v>-23063665</v>
      </c>
      <c r="L197" s="138">
        <v>-23063665</v>
      </c>
      <c r="M197" s="138">
        <v>-23063665</v>
      </c>
      <c r="N197" s="138">
        <v>-23063665</v>
      </c>
      <c r="R197" s="138">
        <v>-23063665</v>
      </c>
      <c r="S197" s="138">
        <v>-23063665</v>
      </c>
      <c r="T197" s="138">
        <v>-23063665</v>
      </c>
      <c r="U197" s="138">
        <v>-23063665</v>
      </c>
      <c r="V197" s="138">
        <v>-23063665</v>
      </c>
    </row>
    <row r="198" spans="1:22" x14ac:dyDescent="0.2">
      <c r="A198" s="134">
        <v>3008</v>
      </c>
      <c r="B198" s="137" t="s">
        <v>483</v>
      </c>
      <c r="D198" s="138">
        <v>0</v>
      </c>
      <c r="E198" s="138">
        <v>0</v>
      </c>
      <c r="F198" s="138">
        <v>0</v>
      </c>
      <c r="G198" s="138">
        <v>0</v>
      </c>
      <c r="H198" s="138">
        <v>0</v>
      </c>
      <c r="I198" s="138">
        <v>0</v>
      </c>
      <c r="J198" s="138">
        <v>0</v>
      </c>
      <c r="K198" s="138">
        <v>0</v>
      </c>
      <c r="L198" s="138">
        <v>0</v>
      </c>
      <c r="M198" s="138">
        <v>0</v>
      </c>
      <c r="N198" s="138">
        <v>0</v>
      </c>
      <c r="R198" s="138">
        <v>0</v>
      </c>
      <c r="S198" s="138">
        <v>0</v>
      </c>
      <c r="T198" s="138">
        <v>0</v>
      </c>
      <c r="U198" s="138">
        <v>0</v>
      </c>
      <c r="V198" s="138">
        <v>0</v>
      </c>
    </row>
    <row r="199" spans="1:22" x14ac:dyDescent="0.2">
      <c r="A199" s="134">
        <v>3010</v>
      </c>
      <c r="B199" s="137" t="s">
        <v>484</v>
      </c>
      <c r="D199" s="138">
        <v>0</v>
      </c>
      <c r="E199" s="138">
        <v>0</v>
      </c>
      <c r="F199" s="138">
        <v>0</v>
      </c>
      <c r="G199" s="138">
        <v>0</v>
      </c>
      <c r="H199" s="138">
        <v>0</v>
      </c>
      <c r="I199" s="138">
        <v>0</v>
      </c>
      <c r="J199" s="138">
        <v>0</v>
      </c>
      <c r="K199" s="138">
        <v>0</v>
      </c>
      <c r="L199" s="138">
        <v>0</v>
      </c>
      <c r="M199" s="138">
        <v>0</v>
      </c>
      <c r="N199" s="138">
        <v>0</v>
      </c>
      <c r="R199" s="138">
        <v>0</v>
      </c>
      <c r="S199" s="138">
        <v>0</v>
      </c>
      <c r="T199" s="138">
        <v>0</v>
      </c>
      <c r="U199" s="138">
        <v>0</v>
      </c>
      <c r="V199" s="138">
        <v>0</v>
      </c>
    </row>
    <row r="200" spans="1:22" x14ac:dyDescent="0.2">
      <c r="A200" s="134">
        <v>3020</v>
      </c>
      <c r="B200" s="137" t="s">
        <v>485</v>
      </c>
      <c r="D200" s="138">
        <v>0</v>
      </c>
      <c r="E200" s="138">
        <v>0</v>
      </c>
      <c r="F200" s="138">
        <v>0</v>
      </c>
      <c r="G200" s="138">
        <v>0</v>
      </c>
      <c r="H200" s="138">
        <v>0</v>
      </c>
      <c r="I200" s="138">
        <v>0</v>
      </c>
      <c r="J200" s="138">
        <v>0</v>
      </c>
      <c r="K200" s="138">
        <v>0</v>
      </c>
      <c r="L200" s="138">
        <v>0</v>
      </c>
      <c r="M200" s="138">
        <v>0</v>
      </c>
      <c r="N200" s="138">
        <v>0</v>
      </c>
      <c r="R200" s="138">
        <v>0</v>
      </c>
      <c r="S200" s="138">
        <v>0</v>
      </c>
      <c r="T200" s="138">
        <v>0</v>
      </c>
      <c r="U200" s="138">
        <v>0</v>
      </c>
      <c r="V200" s="138">
        <v>0</v>
      </c>
    </row>
    <row r="201" spans="1:22" x14ac:dyDescent="0.2">
      <c r="A201" s="134">
        <v>3022</v>
      </c>
      <c r="B201" s="137" t="s">
        <v>486</v>
      </c>
      <c r="D201" s="138">
        <v>0</v>
      </c>
      <c r="E201" s="138">
        <v>0</v>
      </c>
      <c r="F201" s="138">
        <v>0</v>
      </c>
      <c r="G201" s="138">
        <v>0</v>
      </c>
      <c r="H201" s="138">
        <v>0</v>
      </c>
      <c r="I201" s="138">
        <v>0</v>
      </c>
      <c r="J201" s="138">
        <v>0</v>
      </c>
      <c r="K201" s="138">
        <v>0</v>
      </c>
      <c r="L201" s="138">
        <v>0</v>
      </c>
      <c r="M201" s="138">
        <v>0</v>
      </c>
      <c r="N201" s="138">
        <v>0</v>
      </c>
      <c r="R201" s="138">
        <v>0</v>
      </c>
      <c r="S201" s="138">
        <v>0</v>
      </c>
      <c r="T201" s="138">
        <v>0</v>
      </c>
      <c r="U201" s="138">
        <v>0</v>
      </c>
      <c r="V201" s="138">
        <v>0</v>
      </c>
    </row>
    <row r="202" spans="1:22" x14ac:dyDescent="0.2">
      <c r="A202" s="134">
        <v>3026</v>
      </c>
      <c r="B202" s="137" t="s">
        <v>487</v>
      </c>
      <c r="D202" s="138">
        <v>0</v>
      </c>
      <c r="E202" s="138">
        <v>0</v>
      </c>
      <c r="F202" s="138">
        <v>0</v>
      </c>
      <c r="G202" s="138">
        <v>0</v>
      </c>
      <c r="H202" s="138">
        <v>0</v>
      </c>
      <c r="I202" s="138">
        <v>0</v>
      </c>
      <c r="J202" s="138">
        <v>0</v>
      </c>
      <c r="K202" s="138">
        <v>0</v>
      </c>
      <c r="L202" s="138">
        <v>0</v>
      </c>
      <c r="M202" s="138">
        <v>0</v>
      </c>
      <c r="N202" s="138">
        <v>0</v>
      </c>
      <c r="R202" s="138">
        <v>0</v>
      </c>
      <c r="S202" s="138">
        <v>0</v>
      </c>
      <c r="T202" s="138">
        <v>0</v>
      </c>
      <c r="U202" s="138">
        <v>0</v>
      </c>
      <c r="V202" s="138">
        <v>0</v>
      </c>
    </row>
    <row r="203" spans="1:22" x14ac:dyDescent="0.2">
      <c r="A203" s="134">
        <v>3030</v>
      </c>
      <c r="B203" s="137" t="s">
        <v>488</v>
      </c>
      <c r="D203" s="138">
        <v>0</v>
      </c>
      <c r="E203" s="138">
        <v>0</v>
      </c>
      <c r="F203" s="138">
        <v>0</v>
      </c>
      <c r="G203" s="138">
        <v>0</v>
      </c>
      <c r="H203" s="138">
        <v>0</v>
      </c>
      <c r="I203" s="138">
        <v>0</v>
      </c>
      <c r="J203" s="138">
        <v>0</v>
      </c>
      <c r="K203" s="138">
        <v>0</v>
      </c>
      <c r="L203" s="138">
        <v>0</v>
      </c>
      <c r="M203" s="138">
        <v>0</v>
      </c>
      <c r="N203" s="138">
        <v>0</v>
      </c>
      <c r="R203" s="138">
        <v>0</v>
      </c>
      <c r="S203" s="138">
        <v>0</v>
      </c>
      <c r="T203" s="138">
        <v>0</v>
      </c>
      <c r="U203" s="138">
        <v>0</v>
      </c>
      <c r="V203" s="138">
        <v>0</v>
      </c>
    </row>
    <row r="204" spans="1:22" x14ac:dyDescent="0.2">
      <c r="A204" s="134">
        <v>3035</v>
      </c>
      <c r="B204" s="137" t="s">
        <v>489</v>
      </c>
      <c r="D204" s="138">
        <v>0</v>
      </c>
      <c r="E204" s="138">
        <v>0</v>
      </c>
      <c r="F204" s="138">
        <v>0</v>
      </c>
      <c r="G204" s="138">
        <v>0</v>
      </c>
      <c r="H204" s="138">
        <v>0</v>
      </c>
      <c r="I204" s="138">
        <v>0</v>
      </c>
      <c r="J204" s="138">
        <v>0</v>
      </c>
      <c r="K204" s="138">
        <v>0</v>
      </c>
      <c r="L204" s="138">
        <v>0</v>
      </c>
      <c r="M204" s="138">
        <v>0</v>
      </c>
      <c r="N204" s="138">
        <v>0</v>
      </c>
      <c r="R204" s="138">
        <v>0</v>
      </c>
      <c r="S204" s="138">
        <v>0</v>
      </c>
      <c r="T204" s="138">
        <v>0</v>
      </c>
      <c r="U204" s="138">
        <v>0</v>
      </c>
      <c r="V204" s="138">
        <v>0</v>
      </c>
    </row>
    <row r="205" spans="1:22" x14ac:dyDescent="0.2">
      <c r="A205" s="134">
        <v>3040</v>
      </c>
      <c r="B205" s="137" t="s">
        <v>490</v>
      </c>
      <c r="D205" s="138">
        <v>0</v>
      </c>
      <c r="E205" s="138">
        <v>0</v>
      </c>
      <c r="F205" s="138">
        <v>0</v>
      </c>
      <c r="G205" s="138">
        <v>0</v>
      </c>
      <c r="H205" s="138">
        <v>0</v>
      </c>
      <c r="I205" s="138">
        <v>0</v>
      </c>
      <c r="J205" s="138">
        <v>0</v>
      </c>
      <c r="K205" s="138">
        <v>0</v>
      </c>
      <c r="L205" s="138">
        <v>0</v>
      </c>
      <c r="M205" s="138">
        <v>0</v>
      </c>
      <c r="N205" s="138">
        <v>0</v>
      </c>
      <c r="R205" s="138">
        <v>0</v>
      </c>
      <c r="S205" s="138">
        <v>0</v>
      </c>
      <c r="T205" s="138">
        <v>0</v>
      </c>
      <c r="U205" s="138">
        <v>0</v>
      </c>
      <c r="V205" s="138">
        <v>0</v>
      </c>
    </row>
    <row r="206" spans="1:22" x14ac:dyDescent="0.2">
      <c r="A206" s="134">
        <v>3045</v>
      </c>
      <c r="B206" s="137" t="s">
        <v>491</v>
      </c>
      <c r="D206" s="138">
        <v>-17278416.010000002</v>
      </c>
      <c r="E206" s="138">
        <v>-20576388.482610002</v>
      </c>
      <c r="F206" s="138">
        <v>-21562502.940000001</v>
      </c>
      <c r="G206" s="138">
        <v>-23620842.982610002</v>
      </c>
      <c r="H206" s="138">
        <v>-26489683.940000001</v>
      </c>
      <c r="I206" s="138">
        <v>-23989683.940000001</v>
      </c>
      <c r="J206" s="138">
        <v>-26316446.249923475</v>
      </c>
      <c r="K206" s="138">
        <v>-29490399.036953099</v>
      </c>
      <c r="L206" s="138">
        <v>-26990399.036953099</v>
      </c>
      <c r="M206" s="138">
        <v>-29162562.745506842</v>
      </c>
      <c r="N206" s="138">
        <v>-30858911.058358189</v>
      </c>
      <c r="R206" s="138">
        <v>-17278416.14260998</v>
      </c>
      <c r="S206" s="138">
        <v>-19482649.975723207</v>
      </c>
      <c r="T206" s="138">
        <v>-21646997.792719342</v>
      </c>
      <c r="U206" s="138">
        <v>-23923147.874104973</v>
      </c>
      <c r="V206" s="138">
        <v>-25720206.303794581</v>
      </c>
    </row>
    <row r="207" spans="1:22" x14ac:dyDescent="0.2">
      <c r="A207" s="134">
        <v>3046</v>
      </c>
      <c r="B207" s="137" t="s">
        <v>492</v>
      </c>
      <c r="D207" s="138">
        <v>0</v>
      </c>
      <c r="E207" s="138">
        <v>0</v>
      </c>
      <c r="F207" s="138">
        <v>0</v>
      </c>
      <c r="G207" s="138">
        <v>0</v>
      </c>
      <c r="H207" s="138">
        <v>0</v>
      </c>
      <c r="I207" s="138">
        <v>0</v>
      </c>
      <c r="J207" s="138">
        <v>0</v>
      </c>
      <c r="K207" s="138">
        <v>0</v>
      </c>
      <c r="L207" s="138">
        <v>0</v>
      </c>
      <c r="M207" s="138">
        <v>0</v>
      </c>
      <c r="N207" s="138">
        <v>0</v>
      </c>
      <c r="R207" s="138">
        <v>0</v>
      </c>
      <c r="S207" s="138">
        <v>0</v>
      </c>
      <c r="T207" s="138">
        <v>0</v>
      </c>
      <c r="U207" s="138">
        <v>0</v>
      </c>
      <c r="V207" s="138">
        <v>0</v>
      </c>
    </row>
    <row r="208" spans="1:22" x14ac:dyDescent="0.2">
      <c r="A208" s="134">
        <v>3047</v>
      </c>
      <c r="B208" s="137" t="s">
        <v>493</v>
      </c>
      <c r="D208" s="138">
        <v>0</v>
      </c>
      <c r="E208" s="138">
        <v>0</v>
      </c>
      <c r="F208" s="138">
        <v>0</v>
      </c>
      <c r="G208" s="138">
        <v>0</v>
      </c>
      <c r="H208" s="138">
        <v>0</v>
      </c>
      <c r="I208" s="138">
        <v>0</v>
      </c>
      <c r="J208" s="138">
        <v>0</v>
      </c>
      <c r="K208" s="138">
        <v>0</v>
      </c>
      <c r="L208" s="138">
        <v>0</v>
      </c>
      <c r="M208" s="138">
        <v>0</v>
      </c>
      <c r="N208" s="138">
        <v>0</v>
      </c>
      <c r="R208" s="138">
        <v>0</v>
      </c>
      <c r="S208" s="138">
        <v>0</v>
      </c>
      <c r="T208" s="138">
        <v>0</v>
      </c>
      <c r="U208" s="138">
        <v>0</v>
      </c>
      <c r="V208" s="138">
        <v>0</v>
      </c>
    </row>
    <row r="209" spans="1:22" x14ac:dyDescent="0.2">
      <c r="A209" s="134">
        <v>3048</v>
      </c>
      <c r="B209" s="137" t="s">
        <v>494</v>
      </c>
      <c r="D209" s="138">
        <v>0</v>
      </c>
      <c r="E209" s="138">
        <v>0</v>
      </c>
      <c r="F209" s="138">
        <v>0</v>
      </c>
      <c r="G209" s="138">
        <v>0</v>
      </c>
      <c r="H209" s="138">
        <v>0</v>
      </c>
      <c r="I209" s="138">
        <v>0</v>
      </c>
      <c r="J209" s="138">
        <v>0</v>
      </c>
      <c r="K209" s="138">
        <v>0</v>
      </c>
      <c r="L209" s="138">
        <v>0</v>
      </c>
      <c r="M209" s="138">
        <v>0</v>
      </c>
      <c r="N209" s="138">
        <v>0</v>
      </c>
      <c r="R209" s="138">
        <v>0</v>
      </c>
      <c r="S209" s="138">
        <v>0</v>
      </c>
      <c r="T209" s="138">
        <v>0</v>
      </c>
      <c r="U209" s="138">
        <v>0</v>
      </c>
      <c r="V209" s="138">
        <v>0</v>
      </c>
    </row>
    <row r="210" spans="1:22" x14ac:dyDescent="0.2">
      <c r="A210" s="134">
        <v>3049</v>
      </c>
      <c r="B210" s="137" t="s">
        <v>495</v>
      </c>
      <c r="D210" s="138">
        <v>1800000</v>
      </c>
      <c r="E210" s="138">
        <v>3700000</v>
      </c>
      <c r="F210" s="138">
        <v>2300000</v>
      </c>
      <c r="G210" s="138">
        <v>2300000</v>
      </c>
      <c r="H210" s="138">
        <v>2500000</v>
      </c>
      <c r="I210" s="138">
        <v>2500000</v>
      </c>
      <c r="J210" s="138">
        <v>2500000</v>
      </c>
      <c r="K210" s="138">
        <v>2500000</v>
      </c>
      <c r="L210" s="138">
        <v>2500000</v>
      </c>
      <c r="M210" s="138">
        <v>2500000</v>
      </c>
      <c r="N210" s="138">
        <v>2500000</v>
      </c>
      <c r="R210" s="138">
        <v>1700000</v>
      </c>
      <c r="S210" s="138">
        <v>1700000</v>
      </c>
      <c r="T210" s="138">
        <v>1700000</v>
      </c>
      <c r="U210" s="138">
        <v>1700000</v>
      </c>
      <c r="V210" s="138">
        <v>1700000</v>
      </c>
    </row>
    <row r="211" spans="1:22" x14ac:dyDescent="0.2">
      <c r="A211" s="134">
        <v>3055</v>
      </c>
      <c r="B211" s="137" t="s">
        <v>496</v>
      </c>
      <c r="D211" s="138">
        <v>0</v>
      </c>
      <c r="E211" s="138">
        <v>0</v>
      </c>
      <c r="F211" s="138">
        <v>0</v>
      </c>
      <c r="G211" s="138">
        <v>0</v>
      </c>
      <c r="H211" s="138">
        <v>0</v>
      </c>
      <c r="I211" s="138">
        <v>0</v>
      </c>
      <c r="J211" s="138">
        <v>0</v>
      </c>
      <c r="K211" s="138">
        <v>0</v>
      </c>
      <c r="L211" s="138">
        <v>0</v>
      </c>
      <c r="M211" s="138">
        <v>0</v>
      </c>
      <c r="N211" s="138">
        <v>0</v>
      </c>
      <c r="R211" s="138">
        <v>0</v>
      </c>
      <c r="S211" s="138">
        <v>0</v>
      </c>
      <c r="T211" s="138">
        <v>0</v>
      </c>
      <c r="U211" s="138">
        <v>0</v>
      </c>
      <c r="V211" s="138">
        <v>0</v>
      </c>
    </row>
    <row r="212" spans="1:22" x14ac:dyDescent="0.2">
      <c r="A212" s="134">
        <v>3065</v>
      </c>
      <c r="B212" s="137" t="s">
        <v>497</v>
      </c>
      <c r="D212" s="138">
        <v>0</v>
      </c>
      <c r="E212" s="138">
        <v>0</v>
      </c>
      <c r="F212" s="138">
        <v>0</v>
      </c>
      <c r="G212" s="138">
        <v>0</v>
      </c>
      <c r="H212" s="138">
        <v>0</v>
      </c>
      <c r="I212" s="138">
        <v>0</v>
      </c>
      <c r="J212" s="138">
        <v>0</v>
      </c>
      <c r="K212" s="138">
        <v>0</v>
      </c>
      <c r="L212" s="138">
        <v>0</v>
      </c>
      <c r="M212" s="138">
        <v>0</v>
      </c>
      <c r="N212" s="138">
        <v>0</v>
      </c>
      <c r="R212" s="138">
        <v>0</v>
      </c>
      <c r="S212" s="138">
        <v>0</v>
      </c>
      <c r="T212" s="138">
        <v>0</v>
      </c>
      <c r="U212" s="138">
        <v>0</v>
      </c>
      <c r="V212" s="138">
        <v>0</v>
      </c>
    </row>
    <row r="213" spans="1:22" x14ac:dyDescent="0.2">
      <c r="A213" s="134">
        <v>3070</v>
      </c>
      <c r="B213" s="137" t="s">
        <v>498</v>
      </c>
      <c r="D213" s="138">
        <v>0</v>
      </c>
      <c r="E213" s="138">
        <v>0</v>
      </c>
      <c r="F213" s="138">
        <v>0</v>
      </c>
      <c r="G213" s="138">
        <v>0</v>
      </c>
      <c r="H213" s="138">
        <v>0</v>
      </c>
      <c r="I213" s="138">
        <v>0</v>
      </c>
      <c r="J213" s="138">
        <v>0</v>
      </c>
      <c r="K213" s="138">
        <v>0</v>
      </c>
      <c r="L213" s="138">
        <v>0</v>
      </c>
      <c r="M213" s="138">
        <v>0</v>
      </c>
      <c r="N213" s="138">
        <v>0</v>
      </c>
      <c r="R213" s="138">
        <v>0</v>
      </c>
      <c r="S213" s="138">
        <v>0</v>
      </c>
      <c r="T213" s="138">
        <v>0</v>
      </c>
      <c r="U213" s="138">
        <v>0</v>
      </c>
      <c r="V213" s="138">
        <v>0</v>
      </c>
    </row>
    <row r="214" spans="1:22" x14ac:dyDescent="0.2">
      <c r="A214" s="134">
        <v>3071</v>
      </c>
      <c r="B214" s="137" t="s">
        <v>499</v>
      </c>
      <c r="D214" s="138">
        <v>0</v>
      </c>
      <c r="E214" s="138">
        <v>0</v>
      </c>
      <c r="F214" s="138">
        <v>0</v>
      </c>
      <c r="G214" s="138">
        <v>0</v>
      </c>
      <c r="H214" s="138">
        <v>0</v>
      </c>
      <c r="I214" s="138">
        <v>0</v>
      </c>
      <c r="J214" s="138">
        <v>0</v>
      </c>
      <c r="K214" s="138">
        <v>0</v>
      </c>
      <c r="L214" s="138">
        <v>0</v>
      </c>
      <c r="M214" s="138">
        <v>0</v>
      </c>
      <c r="N214" s="138">
        <v>0</v>
      </c>
      <c r="R214" s="138">
        <v>0</v>
      </c>
      <c r="S214" s="138">
        <v>0</v>
      </c>
      <c r="T214" s="138">
        <v>0</v>
      </c>
      <c r="U214" s="138">
        <v>0</v>
      </c>
      <c r="V214" s="138">
        <v>0</v>
      </c>
    </row>
    <row r="215" spans="1:22" x14ac:dyDescent="0.2">
      <c r="A215" s="134">
        <v>3080</v>
      </c>
      <c r="B215" s="137" t="s">
        <v>500</v>
      </c>
      <c r="D215" s="138">
        <v>0</v>
      </c>
      <c r="E215" s="138">
        <v>0</v>
      </c>
      <c r="F215" s="138">
        <v>0</v>
      </c>
      <c r="G215" s="138">
        <v>0</v>
      </c>
      <c r="H215" s="138">
        <v>0</v>
      </c>
      <c r="I215" s="138">
        <v>0</v>
      </c>
      <c r="J215" s="138">
        <v>0</v>
      </c>
      <c r="K215" s="138">
        <v>0</v>
      </c>
      <c r="L215" s="138">
        <v>0</v>
      </c>
      <c r="M215" s="138">
        <v>0</v>
      </c>
      <c r="N215" s="138">
        <v>0</v>
      </c>
      <c r="R215" s="138">
        <v>0</v>
      </c>
      <c r="S215" s="138">
        <v>0</v>
      </c>
      <c r="T215" s="138">
        <v>0</v>
      </c>
      <c r="U215" s="138">
        <v>0</v>
      </c>
      <c r="V215" s="138">
        <v>0</v>
      </c>
    </row>
    <row r="216" spans="1:22" x14ac:dyDescent="0.2">
      <c r="A216" s="134">
        <v>3081</v>
      </c>
      <c r="B216" s="137" t="s">
        <v>501</v>
      </c>
      <c r="D216" s="138">
        <v>0</v>
      </c>
      <c r="E216" s="138">
        <v>0</v>
      </c>
      <c r="F216" s="138">
        <v>0</v>
      </c>
      <c r="G216" s="138">
        <v>0</v>
      </c>
      <c r="H216" s="138">
        <v>0</v>
      </c>
      <c r="I216" s="138">
        <v>0</v>
      </c>
      <c r="J216" s="138">
        <v>0</v>
      </c>
      <c r="K216" s="138">
        <v>0</v>
      </c>
      <c r="L216" s="138">
        <v>0</v>
      </c>
      <c r="M216" s="138">
        <v>0</v>
      </c>
      <c r="N216" s="138">
        <v>0</v>
      </c>
      <c r="R216" s="138">
        <v>0</v>
      </c>
      <c r="S216" s="138">
        <v>0</v>
      </c>
      <c r="T216" s="138">
        <v>0</v>
      </c>
      <c r="U216" s="138">
        <v>0</v>
      </c>
      <c r="V216" s="138">
        <v>0</v>
      </c>
    </row>
    <row r="217" spans="1:22" x14ac:dyDescent="0.2">
      <c r="A217" s="134">
        <v>3090</v>
      </c>
      <c r="B217" s="137" t="s">
        <v>502</v>
      </c>
      <c r="D217" s="138">
        <v>0</v>
      </c>
      <c r="E217" s="138">
        <v>0</v>
      </c>
      <c r="F217" s="138">
        <v>0</v>
      </c>
      <c r="G217" s="138">
        <v>0</v>
      </c>
      <c r="H217" s="138">
        <v>0</v>
      </c>
      <c r="I217" s="138">
        <v>0</v>
      </c>
      <c r="J217" s="138">
        <v>0</v>
      </c>
      <c r="K217" s="138">
        <v>0</v>
      </c>
      <c r="L217" s="138">
        <v>0</v>
      </c>
      <c r="M217" s="138">
        <v>0</v>
      </c>
      <c r="N217" s="138">
        <v>0</v>
      </c>
      <c r="R217" s="138">
        <v>0</v>
      </c>
      <c r="S217" s="138">
        <v>0</v>
      </c>
      <c r="T217" s="138">
        <v>0</v>
      </c>
      <c r="U217" s="138">
        <v>0</v>
      </c>
      <c r="V217" s="138">
        <v>0</v>
      </c>
    </row>
    <row r="218" spans="1:22" x14ac:dyDescent="0.2">
      <c r="B218" s="135" t="s">
        <v>503</v>
      </c>
      <c r="D218" s="136"/>
      <c r="E218" s="136"/>
      <c r="F218" s="136"/>
      <c r="G218" s="136"/>
    </row>
    <row r="219" spans="1:22" x14ac:dyDescent="0.2">
      <c r="A219" s="134">
        <v>4006</v>
      </c>
      <c r="B219" s="137" t="s">
        <v>504</v>
      </c>
      <c r="D219" s="138">
        <v>-54536232.130000003</v>
      </c>
      <c r="E219" s="138">
        <v>-64723205.980000004</v>
      </c>
      <c r="F219" s="138">
        <v>-51491391.860000007</v>
      </c>
      <c r="G219" s="138">
        <v>-48586641.559999995</v>
      </c>
      <c r="H219" s="138">
        <v>-52734414.910000004</v>
      </c>
      <c r="I219" s="138">
        <v>-55279712.30187057</v>
      </c>
      <c r="J219" s="138">
        <v>-56385306.547907986</v>
      </c>
      <c r="K219" s="138">
        <v>-42592605.736597493</v>
      </c>
      <c r="L219" s="138">
        <v>-37740134.622000858</v>
      </c>
      <c r="M219" s="138">
        <v>-38135457.244156562</v>
      </c>
      <c r="N219" s="138">
        <v>-38506547.342332862</v>
      </c>
      <c r="R219" s="138">
        <v>-42315308.879478961</v>
      </c>
      <c r="S219" s="138">
        <v>-42580528.426390737</v>
      </c>
      <c r="T219" s="138">
        <v>-42659544.767584369</v>
      </c>
      <c r="U219" s="138">
        <v>-37687213.515986733</v>
      </c>
      <c r="V219" s="138">
        <v>-37824913.822666049</v>
      </c>
    </row>
    <row r="220" spans="1:22" x14ac:dyDescent="0.2">
      <c r="A220" s="134">
        <v>4010</v>
      </c>
      <c r="B220" s="137" t="s">
        <v>505</v>
      </c>
      <c r="D220" s="138">
        <v>-2809990.61</v>
      </c>
      <c r="E220" s="138">
        <v>-1767153.81</v>
      </c>
      <c r="F220" s="138">
        <v>-1780351.23</v>
      </c>
      <c r="G220" s="138">
        <v>-2840980.29</v>
      </c>
      <c r="H220" s="138">
        <v>-2168855.33</v>
      </c>
      <c r="I220" s="138">
        <v>-2212232.4366000001</v>
      </c>
      <c r="J220" s="138">
        <v>-2256477.0853320002</v>
      </c>
      <c r="K220" s="138">
        <v>-10897609.772867981</v>
      </c>
      <c r="L220" s="138">
        <v>-9564324.6098255068</v>
      </c>
      <c r="M220" s="138">
        <v>-9616833.4394504372</v>
      </c>
      <c r="N220" s="138">
        <v>-9637378.4185416196</v>
      </c>
      <c r="R220" s="138">
        <v>-11465608.903066603</v>
      </c>
      <c r="S220" s="138">
        <v>-11533191.541740112</v>
      </c>
      <c r="T220" s="138">
        <v>-11551087.311474083</v>
      </c>
      <c r="U220" s="138">
        <v>-10217036.817655483</v>
      </c>
      <c r="V220" s="138">
        <v>-10256176.430980649</v>
      </c>
    </row>
    <row r="221" spans="1:22" x14ac:dyDescent="0.2">
      <c r="A221" s="134">
        <v>4015</v>
      </c>
      <c r="B221" s="137" t="s">
        <v>506</v>
      </c>
      <c r="D221" s="138">
        <v>-43072186.390000001</v>
      </c>
      <c r="E221" s="138">
        <v>-52446864.659999996</v>
      </c>
      <c r="F221" s="138">
        <v>-38985949.850000001</v>
      </c>
      <c r="G221" s="138">
        <v>-38198604.559999995</v>
      </c>
      <c r="H221" s="138">
        <v>-42480070.969999999</v>
      </c>
      <c r="I221" s="138">
        <v>-43329672.389400005</v>
      </c>
      <c r="J221" s="138">
        <v>-44196265.837188005</v>
      </c>
      <c r="K221" s="138">
        <v>-52203577.633090705</v>
      </c>
      <c r="L221" s="138">
        <v>-54866064.531677276</v>
      </c>
      <c r="M221" s="138">
        <v>-54481990.459973924</v>
      </c>
      <c r="N221" s="138">
        <v>-54095478.792568579</v>
      </c>
      <c r="R221" s="138">
        <v>-55410924.913195364</v>
      </c>
      <c r="S221" s="138">
        <v>-55506374.597786672</v>
      </c>
      <c r="T221" s="138">
        <v>-55639020.805766232</v>
      </c>
      <c r="U221" s="138">
        <v>-59353656.640934259</v>
      </c>
      <c r="V221" s="138">
        <v>-59574528.518224068</v>
      </c>
    </row>
    <row r="222" spans="1:22" x14ac:dyDescent="0.2">
      <c r="A222" s="134">
        <v>4020</v>
      </c>
      <c r="B222" s="137" t="s">
        <v>507</v>
      </c>
      <c r="D222" s="138">
        <v>0</v>
      </c>
      <c r="E222" s="138">
        <v>0</v>
      </c>
      <c r="F222" s="138">
        <v>0</v>
      </c>
      <c r="G222" s="138">
        <v>-84367.07</v>
      </c>
      <c r="H222" s="138">
        <v>-702900.18</v>
      </c>
      <c r="I222" s="138">
        <v>-716958.18360000011</v>
      </c>
      <c r="J222" s="138">
        <v>-731297.34727200016</v>
      </c>
      <c r="K222" s="138">
        <v>0</v>
      </c>
      <c r="L222" s="138">
        <v>0</v>
      </c>
      <c r="M222" s="138">
        <v>0</v>
      </c>
      <c r="N222" s="138">
        <v>0</v>
      </c>
      <c r="R222" s="138">
        <v>0</v>
      </c>
      <c r="S222" s="138">
        <v>0</v>
      </c>
      <c r="T222" s="138">
        <v>0</v>
      </c>
      <c r="U222" s="138">
        <v>0</v>
      </c>
      <c r="V222" s="138">
        <v>0</v>
      </c>
    </row>
    <row r="223" spans="1:22" x14ac:dyDescent="0.2">
      <c r="A223" s="134">
        <v>4025</v>
      </c>
      <c r="B223" s="137" t="s">
        <v>508</v>
      </c>
      <c r="D223" s="138">
        <v>-189615.41</v>
      </c>
      <c r="E223" s="138">
        <v>-113673.79000000001</v>
      </c>
      <c r="F223" s="138">
        <v>-73536.41</v>
      </c>
      <c r="G223" s="138">
        <v>-84023.87</v>
      </c>
      <c r="H223" s="138">
        <v>-76340.800000000003</v>
      </c>
      <c r="I223" s="138">
        <v>-77867.616000000009</v>
      </c>
      <c r="J223" s="138">
        <v>-79424.96832</v>
      </c>
      <c r="K223" s="138">
        <v>-102313.96044374398</v>
      </c>
      <c r="L223" s="138">
        <v>-135509.1823134</v>
      </c>
      <c r="M223" s="138">
        <v>-138529.13143860002</v>
      </c>
      <c r="N223" s="138">
        <v>-141617.82258540002</v>
      </c>
      <c r="R223" s="138">
        <v>-188221.62677406147</v>
      </c>
      <c r="S223" s="138">
        <v>-115180.62507391526</v>
      </c>
      <c r="T223" s="138">
        <v>-106756.63197757069</v>
      </c>
      <c r="U223" s="138">
        <v>-140884.20580438641</v>
      </c>
      <c r="V223" s="138">
        <v>-143506.8790900824</v>
      </c>
    </row>
    <row r="224" spans="1:22" x14ac:dyDescent="0.2">
      <c r="A224" s="134">
        <v>4030</v>
      </c>
      <c r="B224" s="137" t="s">
        <v>509</v>
      </c>
      <c r="D224" s="138">
        <v>0</v>
      </c>
      <c r="E224" s="138">
        <v>0</v>
      </c>
      <c r="F224" s="138">
        <v>0</v>
      </c>
      <c r="G224" s="138">
        <v>0</v>
      </c>
      <c r="H224" s="138">
        <v>0</v>
      </c>
      <c r="I224" s="138">
        <v>0</v>
      </c>
      <c r="J224" s="138">
        <v>0</v>
      </c>
      <c r="K224" s="138">
        <v>0</v>
      </c>
      <c r="L224" s="138">
        <v>0</v>
      </c>
      <c r="M224" s="138">
        <v>0</v>
      </c>
      <c r="N224" s="138">
        <v>0</v>
      </c>
      <c r="R224" s="138">
        <v>0</v>
      </c>
      <c r="S224" s="138">
        <v>0</v>
      </c>
      <c r="T224" s="138">
        <v>0</v>
      </c>
      <c r="U224" s="138">
        <v>0</v>
      </c>
      <c r="V224" s="138">
        <v>0</v>
      </c>
    </row>
    <row r="225" spans="1:22" x14ac:dyDescent="0.2">
      <c r="A225" s="134">
        <v>4035</v>
      </c>
      <c r="B225" s="137" t="s">
        <v>510</v>
      </c>
      <c r="D225" s="138">
        <v>-1944149.32</v>
      </c>
      <c r="E225" s="138">
        <v>-1380395.68</v>
      </c>
      <c r="F225" s="138">
        <v>-1301170.52</v>
      </c>
      <c r="G225" s="138">
        <v>-1905895.68</v>
      </c>
      <c r="H225" s="138">
        <v>-1455979.38</v>
      </c>
      <c r="I225" s="138">
        <v>-1485098.9675999999</v>
      </c>
      <c r="J225" s="138">
        <v>-1514800.9469519998</v>
      </c>
      <c r="K225" s="138">
        <v>0</v>
      </c>
      <c r="L225" s="138">
        <v>0</v>
      </c>
      <c r="M225" s="138">
        <v>0</v>
      </c>
      <c r="N225" s="138">
        <v>0</v>
      </c>
      <c r="R225" s="138">
        <v>0</v>
      </c>
      <c r="S225" s="138">
        <v>0</v>
      </c>
      <c r="T225" s="138">
        <v>0</v>
      </c>
      <c r="U225" s="138">
        <v>0</v>
      </c>
      <c r="V225" s="138">
        <v>0</v>
      </c>
    </row>
    <row r="226" spans="1:22" x14ac:dyDescent="0.2">
      <c r="A226" s="134">
        <v>4040</v>
      </c>
      <c r="B226" s="137" t="s">
        <v>511</v>
      </c>
      <c r="D226" s="138">
        <v>0</v>
      </c>
      <c r="E226" s="138">
        <v>0</v>
      </c>
      <c r="F226" s="138">
        <v>0</v>
      </c>
      <c r="G226" s="138">
        <v>0</v>
      </c>
      <c r="H226" s="138">
        <v>0</v>
      </c>
      <c r="I226" s="138">
        <v>0</v>
      </c>
      <c r="J226" s="138">
        <v>0</v>
      </c>
      <c r="K226" s="138">
        <v>0</v>
      </c>
      <c r="L226" s="138">
        <v>0</v>
      </c>
      <c r="M226" s="138">
        <v>0</v>
      </c>
      <c r="N226" s="138">
        <v>0</v>
      </c>
      <c r="R226" s="138">
        <v>0</v>
      </c>
      <c r="S226" s="138">
        <v>0</v>
      </c>
      <c r="T226" s="138">
        <v>0</v>
      </c>
      <c r="U226" s="138">
        <v>0</v>
      </c>
      <c r="V226" s="138">
        <v>0</v>
      </c>
    </row>
    <row r="227" spans="1:22" x14ac:dyDescent="0.2">
      <c r="A227" s="134">
        <v>4050</v>
      </c>
      <c r="B227" s="137" t="s">
        <v>512</v>
      </c>
      <c r="D227" s="138">
        <v>6518861.6699999999</v>
      </c>
      <c r="E227" s="138">
        <v>3433435.35</v>
      </c>
      <c r="F227" s="138">
        <v>5349358.75</v>
      </c>
      <c r="G227" s="138">
        <v>5304293.87</v>
      </c>
      <c r="H227" s="138">
        <v>4212579.74</v>
      </c>
      <c r="I227" s="138">
        <v>4296831.3348000003</v>
      </c>
      <c r="J227" s="138">
        <v>4382767.9614960002</v>
      </c>
      <c r="K227" s="138">
        <v>11234495.145642158</v>
      </c>
      <c r="L227" s="138">
        <v>0</v>
      </c>
      <c r="M227" s="138">
        <v>0</v>
      </c>
      <c r="N227" s="138">
        <v>0</v>
      </c>
      <c r="R227" s="138">
        <v>11427179.874496548</v>
      </c>
      <c r="S227" s="138">
        <v>11512915.699549906</v>
      </c>
      <c r="T227" s="138">
        <v>11550541.88721473</v>
      </c>
      <c r="U227" s="138">
        <v>0</v>
      </c>
      <c r="V227" s="138">
        <v>0</v>
      </c>
    </row>
    <row r="228" spans="1:22" x14ac:dyDescent="0.2">
      <c r="A228" s="134">
        <v>4055</v>
      </c>
      <c r="B228" s="137" t="s">
        <v>513</v>
      </c>
      <c r="D228" s="138">
        <v>-4434691.6600000011</v>
      </c>
      <c r="E228" s="138">
        <v>-2424627.38</v>
      </c>
      <c r="F228" s="138">
        <v>-1865575.59</v>
      </c>
      <c r="G228" s="138">
        <v>-3043013.24</v>
      </c>
      <c r="H228" s="138">
        <v>-1914649.54</v>
      </c>
      <c r="I228" s="138">
        <v>-1952942.5308000001</v>
      </c>
      <c r="J228" s="138">
        <v>-1992001.381416</v>
      </c>
      <c r="K228" s="138">
        <v>-833831.69322644791</v>
      </c>
      <c r="L228" s="138">
        <v>-1060231.8964482001</v>
      </c>
      <c r="M228" s="138">
        <v>-1040536.4295816001</v>
      </c>
      <c r="N228" s="138">
        <v>-1021206.8412756</v>
      </c>
      <c r="R228" s="138">
        <v>-931795.37039848254</v>
      </c>
      <c r="S228" s="138">
        <v>-932254.72438078956</v>
      </c>
      <c r="T228" s="138">
        <v>-934262.73560464568</v>
      </c>
      <c r="U228" s="138">
        <v>-1209468.782192769</v>
      </c>
      <c r="V228" s="138">
        <v>-1204178.511899275</v>
      </c>
    </row>
    <row r="229" spans="1:22" x14ac:dyDescent="0.2">
      <c r="A229" s="134">
        <v>4060</v>
      </c>
      <c r="B229" s="137" t="s">
        <v>514</v>
      </c>
      <c r="D229" s="138">
        <v>0</v>
      </c>
      <c r="E229" s="138">
        <v>0</v>
      </c>
      <c r="F229" s="138">
        <v>0</v>
      </c>
      <c r="G229" s="138">
        <v>0</v>
      </c>
      <c r="H229" s="138">
        <v>0</v>
      </c>
      <c r="I229" s="138">
        <v>0</v>
      </c>
      <c r="J229" s="138">
        <v>0</v>
      </c>
      <c r="K229" s="138">
        <v>0</v>
      </c>
      <c r="L229" s="138">
        <v>0</v>
      </c>
      <c r="M229" s="138">
        <v>0</v>
      </c>
      <c r="N229" s="138">
        <v>0</v>
      </c>
      <c r="R229" s="138">
        <v>0</v>
      </c>
      <c r="S229" s="138">
        <v>0</v>
      </c>
      <c r="T229" s="138">
        <v>0</v>
      </c>
      <c r="U229" s="138">
        <v>0</v>
      </c>
      <c r="V229" s="138">
        <v>0</v>
      </c>
    </row>
    <row r="230" spans="1:22" x14ac:dyDescent="0.2">
      <c r="A230" s="134">
        <v>4062</v>
      </c>
      <c r="B230" s="137" t="s">
        <v>515</v>
      </c>
      <c r="D230" s="138">
        <v>-4158742.6199999992</v>
      </c>
      <c r="E230" s="138">
        <v>-5227303.92</v>
      </c>
      <c r="F230" s="138">
        <v>-3155322.21</v>
      </c>
      <c r="G230" s="138">
        <v>-3069049.4</v>
      </c>
      <c r="H230" s="138">
        <v>-3436009.67</v>
      </c>
      <c r="I230" s="138">
        <v>-3504729.8634000006</v>
      </c>
      <c r="J230" s="138">
        <v>-3574824.4606680004</v>
      </c>
      <c r="K230" s="138">
        <v>-5473884.3748647934</v>
      </c>
      <c r="L230" s="138">
        <v>-4333833.0143750254</v>
      </c>
      <c r="M230" s="138">
        <v>-4341813.6290141614</v>
      </c>
      <c r="N230" s="138">
        <v>-4346950.3368223757</v>
      </c>
      <c r="R230" s="138">
        <v>-7511409.7128450787</v>
      </c>
      <c r="S230" s="138">
        <v>-7535689.3373400997</v>
      </c>
      <c r="T230" s="138">
        <v>-7550879.2902771179</v>
      </c>
      <c r="U230" s="138">
        <v>-4526382.9950788105</v>
      </c>
      <c r="V230" s="138">
        <v>-4543599.7696910836</v>
      </c>
    </row>
    <row r="231" spans="1:22" x14ac:dyDescent="0.2">
      <c r="A231" s="134">
        <v>4064</v>
      </c>
      <c r="B231" s="137" t="s">
        <v>516</v>
      </c>
      <c r="D231" s="138">
        <v>0</v>
      </c>
      <c r="E231" s="138">
        <v>0</v>
      </c>
      <c r="F231" s="138">
        <v>0</v>
      </c>
      <c r="G231" s="138">
        <v>0</v>
      </c>
      <c r="H231" s="138">
        <v>0</v>
      </c>
      <c r="I231" s="138">
        <v>0</v>
      </c>
      <c r="J231" s="138">
        <v>0</v>
      </c>
      <c r="K231" s="138">
        <v>0</v>
      </c>
      <c r="L231" s="138">
        <v>0</v>
      </c>
      <c r="M231" s="138">
        <v>0</v>
      </c>
      <c r="N231" s="138">
        <v>0</v>
      </c>
      <c r="R231" s="138">
        <v>0</v>
      </c>
      <c r="S231" s="138">
        <v>0</v>
      </c>
      <c r="T231" s="138">
        <v>0</v>
      </c>
      <c r="U231" s="138">
        <v>0</v>
      </c>
      <c r="V231" s="138">
        <v>0</v>
      </c>
    </row>
    <row r="232" spans="1:22" x14ac:dyDescent="0.2">
      <c r="A232" s="134">
        <v>4066</v>
      </c>
      <c r="B232" s="137" t="s">
        <v>517</v>
      </c>
      <c r="D232" s="138">
        <v>-6745010.8399999999</v>
      </c>
      <c r="E232" s="138">
        <v>-7300930.5</v>
      </c>
      <c r="F232" s="138">
        <v>-6559574.9800000004</v>
      </c>
      <c r="G232" s="138">
        <v>-6538996.5</v>
      </c>
      <c r="H232" s="138">
        <v>-6630533.1699999999</v>
      </c>
      <c r="I232" s="138">
        <v>-6763143.8333999999</v>
      </c>
      <c r="J232" s="138">
        <v>-6898406.7100680005</v>
      </c>
      <c r="K232" s="138">
        <v>-7494612.1695385939</v>
      </c>
      <c r="L232" s="138">
        <v>-7503378.2290190142</v>
      </c>
      <c r="M232" s="138">
        <v>-7539219.9110668683</v>
      </c>
      <c r="N232" s="138">
        <v>-7567678.3978766743</v>
      </c>
      <c r="R232" s="138">
        <v>-7234162.4800462723</v>
      </c>
      <c r="S232" s="138">
        <v>-7265788.739600894</v>
      </c>
      <c r="T232" s="138">
        <v>-7281337.5451034168</v>
      </c>
      <c r="U232" s="138">
        <v>-7759984.2077739043</v>
      </c>
      <c r="V232" s="138">
        <v>-7787710.8816625802</v>
      </c>
    </row>
    <row r="233" spans="1:22" x14ac:dyDescent="0.2">
      <c r="A233" s="134">
        <v>4068</v>
      </c>
      <c r="B233" s="137" t="s">
        <v>518</v>
      </c>
      <c r="D233" s="138">
        <v>-6276214.2300000004</v>
      </c>
      <c r="E233" s="138">
        <v>-7071499.919999999</v>
      </c>
      <c r="F233" s="138">
        <v>-6231957.5300000012</v>
      </c>
      <c r="G233" s="138">
        <v>-7297179.0900000008</v>
      </c>
      <c r="H233" s="138">
        <v>-7103957.9100000011</v>
      </c>
      <c r="I233" s="138">
        <v>-7246037.0682000006</v>
      </c>
      <c r="J233" s="138">
        <v>-7390957.809564</v>
      </c>
      <c r="K233" s="138">
        <v>-7192081.9584534224</v>
      </c>
      <c r="L233" s="138">
        <v>-7201253.2485684557</v>
      </c>
      <c r="M233" s="138">
        <v>-7236710.304812571</v>
      </c>
      <c r="N233" s="138">
        <v>-7265094.8309648177</v>
      </c>
      <c r="R233" s="138">
        <v>-6127670.6568814414</v>
      </c>
      <c r="S233" s="138">
        <v>-6146250.0205586972</v>
      </c>
      <c r="T233" s="138">
        <v>-6158425.8048751624</v>
      </c>
      <c r="U233" s="138">
        <v>-7443953.7269479763</v>
      </c>
      <c r="V233" s="138">
        <v>-7470820.6803892013</v>
      </c>
    </row>
    <row r="234" spans="1:22" x14ac:dyDescent="0.2">
      <c r="A234" s="134">
        <v>4075</v>
      </c>
      <c r="B234" s="137" t="s">
        <v>519</v>
      </c>
      <c r="D234" s="138">
        <v>0</v>
      </c>
      <c r="E234" s="138">
        <v>0</v>
      </c>
      <c r="F234" s="138">
        <v>0</v>
      </c>
      <c r="G234" s="138">
        <v>0</v>
      </c>
      <c r="H234" s="138">
        <v>0</v>
      </c>
      <c r="I234" s="138">
        <v>0</v>
      </c>
      <c r="J234" s="138">
        <v>0</v>
      </c>
      <c r="K234" s="138">
        <v>0</v>
      </c>
      <c r="L234" s="138">
        <v>0</v>
      </c>
      <c r="M234" s="138">
        <v>0</v>
      </c>
      <c r="N234" s="138">
        <v>0</v>
      </c>
      <c r="R234" s="138">
        <v>0</v>
      </c>
      <c r="S234" s="138">
        <v>0</v>
      </c>
      <c r="T234" s="138">
        <v>0</v>
      </c>
      <c r="U234" s="138">
        <v>0</v>
      </c>
      <c r="V234" s="138">
        <v>0</v>
      </c>
    </row>
    <row r="235" spans="1:22" x14ac:dyDescent="0.2">
      <c r="A235" s="134">
        <v>4076</v>
      </c>
      <c r="B235" s="137" t="s">
        <v>520</v>
      </c>
      <c r="D235" s="138">
        <v>-464726.7900000001</v>
      </c>
      <c r="E235" s="138">
        <v>-472651.32</v>
      </c>
      <c r="F235" s="138">
        <v>-469887.17</v>
      </c>
      <c r="G235" s="138">
        <v>-280605.05000000005</v>
      </c>
      <c r="H235" s="138">
        <v>-350615.01999999996</v>
      </c>
      <c r="I235" s="138">
        <v>-357627.32040000003</v>
      </c>
      <c r="J235" s="138">
        <v>-364779.86680800002</v>
      </c>
      <c r="K235" s="138">
        <v>-559013</v>
      </c>
      <c r="L235" s="138">
        <v>-592727.52</v>
      </c>
      <c r="M235" s="138">
        <v>-602766.84</v>
      </c>
      <c r="N235" s="138">
        <v>-612976.80000000005</v>
      </c>
      <c r="R235" s="138">
        <v>-526925</v>
      </c>
      <c r="S235" s="138">
        <v>-542733</v>
      </c>
      <c r="T235" s="138">
        <v>-559013</v>
      </c>
      <c r="U235" s="138">
        <v>-547166.48707030492</v>
      </c>
      <c r="V235" s="138">
        <v>-557566.52064268675</v>
      </c>
    </row>
    <row r="236" spans="1:22" x14ac:dyDescent="0.2">
      <c r="B236" s="135" t="s">
        <v>521</v>
      </c>
      <c r="D236" s="136"/>
      <c r="E236" s="136"/>
      <c r="F236" s="136"/>
      <c r="G236" s="136"/>
    </row>
    <row r="237" spans="1:22" x14ac:dyDescent="0.2">
      <c r="A237" s="134">
        <v>4080</v>
      </c>
      <c r="B237" s="137" t="s">
        <v>522</v>
      </c>
      <c r="D237" s="138">
        <v>-19311596.800000001</v>
      </c>
      <c r="E237" s="138">
        <v>-22361027.199999999</v>
      </c>
      <c r="F237" s="138">
        <v>-22542679.789999995</v>
      </c>
      <c r="G237" s="138">
        <v>-24111980.029999994</v>
      </c>
      <c r="H237" s="138">
        <v>-25169934.620000001</v>
      </c>
      <c r="I237" s="138">
        <v>-25716789.77680153</v>
      </c>
      <c r="J237" s="138">
        <v>-27274359.881761286</v>
      </c>
      <c r="K237" s="138">
        <v>-27885043.245592624</v>
      </c>
      <c r="L237" s="138">
        <v>-28539869.633626368</v>
      </c>
      <c r="M237" s="138">
        <v>-29235670.286244743</v>
      </c>
      <c r="N237" s="138">
        <v>-29937079.647231095</v>
      </c>
      <c r="R237" s="138">
        <v>-20975186.03719015</v>
      </c>
      <c r="S237" s="138">
        <v>-22438785.122274984</v>
      </c>
      <c r="T237" s="138">
        <v>-23078999.177679215</v>
      </c>
      <c r="U237" s="138">
        <v>-24117194.661698274</v>
      </c>
      <c r="V237" s="138">
        <v>-25392521.653727308</v>
      </c>
    </row>
    <row r="238" spans="1:22" x14ac:dyDescent="0.2">
      <c r="A238" s="134">
        <v>4082</v>
      </c>
      <c r="B238" s="137" t="s">
        <v>523</v>
      </c>
      <c r="D238" s="138">
        <v>0</v>
      </c>
      <c r="E238" s="138">
        <v>0</v>
      </c>
      <c r="F238" s="138">
        <v>0</v>
      </c>
      <c r="G238" s="138">
        <v>0</v>
      </c>
      <c r="H238" s="138">
        <v>0</v>
      </c>
      <c r="I238" s="138">
        <v>0</v>
      </c>
      <c r="J238" s="138">
        <v>0</v>
      </c>
      <c r="K238" s="138">
        <v>0</v>
      </c>
      <c r="L238" s="138">
        <v>0</v>
      </c>
      <c r="M238" s="138">
        <v>0</v>
      </c>
      <c r="N238" s="138">
        <v>0</v>
      </c>
      <c r="R238" s="138">
        <v>0</v>
      </c>
      <c r="S238" s="138">
        <v>0</v>
      </c>
      <c r="T238" s="138">
        <v>0</v>
      </c>
      <c r="U238" s="138">
        <v>0</v>
      </c>
      <c r="V238" s="138">
        <v>0</v>
      </c>
    </row>
    <row r="239" spans="1:22" x14ac:dyDescent="0.2">
      <c r="A239" s="134">
        <v>4084</v>
      </c>
      <c r="B239" s="137" t="s">
        <v>524</v>
      </c>
      <c r="D239" s="138">
        <v>-992</v>
      </c>
      <c r="E239" s="138">
        <v>-770.25</v>
      </c>
      <c r="F239" s="138">
        <v>-365</v>
      </c>
      <c r="G239" s="138">
        <v>-256.75</v>
      </c>
      <c r="H239" s="138">
        <v>-493.5</v>
      </c>
      <c r="I239" s="138">
        <v>0</v>
      </c>
      <c r="J239" s="138">
        <v>0</v>
      </c>
      <c r="K239" s="138">
        <v>0</v>
      </c>
      <c r="L239" s="138">
        <v>0</v>
      </c>
      <c r="M239" s="138">
        <v>0</v>
      </c>
      <c r="N239" s="138">
        <v>0</v>
      </c>
      <c r="R239" s="138">
        <v>-1325.5742500000001</v>
      </c>
      <c r="S239" s="138">
        <v>-1326.8998242500002</v>
      </c>
      <c r="T239" s="138">
        <v>-1328.2267240742501</v>
      </c>
      <c r="U239" s="138">
        <v>-1329.5549507983242</v>
      </c>
      <c r="V239" s="138">
        <v>-1330.8845057491226</v>
      </c>
    </row>
    <row r="240" spans="1:22" x14ac:dyDescent="0.2">
      <c r="A240" s="134">
        <v>4086</v>
      </c>
      <c r="B240" s="137" t="s">
        <v>525</v>
      </c>
      <c r="D240" s="138">
        <v>-156088.81999999998</v>
      </c>
      <c r="E240" s="138">
        <v>-161806.14999999997</v>
      </c>
      <c r="F240" s="138">
        <v>-165528.67000000001</v>
      </c>
      <c r="G240" s="138">
        <v>-169810.31</v>
      </c>
      <c r="H240" s="138">
        <v>-195617.55999999997</v>
      </c>
      <c r="I240" s="138">
        <v>-189781.64043732805</v>
      </c>
      <c r="J240" s="138">
        <v>-197417.52949135238</v>
      </c>
      <c r="K240" s="138">
        <v>-203128.54320000001</v>
      </c>
      <c r="L240" s="138">
        <v>-208258.54320000001</v>
      </c>
      <c r="M240" s="138">
        <v>-213055.54320000001</v>
      </c>
      <c r="N240" s="138">
        <v>-217582.54320000001</v>
      </c>
      <c r="R240" s="138">
        <v>-155051.54436352249</v>
      </c>
      <c r="S240" s="138">
        <v>-158735.17006747477</v>
      </c>
      <c r="T240" s="138">
        <v>-163581.40961463845</v>
      </c>
      <c r="U240" s="138">
        <v>-168677.53738890131</v>
      </c>
      <c r="V240" s="138">
        <v>-173482.43086446027</v>
      </c>
    </row>
    <row r="241" spans="1:22" x14ac:dyDescent="0.2">
      <c r="A241" s="134">
        <v>4090</v>
      </c>
      <c r="B241" s="137" t="s">
        <v>526</v>
      </c>
      <c r="D241" s="138">
        <v>0</v>
      </c>
      <c r="E241" s="138">
        <v>0</v>
      </c>
      <c r="F241" s="138">
        <v>0</v>
      </c>
      <c r="G241" s="138">
        <v>0</v>
      </c>
      <c r="H241" s="138">
        <v>0</v>
      </c>
      <c r="I241" s="138">
        <v>0</v>
      </c>
      <c r="J241" s="138">
        <v>0</v>
      </c>
      <c r="K241" s="138">
        <v>0</v>
      </c>
      <c r="L241" s="138">
        <v>0</v>
      </c>
      <c r="M241" s="138">
        <v>0</v>
      </c>
      <c r="N241" s="138">
        <v>0</v>
      </c>
      <c r="R241" s="138">
        <v>0</v>
      </c>
      <c r="S241" s="138">
        <v>0</v>
      </c>
      <c r="T241" s="138">
        <v>0</v>
      </c>
      <c r="U241" s="138">
        <v>0</v>
      </c>
      <c r="V241" s="138">
        <v>0</v>
      </c>
    </row>
    <row r="242" spans="1:22" x14ac:dyDescent="0.2">
      <c r="B242" s="135" t="s">
        <v>527</v>
      </c>
      <c r="D242" s="136"/>
      <c r="E242" s="136"/>
      <c r="F242" s="136"/>
      <c r="G242" s="136"/>
    </row>
    <row r="243" spans="1:22" x14ac:dyDescent="0.2">
      <c r="A243" s="134">
        <v>4205</v>
      </c>
      <c r="B243" s="137" t="s">
        <v>528</v>
      </c>
      <c r="D243" s="138">
        <v>0</v>
      </c>
      <c r="E243" s="138">
        <v>0</v>
      </c>
      <c r="F243" s="138">
        <v>0</v>
      </c>
      <c r="G243" s="138">
        <v>0</v>
      </c>
      <c r="H243" s="138">
        <v>0</v>
      </c>
      <c r="I243" s="138">
        <v>0</v>
      </c>
      <c r="J243" s="138">
        <v>0</v>
      </c>
      <c r="K243" s="138">
        <v>0</v>
      </c>
      <c r="L243" s="138">
        <v>0</v>
      </c>
      <c r="M243" s="138">
        <v>0</v>
      </c>
      <c r="N243" s="138">
        <v>0</v>
      </c>
      <c r="R243" s="138">
        <v>0</v>
      </c>
      <c r="S243" s="138">
        <v>0</v>
      </c>
      <c r="T243" s="138">
        <v>0</v>
      </c>
      <c r="U243" s="138">
        <v>0</v>
      </c>
      <c r="V243" s="138">
        <v>0</v>
      </c>
    </row>
    <row r="244" spans="1:22" x14ac:dyDescent="0.2">
      <c r="A244" s="134">
        <v>4210</v>
      </c>
      <c r="B244" s="137" t="s">
        <v>529</v>
      </c>
      <c r="D244" s="138">
        <v>-183585.94</v>
      </c>
      <c r="E244" s="138">
        <v>-184007.15</v>
      </c>
      <c r="F244" s="138">
        <v>-183912.82</v>
      </c>
      <c r="G244" s="138">
        <v>-194696.59</v>
      </c>
      <c r="H244" s="138">
        <v>-293619.59000000003</v>
      </c>
      <c r="I244" s="138">
        <v>-345325.2967814146</v>
      </c>
      <c r="J244" s="138">
        <v>-345505.20275699988</v>
      </c>
      <c r="K244" s="138">
        <v>-345505.20275699988</v>
      </c>
      <c r="L244" s="138">
        <v>-345505.20275699988</v>
      </c>
      <c r="M244" s="138">
        <v>-345505.20275699988</v>
      </c>
      <c r="N244" s="138">
        <v>-345505.20275699988</v>
      </c>
      <c r="R244" s="138">
        <v>-176388.20333333337</v>
      </c>
      <c r="S244" s="138">
        <v>-176388.20333333337</v>
      </c>
      <c r="T244" s="138">
        <v>-176388.20333333337</v>
      </c>
      <c r="U244" s="138">
        <v>-176388.20333333337</v>
      </c>
      <c r="V244" s="138">
        <v>-176388.20333333337</v>
      </c>
    </row>
    <row r="245" spans="1:22" x14ac:dyDescent="0.2">
      <c r="A245" s="134">
        <v>4215</v>
      </c>
      <c r="B245" s="137" t="s">
        <v>530</v>
      </c>
      <c r="D245" s="138">
        <v>0</v>
      </c>
      <c r="E245" s="138">
        <v>0</v>
      </c>
      <c r="F245" s="138">
        <v>0</v>
      </c>
      <c r="G245" s="138">
        <v>0</v>
      </c>
      <c r="H245" s="138">
        <v>0</v>
      </c>
      <c r="I245" s="138">
        <v>0</v>
      </c>
      <c r="J245" s="138">
        <v>0</v>
      </c>
      <c r="K245" s="138">
        <v>0</v>
      </c>
      <c r="L245" s="138">
        <v>0</v>
      </c>
      <c r="M245" s="138">
        <v>0</v>
      </c>
      <c r="N245" s="138">
        <v>0</v>
      </c>
      <c r="R245" s="138">
        <v>0</v>
      </c>
      <c r="S245" s="138">
        <v>0</v>
      </c>
      <c r="T245" s="138">
        <v>0</v>
      </c>
      <c r="U245" s="138">
        <v>0</v>
      </c>
      <c r="V245" s="138">
        <v>0</v>
      </c>
    </row>
    <row r="246" spans="1:22" x14ac:dyDescent="0.2">
      <c r="A246" s="134">
        <v>4220</v>
      </c>
      <c r="B246" s="137" t="s">
        <v>531</v>
      </c>
      <c r="D246" s="138">
        <v>0</v>
      </c>
      <c r="E246" s="138">
        <v>0</v>
      </c>
      <c r="F246" s="138">
        <v>0</v>
      </c>
      <c r="G246" s="138">
        <v>0</v>
      </c>
      <c r="H246" s="138">
        <v>0</v>
      </c>
      <c r="I246" s="138">
        <v>0</v>
      </c>
      <c r="J246" s="138">
        <v>0</v>
      </c>
      <c r="K246" s="138">
        <v>0</v>
      </c>
      <c r="L246" s="138">
        <v>0</v>
      </c>
      <c r="M246" s="138">
        <v>0</v>
      </c>
      <c r="N246" s="138">
        <v>0</v>
      </c>
      <c r="R246" s="138">
        <v>0</v>
      </c>
      <c r="S246" s="138">
        <v>0</v>
      </c>
      <c r="T246" s="138">
        <v>0</v>
      </c>
      <c r="U246" s="138">
        <v>0</v>
      </c>
      <c r="V246" s="138">
        <v>0</v>
      </c>
    </row>
    <row r="247" spans="1:22" x14ac:dyDescent="0.2">
      <c r="A247" s="134">
        <v>4225</v>
      </c>
      <c r="B247" s="137" t="s">
        <v>532</v>
      </c>
      <c r="D247" s="138">
        <v>-285462.27999999997</v>
      </c>
      <c r="E247" s="138">
        <v>-326017.82</v>
      </c>
      <c r="F247" s="138">
        <v>-308614.15000000008</v>
      </c>
      <c r="G247" s="138">
        <v>-254142.12</v>
      </c>
      <c r="H247" s="138">
        <v>-247469.53000000003</v>
      </c>
      <c r="I247" s="138">
        <v>-253938.43790164206</v>
      </c>
      <c r="J247" s="138">
        <v>-257472.96132477734</v>
      </c>
      <c r="K247" s="138">
        <v>-261983.43556835159</v>
      </c>
      <c r="L247" s="138">
        <v>-266573.78967148403</v>
      </c>
      <c r="M247" s="138">
        <v>-271252.76396423794</v>
      </c>
      <c r="N247" s="138">
        <v>-276013.76626177714</v>
      </c>
      <c r="R247" s="138">
        <v>-286273.7113301811</v>
      </c>
      <c r="S247" s="138">
        <v>-291566.88357968361</v>
      </c>
      <c r="T247" s="138">
        <v>-296971.37025786028</v>
      </c>
      <c r="U247" s="138">
        <v>-303381.11930652353</v>
      </c>
      <c r="V247" s="138">
        <v>-309942.17325428745</v>
      </c>
    </row>
    <row r="248" spans="1:22" x14ac:dyDescent="0.2">
      <c r="A248" s="134">
        <v>4230</v>
      </c>
      <c r="B248" s="137" t="s">
        <v>533</v>
      </c>
      <c r="D248" s="138">
        <v>0</v>
      </c>
      <c r="E248" s="138">
        <v>0</v>
      </c>
      <c r="F248" s="138">
        <v>0</v>
      </c>
      <c r="G248" s="138">
        <v>0</v>
      </c>
      <c r="H248" s="138">
        <v>0</v>
      </c>
      <c r="I248" s="138">
        <v>0</v>
      </c>
      <c r="J248" s="138">
        <v>0</v>
      </c>
      <c r="K248" s="138">
        <v>0</v>
      </c>
      <c r="L248" s="138">
        <v>0</v>
      </c>
      <c r="M248" s="138">
        <v>0</v>
      </c>
      <c r="N248" s="138">
        <v>0</v>
      </c>
      <c r="R248" s="138">
        <v>0</v>
      </c>
      <c r="S248" s="138">
        <v>0</v>
      </c>
      <c r="T248" s="138">
        <v>0</v>
      </c>
      <c r="U248" s="138">
        <v>0</v>
      </c>
      <c r="V248" s="138">
        <v>0</v>
      </c>
    </row>
    <row r="249" spans="1:22" x14ac:dyDescent="0.2">
      <c r="A249" s="134">
        <v>4235</v>
      </c>
      <c r="B249" s="137" t="s">
        <v>534</v>
      </c>
      <c r="D249" s="138">
        <v>-938847.68</v>
      </c>
      <c r="E249" s="138">
        <v>-1077943.4000000001</v>
      </c>
      <c r="F249" s="138">
        <v>-696833.08000000007</v>
      </c>
      <c r="G249" s="138">
        <v>-719469.74</v>
      </c>
      <c r="H249" s="138">
        <v>-469443.40999999992</v>
      </c>
      <c r="I249" s="138">
        <v>-483894.38444050757</v>
      </c>
      <c r="J249" s="138">
        <v>-483270.9186172958</v>
      </c>
      <c r="K249" s="138">
        <v>-485344.74028529075</v>
      </c>
      <c r="L249" s="138">
        <v>-488486.62595347757</v>
      </c>
      <c r="M249" s="138">
        <v>-495800.39155784453</v>
      </c>
      <c r="N249" s="138">
        <v>-503242.37620391964</v>
      </c>
      <c r="R249" s="138">
        <v>-801257.65212672472</v>
      </c>
      <c r="S249" s="138">
        <v>-814158.66483522474</v>
      </c>
      <c r="T249" s="138">
        <v>-827330.98344333912</v>
      </c>
      <c r="U249" s="138">
        <v>-842953.42118714645</v>
      </c>
      <c r="V249" s="138">
        <v>-858944.63333203981</v>
      </c>
    </row>
    <row r="250" spans="1:22" x14ac:dyDescent="0.2">
      <c r="A250" s="134">
        <v>4240</v>
      </c>
      <c r="B250" s="137" t="s">
        <v>535</v>
      </c>
      <c r="D250" s="138">
        <v>0</v>
      </c>
      <c r="E250" s="138">
        <v>0</v>
      </c>
      <c r="F250" s="138">
        <v>0</v>
      </c>
      <c r="G250" s="138">
        <v>0</v>
      </c>
      <c r="H250" s="138">
        <v>0</v>
      </c>
      <c r="I250" s="138">
        <v>0</v>
      </c>
      <c r="J250" s="138">
        <v>0</v>
      </c>
      <c r="K250" s="138">
        <v>0</v>
      </c>
      <c r="L250" s="138">
        <v>0</v>
      </c>
      <c r="M250" s="138">
        <v>0</v>
      </c>
      <c r="N250" s="138">
        <v>0</v>
      </c>
      <c r="R250" s="138">
        <v>0</v>
      </c>
      <c r="S250" s="138">
        <v>0</v>
      </c>
      <c r="T250" s="138">
        <v>0</v>
      </c>
      <c r="U250" s="138">
        <v>0</v>
      </c>
      <c r="V250" s="138">
        <v>0</v>
      </c>
    </row>
    <row r="251" spans="1:22" x14ac:dyDescent="0.2">
      <c r="A251" s="134">
        <v>4245</v>
      </c>
      <c r="B251" s="137" t="s">
        <v>536</v>
      </c>
      <c r="D251" s="138">
        <v>0</v>
      </c>
      <c r="E251" s="138">
        <v>0</v>
      </c>
      <c r="F251" s="138">
        <v>0</v>
      </c>
      <c r="G251" s="138">
        <v>0</v>
      </c>
      <c r="H251" s="138">
        <v>0</v>
      </c>
      <c r="I251" s="138">
        <v>0</v>
      </c>
      <c r="J251" s="138">
        <v>0</v>
      </c>
      <c r="K251" s="138">
        <v>0</v>
      </c>
      <c r="L251" s="138">
        <v>0</v>
      </c>
      <c r="M251" s="138">
        <v>0</v>
      </c>
      <c r="N251" s="138">
        <v>0</v>
      </c>
      <c r="R251" s="138">
        <v>0</v>
      </c>
      <c r="S251" s="138">
        <v>0</v>
      </c>
      <c r="T251" s="138">
        <v>0</v>
      </c>
      <c r="U251" s="138">
        <v>0</v>
      </c>
      <c r="V251" s="138">
        <v>0</v>
      </c>
    </row>
    <row r="252" spans="1:22" x14ac:dyDescent="0.2">
      <c r="B252" s="135" t="s">
        <v>537</v>
      </c>
      <c r="D252" s="136"/>
      <c r="E252" s="136"/>
      <c r="F252" s="136"/>
      <c r="G252" s="136"/>
    </row>
    <row r="253" spans="1:22" x14ac:dyDescent="0.2">
      <c r="A253" s="134">
        <v>4305</v>
      </c>
      <c r="B253" s="137" t="s">
        <v>538</v>
      </c>
      <c r="D253" s="138">
        <v>0</v>
      </c>
      <c r="E253" s="138">
        <v>0</v>
      </c>
      <c r="F253" s="138">
        <v>0</v>
      </c>
      <c r="G253" s="138">
        <v>0</v>
      </c>
      <c r="H253" s="138">
        <v>0</v>
      </c>
      <c r="I253" s="138">
        <v>0</v>
      </c>
      <c r="J253" s="138">
        <v>0</v>
      </c>
      <c r="K253" s="138">
        <v>0</v>
      </c>
      <c r="L253" s="138">
        <v>0</v>
      </c>
      <c r="M253" s="138">
        <v>0</v>
      </c>
      <c r="N253" s="138">
        <v>0</v>
      </c>
      <c r="R253" s="138">
        <v>0</v>
      </c>
      <c r="S253" s="138">
        <v>0</v>
      </c>
      <c r="T253" s="138">
        <v>0</v>
      </c>
      <c r="U253" s="138">
        <v>0</v>
      </c>
      <c r="V253" s="138">
        <v>0</v>
      </c>
    </row>
    <row r="254" spans="1:22" x14ac:dyDescent="0.2">
      <c r="A254" s="134">
        <v>4310</v>
      </c>
      <c r="B254" s="137" t="s">
        <v>539</v>
      </c>
      <c r="D254" s="138">
        <v>0</v>
      </c>
      <c r="E254" s="138">
        <v>0</v>
      </c>
      <c r="F254" s="138">
        <v>0</v>
      </c>
      <c r="G254" s="138">
        <v>0</v>
      </c>
      <c r="H254" s="138">
        <v>0</v>
      </c>
      <c r="I254" s="138">
        <v>0</v>
      </c>
      <c r="J254" s="138">
        <v>0</v>
      </c>
      <c r="K254" s="138">
        <v>0</v>
      </c>
      <c r="L254" s="138">
        <v>0</v>
      </c>
      <c r="M254" s="138">
        <v>0</v>
      </c>
      <c r="N254" s="138">
        <v>0</v>
      </c>
      <c r="R254" s="138">
        <v>0</v>
      </c>
      <c r="S254" s="138">
        <v>0</v>
      </c>
      <c r="T254" s="138">
        <v>0</v>
      </c>
      <c r="U254" s="138">
        <v>0</v>
      </c>
      <c r="V254" s="138">
        <v>0</v>
      </c>
    </row>
    <row r="255" spans="1:22" x14ac:dyDescent="0.2">
      <c r="A255" s="134">
        <v>4315</v>
      </c>
      <c r="B255" s="137" t="s">
        <v>540</v>
      </c>
      <c r="D255" s="138">
        <v>0</v>
      </c>
      <c r="E255" s="138">
        <v>0</v>
      </c>
      <c r="F255" s="138">
        <v>0</v>
      </c>
      <c r="G255" s="138">
        <v>0</v>
      </c>
      <c r="H255" s="138">
        <v>0</v>
      </c>
      <c r="I255" s="138">
        <v>0</v>
      </c>
      <c r="J255" s="138">
        <v>0</v>
      </c>
      <c r="K255" s="138">
        <v>0</v>
      </c>
      <c r="L255" s="138">
        <v>0</v>
      </c>
      <c r="M255" s="138">
        <v>0</v>
      </c>
      <c r="N255" s="138">
        <v>0</v>
      </c>
      <c r="R255" s="138">
        <v>0</v>
      </c>
      <c r="S255" s="138">
        <v>0</v>
      </c>
      <c r="T255" s="138">
        <v>0</v>
      </c>
      <c r="U255" s="138">
        <v>0</v>
      </c>
      <c r="V255" s="138">
        <v>0</v>
      </c>
    </row>
    <row r="256" spans="1:22" x14ac:dyDescent="0.2">
      <c r="A256" s="134">
        <v>4320</v>
      </c>
      <c r="B256" s="137" t="s">
        <v>541</v>
      </c>
      <c r="D256" s="138">
        <v>0</v>
      </c>
      <c r="E256" s="138">
        <v>0</v>
      </c>
      <c r="F256" s="138">
        <v>0</v>
      </c>
      <c r="G256" s="138">
        <v>0</v>
      </c>
      <c r="H256" s="138">
        <v>0</v>
      </c>
      <c r="I256" s="138">
        <v>0</v>
      </c>
      <c r="J256" s="138">
        <v>0</v>
      </c>
      <c r="K256" s="138">
        <v>0</v>
      </c>
      <c r="L256" s="138">
        <v>0</v>
      </c>
      <c r="M256" s="138">
        <v>0</v>
      </c>
      <c r="N256" s="138">
        <v>0</v>
      </c>
      <c r="R256" s="138">
        <v>0</v>
      </c>
      <c r="S256" s="138">
        <v>0</v>
      </c>
      <c r="T256" s="138">
        <v>0</v>
      </c>
      <c r="U256" s="138">
        <v>0</v>
      </c>
      <c r="V256" s="138">
        <v>0</v>
      </c>
    </row>
    <row r="257" spans="1:22" x14ac:dyDescent="0.2">
      <c r="A257" s="134">
        <v>4324</v>
      </c>
      <c r="B257" s="137" t="s">
        <v>542</v>
      </c>
      <c r="D257" s="138">
        <v>0.12</v>
      </c>
      <c r="E257" s="138">
        <v>0.12</v>
      </c>
      <c r="F257" s="138">
        <v>13.37</v>
      </c>
      <c r="G257" s="138">
        <v>0.12</v>
      </c>
      <c r="H257" s="138">
        <v>0.11</v>
      </c>
      <c r="I257" s="138">
        <v>0</v>
      </c>
      <c r="J257" s="138">
        <v>0</v>
      </c>
      <c r="K257" s="138">
        <v>0</v>
      </c>
      <c r="L257" s="138">
        <v>0</v>
      </c>
      <c r="M257" s="138">
        <v>0</v>
      </c>
      <c r="N257" s="138">
        <v>0</v>
      </c>
      <c r="R257" s="138">
        <v>0</v>
      </c>
      <c r="S257" s="138">
        <v>0</v>
      </c>
      <c r="T257" s="138">
        <v>0</v>
      </c>
      <c r="U257" s="138">
        <v>0</v>
      </c>
      <c r="V257" s="138">
        <v>0</v>
      </c>
    </row>
    <row r="258" spans="1:22" x14ac:dyDescent="0.2">
      <c r="A258" s="134">
        <v>4325</v>
      </c>
      <c r="B258" s="137" t="s">
        <v>543</v>
      </c>
      <c r="D258" s="138">
        <v>-153070.28</v>
      </c>
      <c r="E258" s="138">
        <v>-48352.63</v>
      </c>
      <c r="F258" s="138">
        <v>-185118.81</v>
      </c>
      <c r="G258" s="138">
        <v>-175830.55</v>
      </c>
      <c r="H258" s="138">
        <v>-182826.28</v>
      </c>
      <c r="I258" s="138">
        <v>-191174.15588634313</v>
      </c>
      <c r="J258" s="138">
        <v>-191174.15588634313</v>
      </c>
      <c r="K258" s="138">
        <v>-191174.15588634313</v>
      </c>
      <c r="L258" s="138">
        <v>-191174.15588634313</v>
      </c>
      <c r="M258" s="138">
        <v>-191174.15588634313</v>
      </c>
      <c r="N258" s="138">
        <v>-191174.15588634313</v>
      </c>
      <c r="R258" s="138">
        <v>-1388669.5866666667</v>
      </c>
      <c r="S258" s="138">
        <v>-1388669.5866666667</v>
      </c>
      <c r="T258" s="138">
        <v>-1388669.5866666667</v>
      </c>
      <c r="U258" s="138">
        <v>-1388669.5866666667</v>
      </c>
      <c r="V258" s="138">
        <v>-1388669.5866666667</v>
      </c>
    </row>
    <row r="259" spans="1:22" x14ac:dyDescent="0.2">
      <c r="A259" s="134">
        <v>4330</v>
      </c>
      <c r="B259" s="137" t="s">
        <v>544</v>
      </c>
      <c r="D259" s="138">
        <v>134452.19</v>
      </c>
      <c r="E259" s="138">
        <v>67996.960000000006</v>
      </c>
      <c r="F259" s="138">
        <v>203663.00999999998</v>
      </c>
      <c r="G259" s="138">
        <v>118522.86000000002</v>
      </c>
      <c r="H259" s="138">
        <v>199582.36000000002</v>
      </c>
      <c r="I259" s="138">
        <v>190404.8909667081</v>
      </c>
      <c r="J259" s="138">
        <v>190404.8909667081</v>
      </c>
      <c r="K259" s="138">
        <v>190404.8909667081</v>
      </c>
      <c r="L259" s="138">
        <v>190404.8909667081</v>
      </c>
      <c r="M259" s="138">
        <v>190404.8909667081</v>
      </c>
      <c r="N259" s="138">
        <v>190404.8909667081</v>
      </c>
      <c r="R259" s="138">
        <v>1375610.0980500001</v>
      </c>
      <c r="S259" s="138">
        <v>1375610.0980500001</v>
      </c>
      <c r="T259" s="138">
        <v>1375610.0980500001</v>
      </c>
      <c r="U259" s="138">
        <v>1375610.0980500001</v>
      </c>
      <c r="V259" s="138">
        <v>1375610.0980500001</v>
      </c>
    </row>
    <row r="260" spans="1:22" x14ac:dyDescent="0.2">
      <c r="A260" s="134">
        <v>4335</v>
      </c>
      <c r="B260" s="137" t="s">
        <v>545</v>
      </c>
      <c r="D260" s="138">
        <v>0</v>
      </c>
      <c r="E260" s="138">
        <v>0</v>
      </c>
      <c r="F260" s="138">
        <v>0</v>
      </c>
      <c r="G260" s="138">
        <v>0</v>
      </c>
      <c r="H260" s="138">
        <v>0</v>
      </c>
      <c r="I260" s="138">
        <v>0</v>
      </c>
      <c r="J260" s="138">
        <v>0</v>
      </c>
      <c r="K260" s="138">
        <v>0</v>
      </c>
      <c r="L260" s="138">
        <v>0</v>
      </c>
      <c r="M260" s="138">
        <v>0</v>
      </c>
      <c r="N260" s="138">
        <v>0</v>
      </c>
      <c r="R260" s="138">
        <v>0</v>
      </c>
      <c r="S260" s="138">
        <v>0</v>
      </c>
      <c r="T260" s="138">
        <v>0</v>
      </c>
      <c r="U260" s="138">
        <v>0</v>
      </c>
      <c r="V260" s="138">
        <v>0</v>
      </c>
    </row>
    <row r="261" spans="1:22" x14ac:dyDescent="0.2">
      <c r="A261" s="134">
        <v>4340</v>
      </c>
      <c r="B261" s="137" t="s">
        <v>546</v>
      </c>
      <c r="D261" s="138">
        <v>0</v>
      </c>
      <c r="E261" s="138">
        <v>0</v>
      </c>
      <c r="F261" s="138">
        <v>0</v>
      </c>
      <c r="G261" s="138">
        <v>0</v>
      </c>
      <c r="H261" s="138">
        <v>0</v>
      </c>
      <c r="I261" s="138">
        <v>0</v>
      </c>
      <c r="J261" s="138">
        <v>0</v>
      </c>
      <c r="K261" s="138">
        <v>0</v>
      </c>
      <c r="L261" s="138">
        <v>0</v>
      </c>
      <c r="M261" s="138">
        <v>0</v>
      </c>
      <c r="N261" s="138">
        <v>0</v>
      </c>
      <c r="R261" s="138">
        <v>0</v>
      </c>
      <c r="S261" s="138">
        <v>0</v>
      </c>
      <c r="T261" s="138">
        <v>0</v>
      </c>
      <c r="U261" s="138">
        <v>0</v>
      </c>
      <c r="V261" s="138">
        <v>0</v>
      </c>
    </row>
    <row r="262" spans="1:22" x14ac:dyDescent="0.2">
      <c r="A262" s="134">
        <v>4345</v>
      </c>
      <c r="B262" s="137" t="s">
        <v>547</v>
      </c>
      <c r="D262" s="138">
        <v>0</v>
      </c>
      <c r="E262" s="138">
        <v>0</v>
      </c>
      <c r="F262" s="138">
        <v>0</v>
      </c>
      <c r="G262" s="138">
        <v>0</v>
      </c>
      <c r="H262" s="138">
        <v>0</v>
      </c>
      <c r="I262" s="138">
        <v>0</v>
      </c>
      <c r="J262" s="138">
        <v>0</v>
      </c>
      <c r="K262" s="138">
        <v>0</v>
      </c>
      <c r="L262" s="138">
        <v>0</v>
      </c>
      <c r="M262" s="138">
        <v>0</v>
      </c>
      <c r="N262" s="138">
        <v>0</v>
      </c>
      <c r="R262" s="138">
        <v>0</v>
      </c>
      <c r="S262" s="138">
        <v>0</v>
      </c>
      <c r="T262" s="138">
        <v>0</v>
      </c>
      <c r="U262" s="138">
        <v>0</v>
      </c>
      <c r="V262" s="138">
        <v>0</v>
      </c>
    </row>
    <row r="263" spans="1:22" x14ac:dyDescent="0.2">
      <c r="A263" s="134">
        <v>4350</v>
      </c>
      <c r="B263" s="137" t="s">
        <v>548</v>
      </c>
      <c r="D263" s="138">
        <v>0</v>
      </c>
      <c r="E263" s="138">
        <v>0</v>
      </c>
      <c r="F263" s="138">
        <v>0</v>
      </c>
      <c r="G263" s="138">
        <v>0</v>
      </c>
      <c r="H263" s="138">
        <v>0</v>
      </c>
      <c r="I263" s="138">
        <v>0</v>
      </c>
      <c r="J263" s="138">
        <v>0</v>
      </c>
      <c r="K263" s="138">
        <v>0</v>
      </c>
      <c r="L263" s="138">
        <v>0</v>
      </c>
      <c r="M263" s="138">
        <v>0</v>
      </c>
      <c r="N263" s="138">
        <v>0</v>
      </c>
      <c r="R263" s="138">
        <v>0</v>
      </c>
      <c r="S263" s="138">
        <v>0</v>
      </c>
      <c r="T263" s="138">
        <v>0</v>
      </c>
      <c r="U263" s="138">
        <v>0</v>
      </c>
      <c r="V263" s="138">
        <v>0</v>
      </c>
    </row>
    <row r="264" spans="1:22" x14ac:dyDescent="0.2">
      <c r="A264" s="134">
        <v>4355</v>
      </c>
      <c r="B264" s="137" t="s">
        <v>549</v>
      </c>
      <c r="D264" s="138">
        <v>-500</v>
      </c>
      <c r="E264" s="138">
        <v>-7875</v>
      </c>
      <c r="F264" s="138">
        <v>73591.09</v>
      </c>
      <c r="G264" s="138">
        <v>-33661</v>
      </c>
      <c r="H264" s="147">
        <v>647442.34</v>
      </c>
      <c r="I264" s="138">
        <v>0</v>
      </c>
      <c r="J264" s="138">
        <v>0</v>
      </c>
      <c r="K264" s="138">
        <v>0</v>
      </c>
      <c r="L264" s="138">
        <v>0</v>
      </c>
      <c r="M264" s="138">
        <v>0</v>
      </c>
      <c r="N264" s="138">
        <v>0</v>
      </c>
      <c r="R264" s="138">
        <v>0</v>
      </c>
      <c r="S264" s="138">
        <v>0</v>
      </c>
      <c r="T264" s="138">
        <v>0</v>
      </c>
      <c r="U264" s="138">
        <v>0</v>
      </c>
      <c r="V264" s="138">
        <v>0</v>
      </c>
    </row>
    <row r="265" spans="1:22" x14ac:dyDescent="0.2">
      <c r="A265" s="134">
        <v>4357</v>
      </c>
      <c r="B265" s="137" t="s">
        <v>550</v>
      </c>
      <c r="D265" s="138">
        <v>0</v>
      </c>
      <c r="E265" s="138">
        <v>0</v>
      </c>
      <c r="F265" s="138">
        <v>0</v>
      </c>
      <c r="G265" s="138">
        <v>0</v>
      </c>
      <c r="H265" s="147">
        <v>0</v>
      </c>
      <c r="I265" s="138">
        <v>0</v>
      </c>
      <c r="J265" s="138">
        <v>0</v>
      </c>
      <c r="K265" s="138">
        <v>0</v>
      </c>
      <c r="L265" s="138">
        <v>0</v>
      </c>
      <c r="M265" s="138">
        <v>0</v>
      </c>
      <c r="N265" s="138">
        <v>0</v>
      </c>
      <c r="O265" s="119" t="s">
        <v>551</v>
      </c>
      <c r="R265" s="138">
        <v>0</v>
      </c>
      <c r="S265" s="138">
        <v>0</v>
      </c>
      <c r="T265" s="138">
        <v>0</v>
      </c>
      <c r="U265" s="138">
        <v>0</v>
      </c>
      <c r="V265" s="138">
        <v>0</v>
      </c>
    </row>
    <row r="266" spans="1:22" x14ac:dyDescent="0.2">
      <c r="A266" s="134">
        <v>4360</v>
      </c>
      <c r="B266" s="137" t="s">
        <v>552</v>
      </c>
      <c r="D266" s="138">
        <v>106535</v>
      </c>
      <c r="E266" s="138">
        <v>429437</v>
      </c>
      <c r="F266" s="138">
        <v>439947</v>
      </c>
      <c r="G266" s="138">
        <v>386552.33</v>
      </c>
      <c r="H266" s="147">
        <v>-847325.32</v>
      </c>
      <c r="I266" s="138">
        <v>277875</v>
      </c>
      <c r="J266" s="138">
        <v>277875</v>
      </c>
      <c r="K266" s="138">
        <v>409093.9490731582</v>
      </c>
      <c r="L266" s="138">
        <v>409093.9490731582</v>
      </c>
      <c r="M266" s="138">
        <v>409093.9490731582</v>
      </c>
      <c r="N266" s="138">
        <v>409093.9490731582</v>
      </c>
      <c r="R266" s="138">
        <v>396446.48186022975</v>
      </c>
      <c r="S266" s="138">
        <v>265096.41353176464</v>
      </c>
      <c r="T266" s="138">
        <v>182213.82880373229</v>
      </c>
      <c r="U266" s="138">
        <v>403264.58507198258</v>
      </c>
      <c r="V266" s="138">
        <v>381240.00586030376</v>
      </c>
    </row>
    <row r="267" spans="1:22" x14ac:dyDescent="0.2">
      <c r="A267" s="134">
        <v>4362</v>
      </c>
      <c r="B267" s="137" t="s">
        <v>553</v>
      </c>
      <c r="D267" s="138">
        <v>0</v>
      </c>
      <c r="E267" s="138">
        <v>0</v>
      </c>
      <c r="F267" s="138">
        <v>0</v>
      </c>
      <c r="G267" s="138">
        <v>0</v>
      </c>
      <c r="H267" s="147">
        <v>0</v>
      </c>
      <c r="I267" s="138">
        <v>0</v>
      </c>
      <c r="J267" s="138">
        <v>0</v>
      </c>
      <c r="K267" s="138">
        <v>0</v>
      </c>
      <c r="L267" s="138">
        <v>0</v>
      </c>
      <c r="M267" s="138">
        <v>0</v>
      </c>
      <c r="N267" s="138">
        <v>0</v>
      </c>
      <c r="O267" s="119" t="s">
        <v>551</v>
      </c>
      <c r="R267" s="138">
        <v>0</v>
      </c>
      <c r="S267" s="138">
        <v>0</v>
      </c>
      <c r="T267" s="138">
        <v>0</v>
      </c>
      <c r="U267" s="138">
        <v>0</v>
      </c>
      <c r="V267" s="138">
        <v>0</v>
      </c>
    </row>
    <row r="268" spans="1:22" x14ac:dyDescent="0.2">
      <c r="A268" s="134">
        <v>4365</v>
      </c>
      <c r="B268" s="137" t="s">
        <v>554</v>
      </c>
      <c r="D268" s="138">
        <v>0</v>
      </c>
      <c r="E268" s="138">
        <v>0</v>
      </c>
      <c r="F268" s="138">
        <v>0</v>
      </c>
      <c r="G268" s="138">
        <v>0</v>
      </c>
      <c r="H268" s="138">
        <v>0</v>
      </c>
      <c r="I268" s="138">
        <v>0</v>
      </c>
      <c r="J268" s="138">
        <v>0</v>
      </c>
      <c r="K268" s="138">
        <v>0</v>
      </c>
      <c r="L268" s="138">
        <v>0</v>
      </c>
      <c r="M268" s="138">
        <v>0</v>
      </c>
      <c r="N268" s="138">
        <v>0</v>
      </c>
      <c r="R268" s="138">
        <v>0</v>
      </c>
      <c r="S268" s="138">
        <v>0</v>
      </c>
      <c r="T268" s="138">
        <v>0</v>
      </c>
      <c r="U268" s="138">
        <v>0</v>
      </c>
      <c r="V268" s="138">
        <v>0</v>
      </c>
    </row>
    <row r="269" spans="1:22" x14ac:dyDescent="0.2">
      <c r="A269" s="134">
        <v>4370</v>
      </c>
      <c r="B269" s="137" t="s">
        <v>555</v>
      </c>
      <c r="D269" s="138">
        <v>0</v>
      </c>
      <c r="E269" s="138">
        <v>0</v>
      </c>
      <c r="F269" s="138">
        <v>0</v>
      </c>
      <c r="G269" s="138">
        <v>0</v>
      </c>
      <c r="H269" s="138">
        <v>0</v>
      </c>
      <c r="I269" s="138">
        <v>0</v>
      </c>
      <c r="J269" s="138">
        <v>0</v>
      </c>
      <c r="K269" s="138">
        <v>0</v>
      </c>
      <c r="L269" s="138">
        <v>0</v>
      </c>
      <c r="M269" s="138">
        <v>0</v>
      </c>
      <c r="N269" s="138">
        <v>0</v>
      </c>
      <c r="R269" s="138">
        <v>0</v>
      </c>
      <c r="S269" s="138">
        <v>0</v>
      </c>
      <c r="T269" s="138">
        <v>0</v>
      </c>
      <c r="U269" s="138">
        <v>0</v>
      </c>
      <c r="V269" s="138">
        <v>0</v>
      </c>
    </row>
    <row r="270" spans="1:22" x14ac:dyDescent="0.2">
      <c r="A270" s="134">
        <v>4375</v>
      </c>
      <c r="B270" s="137" t="s">
        <v>556</v>
      </c>
      <c r="D270" s="138">
        <v>-1588922.97</v>
      </c>
      <c r="E270" s="138">
        <v>-3208616.41</v>
      </c>
      <c r="F270" s="138">
        <v>-2851178.7399999998</v>
      </c>
      <c r="G270" s="138">
        <v>-2918149.27</v>
      </c>
      <c r="H270" s="138">
        <v>-3483340.27</v>
      </c>
      <c r="I270" s="138">
        <v>-2987.7175226272789</v>
      </c>
      <c r="J270" s="138">
        <v>-2987.7175226272789</v>
      </c>
      <c r="K270" s="138">
        <v>-107213.97995071797</v>
      </c>
      <c r="L270" s="138">
        <v>-107213.97995071797</v>
      </c>
      <c r="M270" s="138">
        <v>-107213.97995071797</v>
      </c>
      <c r="N270" s="138">
        <v>-107213.97995071797</v>
      </c>
      <c r="R270" s="138">
        <v>-2376718.6850000001</v>
      </c>
      <c r="S270" s="138">
        <v>-2376718.6850000001</v>
      </c>
      <c r="T270" s="138">
        <v>-2376718.6850000001</v>
      </c>
      <c r="U270" s="138">
        <v>-2376718.6850000001</v>
      </c>
      <c r="V270" s="138">
        <v>-2376718.6850000001</v>
      </c>
    </row>
    <row r="271" spans="1:22" x14ac:dyDescent="0.2">
      <c r="A271" s="134">
        <v>4380</v>
      </c>
      <c r="B271" s="137" t="s">
        <v>557</v>
      </c>
      <c r="D271" s="138">
        <v>1454654.8499999999</v>
      </c>
      <c r="E271" s="138">
        <v>2932675.8200000008</v>
      </c>
      <c r="F271" s="138">
        <v>2706242.189999999</v>
      </c>
      <c r="G271" s="138">
        <v>2371941.4999999995</v>
      </c>
      <c r="H271" s="138">
        <v>3481513.22</v>
      </c>
      <c r="I271" s="138">
        <v>0</v>
      </c>
      <c r="J271" s="138">
        <v>0</v>
      </c>
      <c r="K271" s="138">
        <v>0</v>
      </c>
      <c r="L271" s="138">
        <v>0</v>
      </c>
      <c r="M271" s="138">
        <v>0</v>
      </c>
      <c r="N271" s="138">
        <v>0</v>
      </c>
      <c r="R271" s="138">
        <v>2369144.3500000006</v>
      </c>
      <c r="S271" s="138">
        <v>2369144.3500000006</v>
      </c>
      <c r="T271" s="138">
        <v>2369144.3500000006</v>
      </c>
      <c r="U271" s="138">
        <v>2369144.3500000006</v>
      </c>
      <c r="V271" s="138">
        <v>2369144.3500000006</v>
      </c>
    </row>
    <row r="272" spans="1:22" x14ac:dyDescent="0.2">
      <c r="A272" s="134">
        <v>4385</v>
      </c>
      <c r="B272" s="137" t="s">
        <v>557</v>
      </c>
      <c r="D272" s="138">
        <v>0</v>
      </c>
      <c r="E272" s="138">
        <v>0</v>
      </c>
      <c r="F272" s="138">
        <v>0</v>
      </c>
      <c r="G272" s="138">
        <v>0</v>
      </c>
      <c r="H272" s="138">
        <v>0</v>
      </c>
      <c r="I272" s="138">
        <v>0</v>
      </c>
      <c r="J272" s="138">
        <v>0</v>
      </c>
      <c r="K272" s="138">
        <v>0</v>
      </c>
      <c r="L272" s="138">
        <v>0</v>
      </c>
      <c r="M272" s="138">
        <v>0</v>
      </c>
      <c r="N272" s="138">
        <v>0</v>
      </c>
      <c r="R272" s="138">
        <v>0</v>
      </c>
      <c r="S272" s="138">
        <v>0</v>
      </c>
      <c r="T272" s="138">
        <v>0</v>
      </c>
      <c r="U272" s="138">
        <v>0</v>
      </c>
      <c r="V272" s="138">
        <v>0</v>
      </c>
    </row>
    <row r="273" spans="1:22" x14ac:dyDescent="0.2">
      <c r="A273" s="134">
        <v>4390</v>
      </c>
      <c r="B273" s="137" t="s">
        <v>558</v>
      </c>
      <c r="D273" s="138">
        <v>-154246.34999999998</v>
      </c>
      <c r="E273" s="138">
        <v>-122787.73999999999</v>
      </c>
      <c r="F273" s="138">
        <v>-205677.19</v>
      </c>
      <c r="G273" s="138">
        <v>-189620.77000000002</v>
      </c>
      <c r="H273" s="138">
        <v>-145804.48000000001</v>
      </c>
      <c r="I273" s="138">
        <v>-149788.33196653967</v>
      </c>
      <c r="J273" s="138">
        <v>-149788.33196653967</v>
      </c>
      <c r="K273" s="138">
        <v>-149788.33196653967</v>
      </c>
      <c r="L273" s="138">
        <v>-149788.33196653967</v>
      </c>
      <c r="M273" s="138">
        <v>-149788.33196653967</v>
      </c>
      <c r="N273" s="138">
        <v>-149788.33196653967</v>
      </c>
      <c r="R273" s="138">
        <v>-146628.99</v>
      </c>
      <c r="S273" s="138">
        <v>-146628.99</v>
      </c>
      <c r="T273" s="138">
        <v>-146628.99</v>
      </c>
      <c r="U273" s="138">
        <v>-146628.99</v>
      </c>
      <c r="V273" s="138">
        <v>-146628.99</v>
      </c>
    </row>
    <row r="274" spans="1:22" x14ac:dyDescent="0.2">
      <c r="A274" s="134">
        <v>4395</v>
      </c>
      <c r="B274" s="137" t="s">
        <v>559</v>
      </c>
      <c r="D274" s="138">
        <v>0</v>
      </c>
      <c r="E274" s="138">
        <v>0</v>
      </c>
      <c r="F274" s="138">
        <v>0</v>
      </c>
      <c r="G274" s="138">
        <v>0</v>
      </c>
      <c r="H274" s="138">
        <v>0</v>
      </c>
      <c r="I274" s="138">
        <v>0</v>
      </c>
      <c r="J274" s="138">
        <v>0</v>
      </c>
      <c r="K274" s="138">
        <v>0</v>
      </c>
      <c r="L274" s="138">
        <v>0</v>
      </c>
      <c r="M274" s="138">
        <v>0</v>
      </c>
      <c r="N274" s="138">
        <v>0</v>
      </c>
      <c r="R274" s="138">
        <v>0</v>
      </c>
      <c r="S274" s="138">
        <v>0</v>
      </c>
      <c r="T274" s="138">
        <v>0</v>
      </c>
      <c r="U274" s="138">
        <v>0</v>
      </c>
      <c r="V274" s="138">
        <v>0</v>
      </c>
    </row>
    <row r="275" spans="1:22" x14ac:dyDescent="0.2">
      <c r="A275" s="134">
        <v>4398</v>
      </c>
      <c r="B275" s="137" t="s">
        <v>560</v>
      </c>
      <c r="D275" s="138">
        <v>0</v>
      </c>
      <c r="E275" s="138">
        <v>0</v>
      </c>
      <c r="F275" s="138">
        <v>-1795.17</v>
      </c>
      <c r="G275" s="138">
        <v>-10.029999999999999</v>
      </c>
      <c r="H275" s="138">
        <v>833.96</v>
      </c>
      <c r="I275" s="138">
        <v>2007</v>
      </c>
      <c r="J275" s="138">
        <v>2047.14</v>
      </c>
      <c r="K275" s="138">
        <v>2090.1299400000003</v>
      </c>
      <c r="L275" s="138">
        <v>2134.0226687400004</v>
      </c>
      <c r="M275" s="138">
        <v>2178.8371447835402</v>
      </c>
      <c r="N275" s="138">
        <v>2224.5927248239946</v>
      </c>
      <c r="R275" s="138">
        <v>0</v>
      </c>
      <c r="S275" s="138">
        <v>0</v>
      </c>
      <c r="T275" s="138">
        <v>0</v>
      </c>
      <c r="U275" s="138">
        <v>0</v>
      </c>
      <c r="V275" s="138">
        <v>0</v>
      </c>
    </row>
    <row r="276" spans="1:22" x14ac:dyDescent="0.2">
      <c r="B276" s="135" t="s">
        <v>561</v>
      </c>
      <c r="D276" s="136"/>
      <c r="E276" s="136"/>
      <c r="F276" s="136"/>
      <c r="G276" s="136"/>
    </row>
    <row r="277" spans="1:22" x14ac:dyDescent="0.2">
      <c r="A277" s="134">
        <v>4405</v>
      </c>
      <c r="B277" s="137" t="s">
        <v>562</v>
      </c>
      <c r="D277" s="138">
        <v>-190831.56</v>
      </c>
      <c r="E277" s="138">
        <v>-145297.53</v>
      </c>
      <c r="F277" s="138">
        <v>-159458.09</v>
      </c>
      <c r="G277" s="138">
        <v>-168839.78999999998</v>
      </c>
      <c r="H277" s="138">
        <v>-131552.65</v>
      </c>
      <c r="I277" s="138">
        <v>-74430.899999999994</v>
      </c>
      <c r="J277" s="138">
        <v>-74430.899999999994</v>
      </c>
      <c r="K277" s="138">
        <v>-74430.899999999994</v>
      </c>
      <c r="L277" s="138">
        <v>-74430.899999999994</v>
      </c>
      <c r="M277" s="138">
        <v>-74430.899999999994</v>
      </c>
      <c r="N277" s="138">
        <v>-74430.899999999994</v>
      </c>
      <c r="R277" s="138">
        <v>-128000</v>
      </c>
      <c r="S277" s="138">
        <v>-128000</v>
      </c>
      <c r="T277" s="138">
        <v>-128000</v>
      </c>
      <c r="U277" s="138">
        <v>-128000</v>
      </c>
      <c r="V277" s="138">
        <v>-128000</v>
      </c>
    </row>
    <row r="278" spans="1:22" x14ac:dyDescent="0.2">
      <c r="A278" s="134">
        <v>4410</v>
      </c>
      <c r="B278" s="137" t="s">
        <v>563</v>
      </c>
      <c r="D278" s="138">
        <v>0</v>
      </c>
      <c r="E278" s="138">
        <v>0</v>
      </c>
      <c r="F278" s="138">
        <v>0</v>
      </c>
      <c r="G278" s="138">
        <v>0</v>
      </c>
      <c r="H278" s="138">
        <v>0</v>
      </c>
      <c r="I278" s="138">
        <v>0</v>
      </c>
      <c r="J278" s="138">
        <v>0</v>
      </c>
      <c r="K278" s="138">
        <v>0</v>
      </c>
      <c r="L278" s="138">
        <v>0</v>
      </c>
      <c r="M278" s="138">
        <v>0</v>
      </c>
      <c r="N278" s="138">
        <v>0</v>
      </c>
      <c r="R278" s="138">
        <v>0</v>
      </c>
      <c r="S278" s="138">
        <v>0</v>
      </c>
      <c r="T278" s="138">
        <v>0</v>
      </c>
      <c r="U278" s="138">
        <v>0</v>
      </c>
      <c r="V278" s="138">
        <v>0</v>
      </c>
    </row>
    <row r="279" spans="1:22" x14ac:dyDescent="0.2">
      <c r="A279" s="134">
        <v>4415</v>
      </c>
      <c r="B279" s="137" t="s">
        <v>564</v>
      </c>
      <c r="D279" s="138">
        <v>0</v>
      </c>
      <c r="E279" s="138">
        <v>0</v>
      </c>
      <c r="F279" s="138">
        <v>0</v>
      </c>
      <c r="G279" s="138">
        <v>0</v>
      </c>
      <c r="H279" s="138">
        <v>0</v>
      </c>
      <c r="I279" s="138">
        <v>0</v>
      </c>
      <c r="J279" s="138">
        <v>0</v>
      </c>
      <c r="K279" s="138">
        <v>0</v>
      </c>
      <c r="L279" s="138">
        <v>0</v>
      </c>
      <c r="M279" s="138">
        <v>0</v>
      </c>
      <c r="N279" s="138">
        <v>0</v>
      </c>
      <c r="R279" s="138">
        <v>0</v>
      </c>
      <c r="S279" s="138">
        <v>0</v>
      </c>
      <c r="T279" s="138">
        <v>0</v>
      </c>
      <c r="U279" s="138">
        <v>0</v>
      </c>
      <c r="V279" s="138">
        <v>0</v>
      </c>
    </row>
    <row r="280" spans="1:22" x14ac:dyDescent="0.2">
      <c r="A280" s="134">
        <v>4420</v>
      </c>
      <c r="B280" s="137" t="s">
        <v>565</v>
      </c>
      <c r="D280" s="138">
        <v>0</v>
      </c>
      <c r="E280" s="138">
        <v>0</v>
      </c>
      <c r="F280" s="138">
        <v>0</v>
      </c>
      <c r="G280" s="138">
        <v>0</v>
      </c>
      <c r="H280" s="138">
        <v>0</v>
      </c>
      <c r="I280" s="138">
        <v>0</v>
      </c>
      <c r="J280" s="138">
        <v>0</v>
      </c>
      <c r="K280" s="138">
        <v>0</v>
      </c>
      <c r="L280" s="138">
        <v>0</v>
      </c>
      <c r="M280" s="138">
        <v>0</v>
      </c>
      <c r="N280" s="138">
        <v>0</v>
      </c>
      <c r="R280" s="138">
        <v>0</v>
      </c>
      <c r="S280" s="138">
        <v>0</v>
      </c>
      <c r="T280" s="138">
        <v>0</v>
      </c>
      <c r="U280" s="138">
        <v>0</v>
      </c>
      <c r="V280" s="138">
        <v>0</v>
      </c>
    </row>
    <row r="281" spans="1:22" x14ac:dyDescent="0.2">
      <c r="B281" s="135" t="s">
        <v>566</v>
      </c>
      <c r="D281" s="136"/>
      <c r="E281" s="136"/>
      <c r="F281" s="136"/>
      <c r="G281" s="136"/>
    </row>
    <row r="282" spans="1:22" x14ac:dyDescent="0.2">
      <c r="A282" s="134">
        <v>4705</v>
      </c>
      <c r="B282" s="137" t="s">
        <v>567</v>
      </c>
      <c r="D282" s="138">
        <v>72163351.63000001</v>
      </c>
      <c r="E282" s="138">
        <v>81044971.500000015</v>
      </c>
      <c r="F282" s="138">
        <v>63307617.150000006</v>
      </c>
      <c r="G282" s="138">
        <v>64828533.18</v>
      </c>
      <c r="H282" s="138">
        <v>68668946.359999985</v>
      </c>
      <c r="I282" s="138">
        <v>71532934.401270568</v>
      </c>
      <c r="J282" s="138">
        <v>72963593.089295983</v>
      </c>
      <c r="K282" s="138">
        <v>51955683.940513492</v>
      </c>
      <c r="L282" s="138">
        <v>59757362.114764363</v>
      </c>
      <c r="M282" s="138">
        <v>60092326.075254589</v>
      </c>
      <c r="N282" s="138">
        <v>60372439.311785489</v>
      </c>
      <c r="R282" s="138">
        <v>52777119.66664762</v>
      </c>
      <c r="S282" s="138">
        <v>53018102.266747147</v>
      </c>
      <c r="T282" s="138">
        <v>53101804.877492897</v>
      </c>
      <c r="U282" s="138">
        <v>61476898.868033484</v>
      </c>
      <c r="V282" s="138">
        <v>61707085.859804586</v>
      </c>
    </row>
    <row r="283" spans="1:22" x14ac:dyDescent="0.2">
      <c r="A283" s="134">
        <v>4707</v>
      </c>
      <c r="B283" s="137" t="s">
        <v>568</v>
      </c>
      <c r="D283" s="138">
        <v>28304148.809999999</v>
      </c>
      <c r="E283" s="138">
        <v>38377488.420000002</v>
      </c>
      <c r="F283" s="138">
        <v>26840988.869999997</v>
      </c>
      <c r="G283" s="138">
        <v>24610585.34</v>
      </c>
      <c r="H283" s="138">
        <v>28651684.999999996</v>
      </c>
      <c r="I283" s="138">
        <v>29224718.699999996</v>
      </c>
      <c r="J283" s="138">
        <v>29809213.074000001</v>
      </c>
      <c r="K283" s="138">
        <v>43439759.710070707</v>
      </c>
      <c r="L283" s="138">
        <v>43608902.727500878</v>
      </c>
      <c r="M283" s="138">
        <v>43321020.629346527</v>
      </c>
      <c r="N283" s="138">
        <v>43029789.905518569</v>
      </c>
      <c r="R283" s="138">
        <v>46107560.15176931</v>
      </c>
      <c r="S283" s="138">
        <v>46136511.94907517</v>
      </c>
      <c r="T283" s="138">
        <v>46238325.487699278</v>
      </c>
      <c r="U283" s="138">
        <v>47131361.094540142</v>
      </c>
      <c r="V283" s="138">
        <v>47296218.303055532</v>
      </c>
    </row>
    <row r="284" spans="1:22" x14ac:dyDescent="0.2">
      <c r="A284" s="134">
        <v>4708</v>
      </c>
      <c r="B284" s="137" t="s">
        <v>569</v>
      </c>
      <c r="D284" s="138">
        <v>4158742.6200000006</v>
      </c>
      <c r="E284" s="138">
        <v>5227303.919999999</v>
      </c>
      <c r="F284" s="138">
        <v>3155322.2</v>
      </c>
      <c r="G284" s="138">
        <v>3069049.39</v>
      </c>
      <c r="H284" s="138">
        <v>3436009.66</v>
      </c>
      <c r="I284" s="138">
        <v>3504729.8532000002</v>
      </c>
      <c r="J284" s="138">
        <v>3574824.4502640003</v>
      </c>
      <c r="K284" s="138">
        <v>5473884.3748647934</v>
      </c>
      <c r="L284" s="138">
        <v>4333833.0143750254</v>
      </c>
      <c r="M284" s="138">
        <v>4341813.6290141614</v>
      </c>
      <c r="N284" s="138">
        <v>4346950.3368223757</v>
      </c>
      <c r="R284" s="138">
        <v>7511409.7128450796</v>
      </c>
      <c r="S284" s="138">
        <v>7535689.3373400997</v>
      </c>
      <c r="T284" s="138">
        <v>7550879.290277116</v>
      </c>
      <c r="U284" s="138">
        <v>4526382.9950788105</v>
      </c>
      <c r="V284" s="138">
        <v>4543599.7696910836</v>
      </c>
    </row>
    <row r="285" spans="1:22" x14ac:dyDescent="0.2">
      <c r="A285" s="134">
        <v>4710</v>
      </c>
      <c r="B285" s="137" t="s">
        <v>570</v>
      </c>
      <c r="D285" s="138">
        <v>0</v>
      </c>
      <c r="E285" s="138">
        <v>0</v>
      </c>
      <c r="F285" s="138">
        <v>0</v>
      </c>
      <c r="G285" s="138">
        <v>0</v>
      </c>
      <c r="H285" s="138">
        <v>0</v>
      </c>
      <c r="I285" s="138">
        <v>0</v>
      </c>
      <c r="J285" s="138">
        <v>0</v>
      </c>
      <c r="K285" s="138">
        <v>0</v>
      </c>
      <c r="L285" s="138">
        <v>0</v>
      </c>
      <c r="M285" s="138">
        <v>0</v>
      </c>
      <c r="N285" s="138">
        <v>0</v>
      </c>
      <c r="R285" s="138">
        <v>0</v>
      </c>
      <c r="S285" s="138">
        <v>0</v>
      </c>
      <c r="T285" s="138">
        <v>0</v>
      </c>
      <c r="U285" s="138">
        <v>0</v>
      </c>
      <c r="V285" s="138">
        <v>0</v>
      </c>
    </row>
    <row r="286" spans="1:22" x14ac:dyDescent="0.2">
      <c r="A286" s="134">
        <v>4712</v>
      </c>
      <c r="B286" s="137" t="s">
        <v>571</v>
      </c>
      <c r="D286" s="138">
        <v>0</v>
      </c>
      <c r="E286" s="138">
        <v>0</v>
      </c>
      <c r="F286" s="138">
        <v>0</v>
      </c>
      <c r="G286" s="138">
        <v>0</v>
      </c>
      <c r="H286" s="138">
        <v>0</v>
      </c>
      <c r="I286" s="138">
        <v>0</v>
      </c>
      <c r="J286" s="138">
        <v>0</v>
      </c>
      <c r="K286" s="138">
        <v>0</v>
      </c>
      <c r="L286" s="138">
        <v>0</v>
      </c>
      <c r="M286" s="138">
        <v>0</v>
      </c>
      <c r="N286" s="138">
        <v>0</v>
      </c>
      <c r="R286" s="138">
        <v>0</v>
      </c>
      <c r="S286" s="138">
        <v>0</v>
      </c>
      <c r="T286" s="138">
        <v>0</v>
      </c>
      <c r="U286" s="138">
        <v>0</v>
      </c>
      <c r="V286" s="138">
        <v>0</v>
      </c>
    </row>
    <row r="287" spans="1:22" x14ac:dyDescent="0.2">
      <c r="A287" s="134">
        <v>4714</v>
      </c>
      <c r="B287" s="137" t="s">
        <v>572</v>
      </c>
      <c r="D287" s="138">
        <v>6745010.8300000001</v>
      </c>
      <c r="E287" s="138">
        <v>7300930.5200000005</v>
      </c>
      <c r="F287" s="138">
        <v>6559574.9699999997</v>
      </c>
      <c r="G287" s="138">
        <v>6538996.5</v>
      </c>
      <c r="H287" s="138">
        <v>6630533.1799999997</v>
      </c>
      <c r="I287" s="138">
        <v>6763143.8436000003</v>
      </c>
      <c r="J287" s="138">
        <v>6898406.7204719996</v>
      </c>
      <c r="K287" s="138">
        <v>7494612.1695385939</v>
      </c>
      <c r="L287" s="138">
        <v>7503378.2290190142</v>
      </c>
      <c r="M287" s="138">
        <v>7539219.9110668683</v>
      </c>
      <c r="N287" s="138">
        <v>7567678.3978766743</v>
      </c>
      <c r="R287" s="138">
        <v>7234162.4800462723</v>
      </c>
      <c r="S287" s="138">
        <v>7265788.739600894</v>
      </c>
      <c r="T287" s="138">
        <v>7281337.5451034168</v>
      </c>
      <c r="U287" s="138">
        <v>7759984.2077739043</v>
      </c>
      <c r="V287" s="138">
        <v>7787710.8816625802</v>
      </c>
    </row>
    <row r="288" spans="1:22" x14ac:dyDescent="0.2">
      <c r="A288" s="134">
        <v>4715</v>
      </c>
      <c r="B288" s="137" t="s">
        <v>573</v>
      </c>
      <c r="D288" s="138">
        <v>0</v>
      </c>
      <c r="E288" s="138">
        <v>0</v>
      </c>
      <c r="F288" s="138">
        <v>0</v>
      </c>
      <c r="G288" s="138">
        <v>0</v>
      </c>
      <c r="H288" s="138">
        <v>0</v>
      </c>
      <c r="I288" s="138">
        <v>0</v>
      </c>
      <c r="J288" s="138">
        <v>0</v>
      </c>
      <c r="K288" s="138">
        <v>0</v>
      </c>
      <c r="L288" s="138">
        <v>0</v>
      </c>
      <c r="M288" s="138">
        <v>0</v>
      </c>
      <c r="N288" s="138">
        <v>0</v>
      </c>
      <c r="R288" s="138">
        <v>0</v>
      </c>
      <c r="S288" s="138">
        <v>0</v>
      </c>
      <c r="T288" s="138">
        <v>0</v>
      </c>
      <c r="U288" s="138">
        <v>0</v>
      </c>
      <c r="V288" s="138">
        <v>0</v>
      </c>
    </row>
    <row r="289" spans="1:22" x14ac:dyDescent="0.2">
      <c r="A289" s="134">
        <v>4716</v>
      </c>
      <c r="B289" s="137" t="s">
        <v>574</v>
      </c>
      <c r="D289" s="138">
        <v>6276214.2199999997</v>
      </c>
      <c r="E289" s="138">
        <v>7071499.9100000001</v>
      </c>
      <c r="F289" s="138">
        <v>6231957.54</v>
      </c>
      <c r="G289" s="138">
        <v>7297179.0999999996</v>
      </c>
      <c r="H289" s="138">
        <v>7103957.9199999999</v>
      </c>
      <c r="I289" s="138">
        <v>7246037.0784</v>
      </c>
      <c r="J289" s="138">
        <v>7390957.8199680001</v>
      </c>
      <c r="K289" s="138">
        <v>7192081.9584534224</v>
      </c>
      <c r="L289" s="138">
        <v>7201253.2485684557</v>
      </c>
      <c r="M289" s="138">
        <v>7236710.304812571</v>
      </c>
      <c r="N289" s="138">
        <v>7265094.8309648177</v>
      </c>
      <c r="R289" s="138">
        <v>6127670.6568814414</v>
      </c>
      <c r="S289" s="138">
        <v>6146250.0205586972</v>
      </c>
      <c r="T289" s="138">
        <v>6158425.8048751624</v>
      </c>
      <c r="U289" s="138">
        <v>7443953.7269479763</v>
      </c>
      <c r="V289" s="138">
        <v>7470820.6803892013</v>
      </c>
    </row>
    <row r="290" spans="1:22" x14ac:dyDescent="0.2">
      <c r="A290" s="134">
        <v>4720</v>
      </c>
      <c r="B290" s="137" t="s">
        <v>575</v>
      </c>
      <c r="D290" s="138">
        <v>0</v>
      </c>
      <c r="E290" s="138">
        <v>0</v>
      </c>
      <c r="F290" s="138">
        <v>0</v>
      </c>
      <c r="G290" s="138">
        <v>0</v>
      </c>
      <c r="H290" s="138">
        <v>0</v>
      </c>
      <c r="I290" s="138">
        <v>0</v>
      </c>
      <c r="J290" s="138">
        <v>0</v>
      </c>
      <c r="K290" s="138">
        <v>0</v>
      </c>
      <c r="L290" s="138">
        <v>0</v>
      </c>
      <c r="M290" s="138">
        <v>0</v>
      </c>
      <c r="N290" s="138">
        <v>0</v>
      </c>
      <c r="R290" s="138">
        <v>0</v>
      </c>
      <c r="S290" s="138">
        <v>0</v>
      </c>
      <c r="T290" s="138">
        <v>0</v>
      </c>
      <c r="U290" s="138">
        <v>0</v>
      </c>
      <c r="V290" s="138">
        <v>0</v>
      </c>
    </row>
    <row r="291" spans="1:22" x14ac:dyDescent="0.2">
      <c r="A291" s="134">
        <v>4725</v>
      </c>
      <c r="B291" s="137" t="s">
        <v>576</v>
      </c>
      <c r="D291" s="138">
        <v>0</v>
      </c>
      <c r="E291" s="138">
        <v>0</v>
      </c>
      <c r="F291" s="138">
        <v>0</v>
      </c>
      <c r="G291" s="138">
        <v>0</v>
      </c>
      <c r="H291" s="138">
        <v>0</v>
      </c>
      <c r="I291" s="138">
        <v>0</v>
      </c>
      <c r="J291" s="138">
        <v>0</v>
      </c>
      <c r="K291" s="138">
        <v>0</v>
      </c>
      <c r="L291" s="138">
        <v>0</v>
      </c>
      <c r="M291" s="138">
        <v>0</v>
      </c>
      <c r="N291" s="138">
        <v>0</v>
      </c>
      <c r="R291" s="138">
        <v>0</v>
      </c>
      <c r="S291" s="138">
        <v>0</v>
      </c>
      <c r="T291" s="138">
        <v>0</v>
      </c>
      <c r="U291" s="138">
        <v>0</v>
      </c>
      <c r="V291" s="138">
        <v>0</v>
      </c>
    </row>
    <row r="292" spans="1:22" x14ac:dyDescent="0.2">
      <c r="A292" s="134">
        <v>4730</v>
      </c>
      <c r="B292" s="137" t="s">
        <v>577</v>
      </c>
      <c r="D292" s="138">
        <v>0</v>
      </c>
      <c r="E292" s="138">
        <v>0</v>
      </c>
      <c r="F292" s="138">
        <v>0</v>
      </c>
      <c r="G292" s="138">
        <v>0</v>
      </c>
      <c r="H292" s="138">
        <v>0</v>
      </c>
      <c r="I292" s="138">
        <v>0</v>
      </c>
      <c r="J292" s="138">
        <v>0</v>
      </c>
      <c r="K292" s="138">
        <v>0</v>
      </c>
      <c r="L292" s="138">
        <v>0</v>
      </c>
      <c r="M292" s="138">
        <v>0</v>
      </c>
      <c r="N292" s="138">
        <v>0</v>
      </c>
      <c r="R292" s="138">
        <v>0</v>
      </c>
      <c r="S292" s="138">
        <v>0</v>
      </c>
      <c r="T292" s="138">
        <v>0</v>
      </c>
      <c r="U292" s="138">
        <v>0</v>
      </c>
      <c r="V292" s="138">
        <v>0</v>
      </c>
    </row>
    <row r="293" spans="1:22" x14ac:dyDescent="0.2">
      <c r="A293" s="134">
        <v>4750</v>
      </c>
      <c r="B293" s="137" t="s">
        <v>519</v>
      </c>
      <c r="D293" s="138">
        <v>0</v>
      </c>
      <c r="E293" s="138">
        <v>0</v>
      </c>
      <c r="F293" s="138">
        <v>0</v>
      </c>
      <c r="G293" s="138">
        <v>0</v>
      </c>
      <c r="H293" s="138">
        <v>0</v>
      </c>
      <c r="I293" s="138">
        <v>0</v>
      </c>
      <c r="J293" s="138">
        <v>0</v>
      </c>
      <c r="K293" s="138">
        <v>0</v>
      </c>
      <c r="L293" s="138">
        <v>0</v>
      </c>
      <c r="M293" s="138">
        <v>0</v>
      </c>
      <c r="N293" s="138">
        <v>0</v>
      </c>
      <c r="R293" s="138">
        <v>0</v>
      </c>
      <c r="S293" s="138">
        <v>0</v>
      </c>
      <c r="T293" s="138">
        <v>0</v>
      </c>
      <c r="U293" s="138">
        <v>0</v>
      </c>
      <c r="V293" s="138">
        <v>0</v>
      </c>
    </row>
    <row r="294" spans="1:22" x14ac:dyDescent="0.2">
      <c r="A294" s="134">
        <v>4751</v>
      </c>
      <c r="B294" s="137" t="s">
        <v>578</v>
      </c>
      <c r="D294" s="138">
        <v>464726.79</v>
      </c>
      <c r="E294" s="138">
        <v>472651.31</v>
      </c>
      <c r="F294" s="138">
        <v>469887.16000000003</v>
      </c>
      <c r="G294" s="138">
        <v>280605.03000000003</v>
      </c>
      <c r="H294" s="138">
        <v>350615</v>
      </c>
      <c r="I294" s="138">
        <v>357627.30000000005</v>
      </c>
      <c r="J294" s="138">
        <v>364779.84600000008</v>
      </c>
      <c r="K294" s="138">
        <v>559013</v>
      </c>
      <c r="L294" s="138">
        <v>592727.52</v>
      </c>
      <c r="M294" s="138">
        <v>602766.84</v>
      </c>
      <c r="N294" s="138">
        <v>612976.80000000005</v>
      </c>
      <c r="R294" s="138">
        <v>526925</v>
      </c>
      <c r="S294" s="138">
        <v>542733</v>
      </c>
      <c r="T294" s="138">
        <v>559013</v>
      </c>
      <c r="U294" s="138">
        <v>547166.48707030492</v>
      </c>
      <c r="V294" s="138">
        <v>557566.52064268675</v>
      </c>
    </row>
    <row r="295" spans="1:22" x14ac:dyDescent="0.2">
      <c r="B295" s="135" t="s">
        <v>579</v>
      </c>
      <c r="D295" s="136"/>
      <c r="E295" s="136"/>
      <c r="F295" s="136"/>
      <c r="G295" s="136"/>
    </row>
    <row r="296" spans="1:22" x14ac:dyDescent="0.2">
      <c r="A296" s="134">
        <v>5005</v>
      </c>
      <c r="B296" s="264" t="s">
        <v>8</v>
      </c>
      <c r="D296" s="138">
        <v>658437.45000000007</v>
      </c>
      <c r="E296" s="138">
        <v>646304.16999999993</v>
      </c>
      <c r="F296" s="138">
        <v>727518.43000000028</v>
      </c>
      <c r="G296" s="138">
        <v>781514.10999999987</v>
      </c>
      <c r="H296" s="138">
        <v>817304.63000000012</v>
      </c>
      <c r="I296" s="138">
        <v>780947.62057600019</v>
      </c>
      <c r="J296" s="138">
        <v>758715.31338736007</v>
      </c>
      <c r="K296" s="138">
        <v>773932.62427290715</v>
      </c>
      <c r="L296" s="138">
        <v>790197.17939271813</v>
      </c>
      <c r="M296" s="138">
        <v>806803.52957024693</v>
      </c>
      <c r="N296" s="138">
        <v>823492.57862638403</v>
      </c>
      <c r="O296" s="119">
        <v>300000</v>
      </c>
      <c r="R296" s="138">
        <v>611581.41306779115</v>
      </c>
      <c r="S296" s="138">
        <v>623737.62730820035</v>
      </c>
      <c r="T296" s="138">
        <v>636187.88288419868</v>
      </c>
      <c r="U296" s="138">
        <v>648886.86950233858</v>
      </c>
      <c r="V296" s="138">
        <v>661839.55397076381</v>
      </c>
    </row>
    <row r="297" spans="1:22" x14ac:dyDescent="0.2">
      <c r="A297" s="134">
        <v>5010</v>
      </c>
      <c r="B297" s="264" t="s">
        <v>9</v>
      </c>
      <c r="D297" s="138">
        <v>0</v>
      </c>
      <c r="E297" s="138">
        <v>0</v>
      </c>
      <c r="F297" s="138">
        <v>0</v>
      </c>
      <c r="G297" s="138">
        <v>0</v>
      </c>
      <c r="H297" s="138">
        <v>0</v>
      </c>
      <c r="I297" s="138">
        <v>0</v>
      </c>
      <c r="J297" s="138">
        <v>0</v>
      </c>
      <c r="K297" s="138">
        <v>0</v>
      </c>
      <c r="L297" s="138">
        <v>0</v>
      </c>
      <c r="M297" s="138">
        <v>0</v>
      </c>
      <c r="N297" s="138">
        <v>0</v>
      </c>
      <c r="R297" s="138">
        <v>0</v>
      </c>
      <c r="S297" s="138">
        <v>0</v>
      </c>
      <c r="T297" s="138">
        <v>0</v>
      </c>
      <c r="U297" s="138">
        <v>0</v>
      </c>
      <c r="V297" s="138">
        <v>0</v>
      </c>
    </row>
    <row r="298" spans="1:22" x14ac:dyDescent="0.2">
      <c r="A298" s="134">
        <v>5012</v>
      </c>
      <c r="B298" s="264" t="s">
        <v>580</v>
      </c>
      <c r="D298" s="138">
        <v>44465.57</v>
      </c>
      <c r="E298" s="138">
        <v>33338.32</v>
      </c>
      <c r="F298" s="138">
        <v>2423</v>
      </c>
      <c r="G298" s="138">
        <v>33993.96</v>
      </c>
      <c r="H298" s="138">
        <v>46045.56</v>
      </c>
      <c r="I298" s="138">
        <v>50110</v>
      </c>
      <c r="J298" s="138">
        <v>51012.2</v>
      </c>
      <c r="K298" s="138">
        <v>51930.756200000003</v>
      </c>
      <c r="L298" s="138">
        <v>52865.853480199999</v>
      </c>
      <c r="M298" s="138">
        <v>53817.789728484204</v>
      </c>
      <c r="N298" s="138">
        <v>54786.868197835975</v>
      </c>
      <c r="R298" s="138">
        <v>50005.240130679173</v>
      </c>
      <c r="S298" s="138">
        <v>51011.024786472786</v>
      </c>
      <c r="T298" s="138">
        <v>52038.657181436574</v>
      </c>
      <c r="U298" s="138">
        <v>53087.00658565839</v>
      </c>
      <c r="V298" s="138">
        <v>54156.490986920093</v>
      </c>
    </row>
    <row r="299" spans="1:22" x14ac:dyDescent="0.2">
      <c r="A299" s="134">
        <v>5014</v>
      </c>
      <c r="B299" s="264" t="s">
        <v>581</v>
      </c>
      <c r="D299" s="138">
        <v>0</v>
      </c>
      <c r="E299" s="138">
        <v>0</v>
      </c>
      <c r="F299" s="138">
        <v>0</v>
      </c>
      <c r="G299" s="138">
        <v>0</v>
      </c>
      <c r="H299" s="138">
        <v>0</v>
      </c>
      <c r="I299" s="138">
        <v>0</v>
      </c>
      <c r="J299" s="138">
        <v>0</v>
      </c>
      <c r="K299" s="138">
        <v>0</v>
      </c>
      <c r="L299" s="138">
        <v>0</v>
      </c>
      <c r="M299" s="138">
        <v>0</v>
      </c>
      <c r="N299" s="138">
        <v>0</v>
      </c>
      <c r="R299" s="138">
        <v>0</v>
      </c>
      <c r="S299" s="138">
        <v>0</v>
      </c>
      <c r="T299" s="138">
        <v>0</v>
      </c>
      <c r="U299" s="138">
        <v>0</v>
      </c>
      <c r="V299" s="138">
        <v>0</v>
      </c>
    </row>
    <row r="300" spans="1:22" x14ac:dyDescent="0.2">
      <c r="A300" s="134">
        <v>5015</v>
      </c>
      <c r="B300" s="264" t="s">
        <v>12</v>
      </c>
      <c r="D300" s="138">
        <v>0</v>
      </c>
      <c r="E300" s="138">
        <v>0</v>
      </c>
      <c r="F300" s="138">
        <v>0</v>
      </c>
      <c r="G300" s="138">
        <v>0</v>
      </c>
      <c r="H300" s="138">
        <v>0</v>
      </c>
      <c r="I300" s="138">
        <v>0</v>
      </c>
      <c r="J300" s="138">
        <v>0</v>
      </c>
      <c r="K300" s="138">
        <v>0</v>
      </c>
      <c r="L300" s="138">
        <v>0</v>
      </c>
      <c r="M300" s="138">
        <v>0</v>
      </c>
      <c r="N300" s="138">
        <v>0</v>
      </c>
      <c r="R300" s="138">
        <v>0</v>
      </c>
      <c r="S300" s="138">
        <v>0</v>
      </c>
      <c r="T300" s="138">
        <v>0</v>
      </c>
      <c r="U300" s="138">
        <v>0</v>
      </c>
      <c r="V300" s="138">
        <v>0</v>
      </c>
    </row>
    <row r="301" spans="1:22" x14ac:dyDescent="0.2">
      <c r="A301" s="134">
        <v>5016</v>
      </c>
      <c r="B301" s="264" t="s">
        <v>582</v>
      </c>
      <c r="D301" s="138">
        <v>0</v>
      </c>
      <c r="E301" s="138">
        <v>0</v>
      </c>
      <c r="F301" s="138">
        <v>0</v>
      </c>
      <c r="G301" s="138">
        <v>0</v>
      </c>
      <c r="H301" s="138">
        <v>0</v>
      </c>
      <c r="I301" s="138">
        <v>0</v>
      </c>
      <c r="J301" s="138">
        <v>0</v>
      </c>
      <c r="K301" s="138">
        <v>0</v>
      </c>
      <c r="L301" s="138">
        <v>0</v>
      </c>
      <c r="M301" s="138">
        <v>0</v>
      </c>
      <c r="N301" s="138">
        <v>0</v>
      </c>
      <c r="R301" s="138">
        <v>0</v>
      </c>
      <c r="S301" s="138">
        <v>0</v>
      </c>
      <c r="T301" s="138">
        <v>0</v>
      </c>
      <c r="U301" s="138">
        <v>0</v>
      </c>
      <c r="V301" s="138">
        <v>0</v>
      </c>
    </row>
    <row r="302" spans="1:22" x14ac:dyDescent="0.2">
      <c r="A302" s="134">
        <v>5017</v>
      </c>
      <c r="B302" s="264" t="s">
        <v>14</v>
      </c>
      <c r="D302" s="138">
        <v>0</v>
      </c>
      <c r="E302" s="138">
        <v>0</v>
      </c>
      <c r="F302" s="138">
        <v>0</v>
      </c>
      <c r="G302" s="138">
        <v>0</v>
      </c>
      <c r="H302" s="138">
        <v>0</v>
      </c>
      <c r="I302" s="138">
        <v>0</v>
      </c>
      <c r="J302" s="138">
        <v>0</v>
      </c>
      <c r="K302" s="138">
        <v>0</v>
      </c>
      <c r="L302" s="138">
        <v>0</v>
      </c>
      <c r="M302" s="138">
        <v>0</v>
      </c>
      <c r="N302" s="138">
        <v>0</v>
      </c>
      <c r="R302" s="138">
        <v>0</v>
      </c>
      <c r="S302" s="138">
        <v>0</v>
      </c>
      <c r="T302" s="138">
        <v>0</v>
      </c>
      <c r="U302" s="138">
        <v>0</v>
      </c>
      <c r="V302" s="138">
        <v>0</v>
      </c>
    </row>
    <row r="303" spans="1:22" x14ac:dyDescent="0.2">
      <c r="A303" s="134">
        <v>5020</v>
      </c>
      <c r="B303" s="264" t="s">
        <v>583</v>
      </c>
      <c r="D303" s="138">
        <v>882536.91999999923</v>
      </c>
      <c r="E303" s="138">
        <v>725248.22000000207</v>
      </c>
      <c r="F303" s="138">
        <v>667391.15000000049</v>
      </c>
      <c r="G303" s="138">
        <v>767028.50000000035</v>
      </c>
      <c r="H303" s="138">
        <v>748270.32000000065</v>
      </c>
      <c r="I303" s="138">
        <v>883776.77889080171</v>
      </c>
      <c r="J303" s="138">
        <v>769449.81019811344</v>
      </c>
      <c r="K303" s="138">
        <v>747236.88274141331</v>
      </c>
      <c r="L303" s="138">
        <v>761779.49580098887</v>
      </c>
      <c r="M303" s="138">
        <v>776606.99990836997</v>
      </c>
      <c r="N303" s="138">
        <v>794733.41547416116</v>
      </c>
      <c r="O303" s="119">
        <v>900000</v>
      </c>
      <c r="R303" s="138">
        <v>729306.48990069749</v>
      </c>
      <c r="S303" s="138">
        <v>818478.86087619863</v>
      </c>
      <c r="T303" s="138">
        <v>890646.54572482221</v>
      </c>
      <c r="U303" s="138">
        <v>895703.12245691649</v>
      </c>
      <c r="V303" s="138">
        <v>758401.61572893441</v>
      </c>
    </row>
    <row r="304" spans="1:22" x14ac:dyDescent="0.2">
      <c r="A304" s="134">
        <v>5025</v>
      </c>
      <c r="B304" s="264" t="s">
        <v>16</v>
      </c>
      <c r="D304" s="138">
        <v>-590627.28</v>
      </c>
      <c r="E304" s="138">
        <v>-435076.98999999987</v>
      </c>
      <c r="F304" s="138">
        <v>-270127.65000000008</v>
      </c>
      <c r="G304" s="138">
        <v>-254796</v>
      </c>
      <c r="H304" s="138">
        <v>-407467.32000000007</v>
      </c>
      <c r="I304" s="138">
        <v>-473641.49</v>
      </c>
      <c r="J304" s="138">
        <v>-499759.68959999981</v>
      </c>
      <c r="K304" s="138">
        <v>-509405.71621679998</v>
      </c>
      <c r="L304" s="138">
        <v>-520103.23625735281</v>
      </c>
      <c r="M304" s="138">
        <v>-531025.40421875706</v>
      </c>
      <c r="N304" s="138">
        <v>-541274.28241408477</v>
      </c>
      <c r="R304" s="138">
        <v>-590754.52588584553</v>
      </c>
      <c r="S304" s="138">
        <v>-604580.48289780656</v>
      </c>
      <c r="T304" s="138">
        <v>-618510.7679164086</v>
      </c>
      <c r="U304" s="138">
        <v>-632761.33287485642</v>
      </c>
      <c r="V304" s="138">
        <v>-647339.52789086231</v>
      </c>
    </row>
    <row r="305" spans="1:22" x14ac:dyDescent="0.2">
      <c r="A305" s="134">
        <v>5030</v>
      </c>
      <c r="B305" s="264" t="s">
        <v>584</v>
      </c>
      <c r="D305" s="138">
        <v>0</v>
      </c>
      <c r="E305" s="138">
        <v>0</v>
      </c>
      <c r="F305" s="138">
        <v>0</v>
      </c>
      <c r="G305" s="138">
        <v>0</v>
      </c>
      <c r="H305" s="138">
        <v>0</v>
      </c>
      <c r="I305" s="138">
        <v>0</v>
      </c>
      <c r="J305" s="138">
        <v>0</v>
      </c>
      <c r="K305" s="138">
        <v>0</v>
      </c>
      <c r="L305" s="138">
        <v>0</v>
      </c>
      <c r="M305" s="138">
        <v>0</v>
      </c>
      <c r="N305" s="138">
        <v>0</v>
      </c>
      <c r="R305" s="138">
        <v>0</v>
      </c>
      <c r="S305" s="138">
        <v>0</v>
      </c>
      <c r="T305" s="138">
        <v>0</v>
      </c>
      <c r="U305" s="138">
        <v>0</v>
      </c>
      <c r="V305" s="138">
        <v>0</v>
      </c>
    </row>
    <row r="306" spans="1:22" x14ac:dyDescent="0.2">
      <c r="A306" s="134">
        <v>5035</v>
      </c>
      <c r="B306" s="264" t="s">
        <v>17</v>
      </c>
      <c r="D306" s="138">
        <v>0</v>
      </c>
      <c r="E306" s="138">
        <v>0</v>
      </c>
      <c r="F306" s="138">
        <v>0</v>
      </c>
      <c r="G306" s="138">
        <v>0</v>
      </c>
      <c r="H306" s="138">
        <v>0</v>
      </c>
      <c r="I306" s="138">
        <v>0</v>
      </c>
      <c r="J306" s="138">
        <v>0</v>
      </c>
      <c r="K306" s="138">
        <v>0</v>
      </c>
      <c r="L306" s="138">
        <v>0</v>
      </c>
      <c r="M306" s="138">
        <v>0</v>
      </c>
      <c r="N306" s="138">
        <v>0</v>
      </c>
      <c r="R306" s="138">
        <v>0</v>
      </c>
      <c r="S306" s="138">
        <v>0</v>
      </c>
      <c r="T306" s="138">
        <v>0</v>
      </c>
      <c r="U306" s="138">
        <v>0</v>
      </c>
      <c r="V306" s="138">
        <v>0</v>
      </c>
    </row>
    <row r="307" spans="1:22" x14ac:dyDescent="0.2">
      <c r="A307" s="134">
        <v>5040</v>
      </c>
      <c r="B307" s="264" t="s">
        <v>585</v>
      </c>
      <c r="D307" s="138">
        <v>20478.04</v>
      </c>
      <c r="E307" s="138">
        <v>27684.5</v>
      </c>
      <c r="F307" s="138">
        <v>8820.41</v>
      </c>
      <c r="G307" s="138">
        <v>27126.050000000003</v>
      </c>
      <c r="H307" s="138">
        <v>35723.040000000001</v>
      </c>
      <c r="I307" s="138">
        <v>34451.480800000005</v>
      </c>
      <c r="J307" s="138">
        <v>34820.510416000005</v>
      </c>
      <c r="K307" s="138">
        <v>35197.142902719999</v>
      </c>
      <c r="L307" s="138">
        <v>35600.282903677115</v>
      </c>
      <c r="M307" s="138">
        <v>36011.888844654342</v>
      </c>
      <c r="N307" s="138">
        <v>36412.363199619467</v>
      </c>
      <c r="R307" s="138">
        <v>10001.698086812499</v>
      </c>
      <c r="S307" s="138">
        <v>10226.57352318578</v>
      </c>
      <c r="T307" s="138">
        <v>10456.571811862501</v>
      </c>
      <c r="U307" s="138">
        <v>10691.742970106952</v>
      </c>
      <c r="V307" s="138">
        <v>10932.203343553932</v>
      </c>
    </row>
    <row r="308" spans="1:22" x14ac:dyDescent="0.2">
      <c r="A308" s="134">
        <v>5045</v>
      </c>
      <c r="B308" s="264" t="s">
        <v>19</v>
      </c>
      <c r="D308" s="138">
        <v>471.19</v>
      </c>
      <c r="E308" s="138">
        <v>22627.16</v>
      </c>
      <c r="F308" s="138">
        <v>1101.3</v>
      </c>
      <c r="G308" s="138">
        <v>17012.13</v>
      </c>
      <c r="H308" s="138">
        <v>3182.04</v>
      </c>
      <c r="I308" s="138">
        <v>6603.6000000000013</v>
      </c>
      <c r="J308" s="138">
        <v>6735.6720000000014</v>
      </c>
      <c r="K308" s="138">
        <v>6877.1211120000016</v>
      </c>
      <c r="L308" s="138">
        <v>7021.5406553520015</v>
      </c>
      <c r="M308" s="138">
        <v>7168.9930091143933</v>
      </c>
      <c r="N308" s="138">
        <v>7319.5418623057958</v>
      </c>
      <c r="R308" s="138">
        <v>64.588235294117638</v>
      </c>
      <c r="S308" s="138">
        <v>64.588235294117638</v>
      </c>
      <c r="T308" s="138">
        <v>64.588235294117638</v>
      </c>
      <c r="U308" s="138">
        <v>64.588235294117638</v>
      </c>
      <c r="V308" s="138">
        <v>64.588235294117638</v>
      </c>
    </row>
    <row r="309" spans="1:22" x14ac:dyDescent="0.2">
      <c r="A309" s="134">
        <v>5050</v>
      </c>
      <c r="B309" s="264" t="s">
        <v>586</v>
      </c>
      <c r="D309" s="138">
        <v>0</v>
      </c>
      <c r="E309" s="138">
        <v>0</v>
      </c>
      <c r="F309" s="138">
        <v>0</v>
      </c>
      <c r="G309" s="138">
        <v>0</v>
      </c>
      <c r="H309" s="138">
        <v>0</v>
      </c>
      <c r="I309" s="138">
        <v>0</v>
      </c>
      <c r="J309" s="138">
        <v>0</v>
      </c>
      <c r="K309" s="138">
        <v>0</v>
      </c>
      <c r="L309" s="138">
        <v>0</v>
      </c>
      <c r="M309" s="138">
        <v>0</v>
      </c>
      <c r="N309" s="138">
        <v>0</v>
      </c>
      <c r="R309" s="138">
        <v>0</v>
      </c>
      <c r="S309" s="138">
        <v>0</v>
      </c>
      <c r="T309" s="138">
        <v>0</v>
      </c>
      <c r="U309" s="138">
        <v>0</v>
      </c>
      <c r="V309" s="138">
        <v>0</v>
      </c>
    </row>
    <row r="310" spans="1:22" x14ac:dyDescent="0.2">
      <c r="A310" s="134">
        <v>5055</v>
      </c>
      <c r="B310" s="264" t="s">
        <v>587</v>
      </c>
      <c r="D310" s="138">
        <v>0</v>
      </c>
      <c r="E310" s="138">
        <v>0</v>
      </c>
      <c r="F310" s="138">
        <v>0</v>
      </c>
      <c r="G310" s="138">
        <v>0</v>
      </c>
      <c r="H310" s="138">
        <v>0</v>
      </c>
      <c r="I310" s="138">
        <v>0</v>
      </c>
      <c r="J310" s="138">
        <v>0</v>
      </c>
      <c r="K310" s="138">
        <v>0</v>
      </c>
      <c r="L310" s="138">
        <v>0</v>
      </c>
      <c r="M310" s="138">
        <v>0</v>
      </c>
      <c r="N310" s="138">
        <v>0</v>
      </c>
      <c r="R310" s="138">
        <v>0</v>
      </c>
      <c r="S310" s="138">
        <v>0</v>
      </c>
      <c r="T310" s="138">
        <v>0</v>
      </c>
      <c r="U310" s="138">
        <v>0</v>
      </c>
      <c r="V310" s="138">
        <v>0</v>
      </c>
    </row>
    <row r="311" spans="1:22" x14ac:dyDescent="0.2">
      <c r="A311" s="134">
        <v>5060</v>
      </c>
      <c r="B311" s="264" t="s">
        <v>588</v>
      </c>
      <c r="D311" s="138">
        <v>0</v>
      </c>
      <c r="E311" s="138">
        <v>0</v>
      </c>
      <c r="F311" s="138">
        <v>0</v>
      </c>
      <c r="G311" s="138">
        <v>0</v>
      </c>
      <c r="H311" s="138">
        <v>0</v>
      </c>
      <c r="I311" s="138">
        <v>0</v>
      </c>
      <c r="J311" s="138">
        <v>0</v>
      </c>
      <c r="K311" s="138">
        <v>0</v>
      </c>
      <c r="L311" s="138">
        <v>0</v>
      </c>
      <c r="M311" s="138">
        <v>0</v>
      </c>
      <c r="N311" s="138">
        <v>0</v>
      </c>
      <c r="R311" s="138">
        <v>0</v>
      </c>
      <c r="S311" s="138">
        <v>0</v>
      </c>
      <c r="T311" s="138">
        <v>0</v>
      </c>
      <c r="U311" s="138">
        <v>0</v>
      </c>
      <c r="V311" s="138">
        <v>0</v>
      </c>
    </row>
    <row r="312" spans="1:22" x14ac:dyDescent="0.2">
      <c r="A312" s="134">
        <v>5065</v>
      </c>
      <c r="B312" s="264" t="s">
        <v>21</v>
      </c>
      <c r="D312" s="138">
        <v>70727.910000000091</v>
      </c>
      <c r="E312" s="138">
        <v>135101.35999999993</v>
      </c>
      <c r="F312" s="138">
        <v>308908.26000000007</v>
      </c>
      <c r="G312" s="138">
        <v>477413.33000000013</v>
      </c>
      <c r="H312" s="138">
        <v>651051.47</v>
      </c>
      <c r="I312" s="138">
        <v>656120.77303999988</v>
      </c>
      <c r="J312" s="138">
        <v>669243.18850079982</v>
      </c>
      <c r="K312" s="138">
        <v>682712.96422101592</v>
      </c>
      <c r="L312" s="138">
        <v>697067.03648405673</v>
      </c>
      <c r="M312" s="138">
        <v>711722.88626491034</v>
      </c>
      <c r="N312" s="138">
        <v>726694.37786657002</v>
      </c>
      <c r="O312" s="119">
        <v>-300000</v>
      </c>
      <c r="R312" s="138">
        <v>38862.181787787616</v>
      </c>
      <c r="S312" s="138">
        <v>88554.008648474162</v>
      </c>
      <c r="T312" s="138">
        <v>90503.555341751417</v>
      </c>
      <c r="U312" s="138">
        <v>92496.044940687687</v>
      </c>
      <c r="V312" s="138">
        <v>94532.423888738296</v>
      </c>
    </row>
    <row r="313" spans="1:22" x14ac:dyDescent="0.2">
      <c r="A313" s="134">
        <v>5070</v>
      </c>
      <c r="B313" s="264" t="s">
        <v>589</v>
      </c>
      <c r="D313" s="138">
        <v>0</v>
      </c>
      <c r="E313" s="138">
        <v>0</v>
      </c>
      <c r="F313" s="138">
        <v>0</v>
      </c>
      <c r="G313" s="138">
        <v>0</v>
      </c>
      <c r="H313" s="138">
        <v>0</v>
      </c>
      <c r="I313" s="138">
        <v>0</v>
      </c>
      <c r="J313" s="138">
        <v>0</v>
      </c>
      <c r="K313" s="138">
        <v>0</v>
      </c>
      <c r="L313" s="138">
        <v>0</v>
      </c>
      <c r="M313" s="138">
        <v>0</v>
      </c>
      <c r="N313" s="138">
        <v>0</v>
      </c>
      <c r="R313" s="138">
        <v>0</v>
      </c>
      <c r="S313" s="138">
        <v>0</v>
      </c>
      <c r="T313" s="138">
        <v>0</v>
      </c>
      <c r="U313" s="138">
        <v>0</v>
      </c>
      <c r="V313" s="138">
        <v>0</v>
      </c>
    </row>
    <row r="314" spans="1:22" x14ac:dyDescent="0.2">
      <c r="A314" s="134">
        <v>5075</v>
      </c>
      <c r="B314" s="264" t="s">
        <v>590</v>
      </c>
      <c r="D314" s="138">
        <v>0</v>
      </c>
      <c r="E314" s="138">
        <v>0</v>
      </c>
      <c r="F314" s="138">
        <v>0</v>
      </c>
      <c r="G314" s="138">
        <v>0</v>
      </c>
      <c r="H314" s="138">
        <v>0</v>
      </c>
      <c r="I314" s="138">
        <v>0</v>
      </c>
      <c r="J314" s="138">
        <v>0</v>
      </c>
      <c r="K314" s="138">
        <v>0</v>
      </c>
      <c r="L314" s="138">
        <v>0</v>
      </c>
      <c r="M314" s="138">
        <v>0</v>
      </c>
      <c r="N314" s="138">
        <v>0</v>
      </c>
      <c r="R314" s="138">
        <v>0</v>
      </c>
      <c r="S314" s="138">
        <v>0</v>
      </c>
      <c r="T314" s="138">
        <v>0</v>
      </c>
      <c r="U314" s="138">
        <v>0</v>
      </c>
      <c r="V314" s="138">
        <v>0</v>
      </c>
    </row>
    <row r="315" spans="1:22" x14ac:dyDescent="0.2">
      <c r="A315" s="134">
        <v>5085</v>
      </c>
      <c r="B315" s="264" t="s">
        <v>24</v>
      </c>
      <c r="D315" s="138">
        <v>504760.73000000016</v>
      </c>
      <c r="E315" s="138">
        <v>491448.52999999997</v>
      </c>
      <c r="F315" s="138">
        <v>265310.40999999986</v>
      </c>
      <c r="G315" s="138">
        <v>220906.42000000016</v>
      </c>
      <c r="H315" s="138">
        <v>104900.72000000028</v>
      </c>
      <c r="I315" s="138">
        <v>125610.53060000023</v>
      </c>
      <c r="J315" s="138">
        <v>64883.577407999866</v>
      </c>
      <c r="K315" s="138">
        <v>66290.486825159722</v>
      </c>
      <c r="L315" s="138">
        <v>67696.267060008104</v>
      </c>
      <c r="M315" s="138">
        <v>69131.842280018667</v>
      </c>
      <c r="N315" s="138">
        <v>71148.397769283998</v>
      </c>
      <c r="R315" s="138">
        <v>438951.53743031557</v>
      </c>
      <c r="S315" s="138">
        <v>496655.08393526857</v>
      </c>
      <c r="T315" s="138">
        <v>532109.83216064994</v>
      </c>
      <c r="U315" s="138">
        <v>510975.81959364429</v>
      </c>
      <c r="V315" s="138">
        <v>477925.19075341249</v>
      </c>
    </row>
    <row r="316" spans="1:22" x14ac:dyDescent="0.2">
      <c r="A316" s="134">
        <v>5090</v>
      </c>
      <c r="B316" s="264" t="s">
        <v>25</v>
      </c>
      <c r="D316" s="138">
        <v>0</v>
      </c>
      <c r="E316" s="138">
        <v>0</v>
      </c>
      <c r="F316" s="138">
        <v>0</v>
      </c>
      <c r="G316" s="138">
        <v>0</v>
      </c>
      <c r="H316" s="138">
        <v>0</v>
      </c>
      <c r="I316" s="138">
        <v>0</v>
      </c>
      <c r="J316" s="138">
        <v>0</v>
      </c>
      <c r="K316" s="138">
        <v>0</v>
      </c>
      <c r="L316" s="138">
        <v>0</v>
      </c>
      <c r="M316" s="138">
        <v>0</v>
      </c>
      <c r="N316" s="138">
        <v>0</v>
      </c>
      <c r="R316" s="138">
        <v>0</v>
      </c>
      <c r="S316" s="138">
        <v>0</v>
      </c>
      <c r="T316" s="138">
        <v>0</v>
      </c>
      <c r="U316" s="138">
        <v>0</v>
      </c>
      <c r="V316" s="138">
        <v>0</v>
      </c>
    </row>
    <row r="317" spans="1:22" x14ac:dyDescent="0.2">
      <c r="A317" s="134">
        <v>5095</v>
      </c>
      <c r="B317" s="264" t="s">
        <v>26</v>
      </c>
      <c r="D317" s="138">
        <v>0</v>
      </c>
      <c r="E317" s="138">
        <v>0</v>
      </c>
      <c r="F317" s="138">
        <v>0</v>
      </c>
      <c r="G317" s="138">
        <v>0</v>
      </c>
      <c r="H317" s="138">
        <v>0</v>
      </c>
      <c r="I317" s="138">
        <v>0</v>
      </c>
      <c r="J317" s="138">
        <v>0</v>
      </c>
      <c r="K317" s="138">
        <v>0</v>
      </c>
      <c r="L317" s="138">
        <v>0</v>
      </c>
      <c r="M317" s="138">
        <v>0</v>
      </c>
      <c r="N317" s="138">
        <v>0</v>
      </c>
      <c r="R317" s="138">
        <v>0</v>
      </c>
      <c r="S317" s="138">
        <v>0</v>
      </c>
      <c r="T317" s="138">
        <v>0</v>
      </c>
      <c r="U317" s="138">
        <v>0</v>
      </c>
      <c r="V317" s="138">
        <v>0</v>
      </c>
    </row>
    <row r="318" spans="1:22" x14ac:dyDescent="0.2">
      <c r="A318" s="134">
        <v>5096</v>
      </c>
      <c r="B318" s="264" t="s">
        <v>591</v>
      </c>
      <c r="D318" s="138">
        <v>0</v>
      </c>
      <c r="E318" s="138">
        <v>0</v>
      </c>
      <c r="F318" s="138">
        <v>0</v>
      </c>
      <c r="G318" s="138">
        <v>0</v>
      </c>
      <c r="H318" s="138">
        <v>0</v>
      </c>
      <c r="I318" s="138">
        <v>0</v>
      </c>
      <c r="J318" s="138">
        <v>0</v>
      </c>
      <c r="K318" s="138">
        <v>0</v>
      </c>
      <c r="L318" s="138">
        <v>0</v>
      </c>
      <c r="M318" s="138">
        <v>0</v>
      </c>
      <c r="N318" s="138">
        <v>0</v>
      </c>
      <c r="R318" s="138">
        <v>0</v>
      </c>
      <c r="S318" s="138">
        <v>0</v>
      </c>
      <c r="T318" s="138">
        <v>0</v>
      </c>
      <c r="U318" s="138">
        <v>0</v>
      </c>
      <c r="V318" s="138">
        <v>0</v>
      </c>
    </row>
    <row r="319" spans="1:22" x14ac:dyDescent="0.2">
      <c r="B319" s="135" t="s">
        <v>592</v>
      </c>
      <c r="D319" s="136"/>
      <c r="E319" s="136"/>
      <c r="F319" s="136"/>
      <c r="G319" s="136"/>
    </row>
    <row r="320" spans="1:22" x14ac:dyDescent="0.2">
      <c r="A320" s="134">
        <v>5105</v>
      </c>
      <c r="B320" s="264" t="s">
        <v>30</v>
      </c>
      <c r="D320" s="138">
        <v>169529.51</v>
      </c>
      <c r="E320" s="138">
        <v>115055.39</v>
      </c>
      <c r="F320" s="138">
        <v>10525</v>
      </c>
      <c r="G320" s="138">
        <v>-3</v>
      </c>
      <c r="H320" s="138">
        <v>-3975.3</v>
      </c>
      <c r="I320" s="138">
        <v>143140.37057600007</v>
      </c>
      <c r="J320" s="138">
        <v>128766.39816736005</v>
      </c>
      <c r="K320" s="138">
        <v>131346.96354510722</v>
      </c>
      <c r="L320" s="138">
        <v>134117.2197896344</v>
      </c>
      <c r="M320" s="138">
        <v>136945.89081549837</v>
      </c>
      <c r="N320" s="138">
        <v>140132.47631971323</v>
      </c>
      <c r="O320" s="119">
        <v>-300000</v>
      </c>
      <c r="R320" s="138">
        <v>176341.29199200004</v>
      </c>
      <c r="S320" s="138">
        <v>179868.11783184003</v>
      </c>
      <c r="T320" s="138">
        <v>183486.02450242609</v>
      </c>
      <c r="U320" s="138">
        <v>187176.72073701685</v>
      </c>
      <c r="V320" s="138">
        <v>190941.67138693479</v>
      </c>
    </row>
    <row r="321" spans="1:22" x14ac:dyDescent="0.2">
      <c r="A321" s="134">
        <v>5110</v>
      </c>
      <c r="B321" s="264" t="s">
        <v>593</v>
      </c>
      <c r="D321" s="138">
        <v>3640.26</v>
      </c>
      <c r="E321" s="138">
        <v>4435</v>
      </c>
      <c r="F321" s="138">
        <v>3677.87</v>
      </c>
      <c r="G321" s="138">
        <v>300</v>
      </c>
      <c r="H321" s="138">
        <v>6135</v>
      </c>
      <c r="I321" s="138">
        <v>8343.6</v>
      </c>
      <c r="J321" s="138">
        <v>8510.4719999999998</v>
      </c>
      <c r="K321" s="138">
        <v>8689.1919120000002</v>
      </c>
      <c r="L321" s="138">
        <v>8871.6649421519996</v>
      </c>
      <c r="M321" s="138">
        <v>9057.9699059371924</v>
      </c>
      <c r="N321" s="138">
        <v>9248.1872739618739</v>
      </c>
      <c r="R321" s="138">
        <v>2686.7081519999997</v>
      </c>
      <c r="S321" s="138">
        <v>2740.4423150399998</v>
      </c>
      <c r="T321" s="138">
        <v>2797.9916036558398</v>
      </c>
      <c r="U321" s="138">
        <v>2856.7494273326124</v>
      </c>
      <c r="V321" s="138">
        <v>2916.7411653065974</v>
      </c>
    </row>
    <row r="322" spans="1:22" x14ac:dyDescent="0.2">
      <c r="A322" s="134">
        <v>5112</v>
      </c>
      <c r="B322" s="264" t="s">
        <v>32</v>
      </c>
      <c r="D322" s="138">
        <v>0</v>
      </c>
      <c r="E322" s="138">
        <v>0</v>
      </c>
      <c r="F322" s="138">
        <v>0</v>
      </c>
      <c r="G322" s="138">
        <v>0</v>
      </c>
      <c r="H322" s="138">
        <v>0</v>
      </c>
      <c r="I322" s="138">
        <v>0</v>
      </c>
      <c r="J322" s="138">
        <v>0</v>
      </c>
      <c r="K322" s="138">
        <v>0</v>
      </c>
      <c r="L322" s="138">
        <v>0</v>
      </c>
      <c r="M322" s="138">
        <v>0</v>
      </c>
      <c r="N322" s="138">
        <v>0</v>
      </c>
      <c r="R322" s="138">
        <v>0</v>
      </c>
      <c r="S322" s="138">
        <v>0</v>
      </c>
      <c r="T322" s="138">
        <v>0</v>
      </c>
      <c r="U322" s="138">
        <v>0</v>
      </c>
      <c r="V322" s="138">
        <v>0</v>
      </c>
    </row>
    <row r="323" spans="1:22" x14ac:dyDescent="0.2">
      <c r="A323" s="134">
        <v>5114</v>
      </c>
      <c r="B323" s="264" t="s">
        <v>594</v>
      </c>
      <c r="D323" s="138">
        <v>243310.79</v>
      </c>
      <c r="E323" s="138">
        <v>207543.02</v>
      </c>
      <c r="F323" s="138">
        <v>126944.66</v>
      </c>
      <c r="G323" s="138">
        <v>203154.71000000002</v>
      </c>
      <c r="H323" s="138">
        <v>222637.49</v>
      </c>
      <c r="I323" s="138">
        <v>230166.83599999998</v>
      </c>
      <c r="J323" s="138">
        <v>234742.17272</v>
      </c>
      <c r="K323" s="138">
        <v>239422.4477816</v>
      </c>
      <c r="L323" s="138">
        <v>244406.7935770136</v>
      </c>
      <c r="M323" s="138">
        <v>249495.02717318686</v>
      </c>
      <c r="N323" s="138">
        <v>254469.68874484685</v>
      </c>
      <c r="R323" s="138">
        <v>246318.39506605358</v>
      </c>
      <c r="S323" s="138">
        <v>251745.0712444112</v>
      </c>
      <c r="T323" s="138">
        <v>257307.01444016289</v>
      </c>
      <c r="U323" s="138">
        <v>262992.03172483767</v>
      </c>
      <c r="V323" s="138">
        <v>268802.85038526508</v>
      </c>
    </row>
    <row r="324" spans="1:22" x14ac:dyDescent="0.2">
      <c r="A324" s="134">
        <v>5120</v>
      </c>
      <c r="B324" s="264" t="s">
        <v>34</v>
      </c>
      <c r="D324" s="138">
        <v>461321.10000000003</v>
      </c>
      <c r="E324" s="138">
        <v>654374.48</v>
      </c>
      <c r="F324" s="138">
        <v>539084.49</v>
      </c>
      <c r="G324" s="138">
        <v>523412.05000000005</v>
      </c>
      <c r="H324" s="138">
        <v>473782.18000000005</v>
      </c>
      <c r="I324" s="138">
        <v>517478.66320000001</v>
      </c>
      <c r="J324" s="138">
        <v>627499.036464</v>
      </c>
      <c r="K324" s="138">
        <v>639533.66005008004</v>
      </c>
      <c r="L324" s="138">
        <v>652146.73011993174</v>
      </c>
      <c r="M324" s="138">
        <v>665009.96619900863</v>
      </c>
      <c r="N324" s="138">
        <v>678498.52305104025</v>
      </c>
      <c r="O324" s="119">
        <v>-600000</v>
      </c>
      <c r="R324" s="138">
        <v>634578.40178281837</v>
      </c>
      <c r="S324" s="138">
        <v>648395.45314055088</v>
      </c>
      <c r="T324" s="138">
        <v>662551.3461376247</v>
      </c>
      <c r="U324" s="138">
        <v>677017.03086730477</v>
      </c>
      <c r="V324" s="138">
        <v>691799.30215529515</v>
      </c>
    </row>
    <row r="325" spans="1:22" x14ac:dyDescent="0.2">
      <c r="A325" s="134">
        <v>5125</v>
      </c>
      <c r="B325" s="264" t="s">
        <v>35</v>
      </c>
      <c r="D325" s="138">
        <v>0</v>
      </c>
      <c r="E325" s="138">
        <v>0</v>
      </c>
      <c r="F325" s="138">
        <v>0</v>
      </c>
      <c r="G325" s="138">
        <v>0</v>
      </c>
      <c r="H325" s="138">
        <v>0</v>
      </c>
      <c r="I325" s="138">
        <v>0</v>
      </c>
      <c r="J325" s="138">
        <v>0</v>
      </c>
      <c r="K325" s="138">
        <v>0</v>
      </c>
      <c r="L325" s="138">
        <v>0</v>
      </c>
      <c r="M325" s="138">
        <v>0</v>
      </c>
      <c r="N325" s="138">
        <v>0</v>
      </c>
      <c r="R325" s="138">
        <v>0</v>
      </c>
      <c r="S325" s="138">
        <v>0</v>
      </c>
      <c r="T325" s="138">
        <v>0</v>
      </c>
      <c r="U325" s="138">
        <v>0</v>
      </c>
      <c r="V325" s="138">
        <v>0</v>
      </c>
    </row>
    <row r="326" spans="1:22" x14ac:dyDescent="0.2">
      <c r="A326" s="134">
        <v>5130</v>
      </c>
      <c r="B326" s="264" t="s">
        <v>36</v>
      </c>
      <c r="D326" s="138">
        <v>0</v>
      </c>
      <c r="E326" s="138">
        <v>0</v>
      </c>
      <c r="F326" s="138">
        <v>0</v>
      </c>
      <c r="G326" s="138">
        <v>0</v>
      </c>
      <c r="H326" s="138">
        <v>0</v>
      </c>
      <c r="I326" s="138">
        <v>0</v>
      </c>
      <c r="J326" s="138">
        <v>0</v>
      </c>
      <c r="K326" s="138">
        <v>0</v>
      </c>
      <c r="L326" s="138">
        <v>0</v>
      </c>
      <c r="M326" s="138">
        <v>0</v>
      </c>
      <c r="N326" s="138">
        <v>0</v>
      </c>
      <c r="R326" s="138">
        <v>0</v>
      </c>
      <c r="S326" s="138">
        <v>0</v>
      </c>
      <c r="T326" s="138">
        <v>0</v>
      </c>
      <c r="U326" s="138">
        <v>0</v>
      </c>
      <c r="V326" s="138">
        <v>0</v>
      </c>
    </row>
    <row r="327" spans="1:22" x14ac:dyDescent="0.2">
      <c r="A327" s="134">
        <v>5135</v>
      </c>
      <c r="B327" s="264" t="s">
        <v>37</v>
      </c>
      <c r="D327" s="138">
        <v>0</v>
      </c>
      <c r="E327" s="138">
        <v>0</v>
      </c>
      <c r="F327" s="138">
        <v>0</v>
      </c>
      <c r="G327" s="138">
        <v>0</v>
      </c>
      <c r="H327" s="138">
        <v>0</v>
      </c>
      <c r="I327" s="138">
        <v>0</v>
      </c>
      <c r="J327" s="138">
        <v>0</v>
      </c>
      <c r="K327" s="138">
        <v>0</v>
      </c>
      <c r="L327" s="138">
        <v>0</v>
      </c>
      <c r="M327" s="138">
        <v>0</v>
      </c>
      <c r="N327" s="138">
        <v>0</v>
      </c>
      <c r="R327" s="138">
        <v>0</v>
      </c>
      <c r="S327" s="138">
        <v>0</v>
      </c>
      <c r="T327" s="138">
        <v>0</v>
      </c>
      <c r="U327" s="138">
        <v>0</v>
      </c>
      <c r="V327" s="138">
        <v>0</v>
      </c>
    </row>
    <row r="328" spans="1:22" x14ac:dyDescent="0.2">
      <c r="A328" s="134">
        <v>5145</v>
      </c>
      <c r="B328" s="264" t="s">
        <v>38</v>
      </c>
      <c r="D328" s="138">
        <v>222747.82</v>
      </c>
      <c r="E328" s="138">
        <v>254886.84000000003</v>
      </c>
      <c r="F328" s="138">
        <v>201203.63999999998</v>
      </c>
      <c r="G328" s="138">
        <v>210261.08000000002</v>
      </c>
      <c r="H328" s="138">
        <v>263545.62</v>
      </c>
      <c r="I328" s="138">
        <v>252702.9774</v>
      </c>
      <c r="J328" s="138">
        <v>183653.75694799999</v>
      </c>
      <c r="K328" s="138">
        <v>263288.04432455997</v>
      </c>
      <c r="L328" s="138">
        <v>268926.2502223677</v>
      </c>
      <c r="M328" s="138">
        <v>274678.77526943531</v>
      </c>
      <c r="N328" s="138">
        <v>280364.22522972297</v>
      </c>
      <c r="R328" s="138">
        <v>155280.69499977678</v>
      </c>
      <c r="S328" s="138">
        <v>158743.83123296747</v>
      </c>
      <c r="T328" s="138">
        <v>162289.91370450356</v>
      </c>
      <c r="U328" s="138">
        <v>165915.26149813336</v>
      </c>
      <c r="V328" s="138">
        <v>169621.64747529689</v>
      </c>
    </row>
    <row r="329" spans="1:22" x14ac:dyDescent="0.2">
      <c r="A329" s="134">
        <v>5150</v>
      </c>
      <c r="B329" s="264" t="s">
        <v>39</v>
      </c>
      <c r="D329" s="138">
        <v>0</v>
      </c>
      <c r="E329" s="138">
        <v>0</v>
      </c>
      <c r="F329" s="138">
        <v>0</v>
      </c>
      <c r="G329" s="138">
        <v>0</v>
      </c>
      <c r="H329" s="138">
        <v>0</v>
      </c>
      <c r="I329" s="138">
        <v>0</v>
      </c>
      <c r="J329" s="138">
        <v>0</v>
      </c>
      <c r="K329" s="138">
        <v>0</v>
      </c>
      <c r="L329" s="138">
        <v>0</v>
      </c>
      <c r="M329" s="138">
        <v>0</v>
      </c>
      <c r="N329" s="138">
        <v>0</v>
      </c>
      <c r="R329" s="138">
        <v>0</v>
      </c>
      <c r="S329" s="138">
        <v>0</v>
      </c>
      <c r="T329" s="138">
        <v>0</v>
      </c>
      <c r="U329" s="138">
        <v>0</v>
      </c>
      <c r="V329" s="138">
        <v>0</v>
      </c>
    </row>
    <row r="330" spans="1:22" x14ac:dyDescent="0.2">
      <c r="A330" s="134">
        <v>5155</v>
      </c>
      <c r="B330" s="264" t="s">
        <v>40</v>
      </c>
      <c r="D330" s="138">
        <v>104839.56</v>
      </c>
      <c r="E330" s="138">
        <v>134291.17000000001</v>
      </c>
      <c r="F330" s="138">
        <v>131236.04999999999</v>
      </c>
      <c r="G330" s="138">
        <v>146814.89000000001</v>
      </c>
      <c r="H330" s="138">
        <v>53728.05</v>
      </c>
      <c r="I330" s="138">
        <v>54802.611000000004</v>
      </c>
      <c r="J330" s="138">
        <v>55898.663220000002</v>
      </c>
      <c r="K330" s="138">
        <v>57016.636484400005</v>
      </c>
      <c r="L330" s="138">
        <v>58213.985850572404</v>
      </c>
      <c r="M330" s="138">
        <v>59436.479553434423</v>
      </c>
      <c r="N330" s="138">
        <v>60625.209144503111</v>
      </c>
      <c r="R330" s="138">
        <v>130692.0604708125</v>
      </c>
      <c r="S330" s="138">
        <v>133632.63183140577</v>
      </c>
      <c r="T330" s="138">
        <v>136639.36604761239</v>
      </c>
      <c r="U330" s="138">
        <v>139713.75178368366</v>
      </c>
      <c r="V330" s="138">
        <v>142857.31119881655</v>
      </c>
    </row>
    <row r="331" spans="1:22" collapsed="1" x14ac:dyDescent="0.2">
      <c r="A331" s="134">
        <v>5160</v>
      </c>
      <c r="B331" s="264" t="s">
        <v>41</v>
      </c>
      <c r="D331" s="138">
        <v>0</v>
      </c>
      <c r="E331" s="138">
        <v>0</v>
      </c>
      <c r="F331" s="138">
        <v>0</v>
      </c>
      <c r="G331" s="138">
        <v>0</v>
      </c>
      <c r="H331" s="138">
        <v>0</v>
      </c>
      <c r="I331" s="138">
        <v>0</v>
      </c>
      <c r="J331" s="138">
        <v>0</v>
      </c>
      <c r="K331" s="138">
        <v>0</v>
      </c>
      <c r="L331" s="138">
        <v>0</v>
      </c>
      <c r="M331" s="138">
        <v>0</v>
      </c>
      <c r="N331" s="138">
        <v>0</v>
      </c>
      <c r="R331" s="138">
        <v>0</v>
      </c>
      <c r="S331" s="138">
        <v>0</v>
      </c>
      <c r="T331" s="138">
        <v>0</v>
      </c>
      <c r="U331" s="138">
        <v>0</v>
      </c>
      <c r="V331" s="138">
        <v>0</v>
      </c>
    </row>
    <row r="332" spans="1:22" x14ac:dyDescent="0.2">
      <c r="A332" s="134">
        <v>5165</v>
      </c>
      <c r="B332" s="264" t="s">
        <v>595</v>
      </c>
      <c r="D332" s="138">
        <v>0</v>
      </c>
      <c r="E332" s="138">
        <v>0</v>
      </c>
      <c r="F332" s="138">
        <v>0</v>
      </c>
      <c r="G332" s="138">
        <v>0</v>
      </c>
      <c r="H332" s="138">
        <v>0</v>
      </c>
      <c r="I332" s="138">
        <v>0</v>
      </c>
      <c r="J332" s="138">
        <v>0</v>
      </c>
      <c r="K332" s="138">
        <v>0</v>
      </c>
      <c r="L332" s="138">
        <v>0</v>
      </c>
      <c r="M332" s="138">
        <v>0</v>
      </c>
      <c r="N332" s="138">
        <v>0</v>
      </c>
      <c r="R332" s="138">
        <v>0</v>
      </c>
      <c r="S332" s="138">
        <v>0</v>
      </c>
      <c r="T332" s="138">
        <v>0</v>
      </c>
      <c r="U332" s="138">
        <v>0</v>
      </c>
      <c r="V332" s="138">
        <v>0</v>
      </c>
    </row>
    <row r="333" spans="1:22" x14ac:dyDescent="0.2">
      <c r="A333" s="134">
        <v>5170</v>
      </c>
      <c r="B333" s="264" t="s">
        <v>596</v>
      </c>
      <c r="D333" s="138">
        <v>0</v>
      </c>
      <c r="E333" s="138">
        <v>0</v>
      </c>
      <c r="F333" s="138">
        <v>0</v>
      </c>
      <c r="G333" s="138">
        <v>0</v>
      </c>
      <c r="H333" s="138">
        <v>0</v>
      </c>
      <c r="I333" s="138">
        <v>0</v>
      </c>
      <c r="J333" s="138">
        <v>0</v>
      </c>
      <c r="K333" s="138">
        <v>0</v>
      </c>
      <c r="L333" s="138">
        <v>0</v>
      </c>
      <c r="M333" s="138">
        <v>0</v>
      </c>
      <c r="N333" s="138">
        <v>0</v>
      </c>
      <c r="R333" s="138">
        <v>0</v>
      </c>
      <c r="S333" s="138">
        <v>0</v>
      </c>
      <c r="T333" s="138">
        <v>0</v>
      </c>
      <c r="U333" s="138">
        <v>0</v>
      </c>
      <c r="V333" s="138">
        <v>0</v>
      </c>
    </row>
    <row r="334" spans="1:22" x14ac:dyDescent="0.2">
      <c r="A334" s="134">
        <v>5172</v>
      </c>
      <c r="B334" s="264" t="s">
        <v>597</v>
      </c>
      <c r="D334" s="138">
        <v>0</v>
      </c>
      <c r="E334" s="138">
        <v>0</v>
      </c>
      <c r="F334" s="138">
        <v>0</v>
      </c>
      <c r="G334" s="138">
        <v>0</v>
      </c>
      <c r="H334" s="138">
        <v>0</v>
      </c>
      <c r="I334" s="138">
        <v>0</v>
      </c>
      <c r="J334" s="138">
        <v>0</v>
      </c>
      <c r="K334" s="138">
        <v>0</v>
      </c>
      <c r="L334" s="138">
        <v>0</v>
      </c>
      <c r="M334" s="138">
        <v>0</v>
      </c>
      <c r="N334" s="138">
        <v>0</v>
      </c>
      <c r="R334" s="138">
        <v>0</v>
      </c>
      <c r="S334" s="138">
        <v>0</v>
      </c>
      <c r="T334" s="138">
        <v>0</v>
      </c>
      <c r="U334" s="138">
        <v>0</v>
      </c>
      <c r="V334" s="138">
        <v>0</v>
      </c>
    </row>
    <row r="335" spans="1:22" x14ac:dyDescent="0.2">
      <c r="A335" s="134">
        <v>5175</v>
      </c>
      <c r="B335" s="264" t="s">
        <v>42</v>
      </c>
      <c r="D335" s="138">
        <v>0</v>
      </c>
      <c r="E335" s="138">
        <v>67.91</v>
      </c>
      <c r="F335" s="138">
        <v>15.98</v>
      </c>
      <c r="G335" s="138">
        <v>0</v>
      </c>
      <c r="H335" s="138">
        <v>0</v>
      </c>
      <c r="I335" s="138">
        <v>0</v>
      </c>
      <c r="J335" s="138">
        <v>0</v>
      </c>
      <c r="K335" s="138">
        <v>0</v>
      </c>
      <c r="L335" s="138">
        <v>0</v>
      </c>
      <c r="M335" s="138">
        <v>0</v>
      </c>
      <c r="N335" s="138">
        <v>0</v>
      </c>
      <c r="R335" s="138">
        <v>381.39840000000004</v>
      </c>
      <c r="S335" s="138">
        <v>389.02636800000005</v>
      </c>
      <c r="T335" s="138">
        <v>397.19592172800003</v>
      </c>
      <c r="U335" s="138">
        <v>405.53703608428805</v>
      </c>
      <c r="V335" s="138">
        <v>414.05331384205812</v>
      </c>
    </row>
    <row r="336" spans="1:22" x14ac:dyDescent="0.2">
      <c r="A336" s="134">
        <v>5178</v>
      </c>
      <c r="B336" s="264" t="s">
        <v>598</v>
      </c>
      <c r="D336" s="138">
        <v>0</v>
      </c>
      <c r="E336" s="138">
        <v>0</v>
      </c>
      <c r="F336" s="138">
        <v>0</v>
      </c>
      <c r="G336" s="138">
        <v>0</v>
      </c>
      <c r="H336" s="138">
        <v>0</v>
      </c>
      <c r="I336" s="138">
        <v>0</v>
      </c>
      <c r="J336" s="138">
        <v>0</v>
      </c>
      <c r="K336" s="138">
        <v>0</v>
      </c>
      <c r="L336" s="138">
        <v>0</v>
      </c>
      <c r="M336" s="138">
        <v>0</v>
      </c>
      <c r="N336" s="138">
        <v>0</v>
      </c>
      <c r="R336" s="138">
        <v>0</v>
      </c>
      <c r="S336" s="138">
        <v>0</v>
      </c>
      <c r="T336" s="138">
        <v>0</v>
      </c>
      <c r="U336" s="138">
        <v>0</v>
      </c>
      <c r="V336" s="138">
        <v>0</v>
      </c>
    </row>
    <row r="337" spans="1:22" x14ac:dyDescent="0.2">
      <c r="A337" s="134">
        <v>5195</v>
      </c>
      <c r="B337" s="264" t="s">
        <v>599</v>
      </c>
      <c r="D337" s="138">
        <v>0</v>
      </c>
      <c r="E337" s="138">
        <v>0</v>
      </c>
      <c r="F337" s="138">
        <v>0</v>
      </c>
      <c r="G337" s="138">
        <v>0</v>
      </c>
      <c r="H337" s="138">
        <v>0</v>
      </c>
      <c r="I337" s="138">
        <v>0</v>
      </c>
      <c r="J337" s="138">
        <v>0</v>
      </c>
      <c r="K337" s="138">
        <v>0</v>
      </c>
      <c r="L337" s="138">
        <v>0</v>
      </c>
      <c r="M337" s="138">
        <v>0</v>
      </c>
      <c r="N337" s="138">
        <v>0</v>
      </c>
      <c r="R337" s="138">
        <v>0</v>
      </c>
      <c r="S337" s="138">
        <v>0</v>
      </c>
      <c r="T337" s="138">
        <v>0</v>
      </c>
      <c r="U337" s="138">
        <v>0</v>
      </c>
      <c r="V337" s="138">
        <v>0</v>
      </c>
    </row>
    <row r="338" spans="1:22" x14ac:dyDescent="0.2">
      <c r="B338" s="135" t="s">
        <v>575</v>
      </c>
      <c r="D338" s="136"/>
      <c r="E338" s="136"/>
      <c r="F338" s="136"/>
      <c r="G338" s="136"/>
    </row>
    <row r="339" spans="1:22" x14ac:dyDescent="0.2">
      <c r="A339" s="134">
        <v>5205</v>
      </c>
      <c r="B339" s="137" t="s">
        <v>600</v>
      </c>
      <c r="D339" s="138">
        <v>0</v>
      </c>
      <c r="E339" s="138">
        <v>0</v>
      </c>
      <c r="F339" s="138">
        <v>0</v>
      </c>
      <c r="G339" s="138">
        <v>0</v>
      </c>
      <c r="H339" s="138">
        <v>0</v>
      </c>
      <c r="I339" s="138">
        <v>0</v>
      </c>
      <c r="J339" s="138">
        <v>0</v>
      </c>
      <c r="K339" s="138">
        <v>0</v>
      </c>
      <c r="L339" s="138">
        <v>0</v>
      </c>
      <c r="M339" s="138">
        <v>0</v>
      </c>
      <c r="N339" s="138">
        <v>0</v>
      </c>
      <c r="R339" s="138">
        <v>0</v>
      </c>
      <c r="S339" s="138">
        <v>0</v>
      </c>
      <c r="T339" s="138">
        <v>0</v>
      </c>
      <c r="U339" s="138">
        <v>0</v>
      </c>
      <c r="V339" s="138">
        <v>0</v>
      </c>
    </row>
    <row r="340" spans="1:22" x14ac:dyDescent="0.2">
      <c r="A340" s="134">
        <v>5210</v>
      </c>
      <c r="B340" s="137" t="s">
        <v>601</v>
      </c>
      <c r="D340" s="138">
        <v>0</v>
      </c>
      <c r="E340" s="138">
        <v>0</v>
      </c>
      <c r="F340" s="138">
        <v>0</v>
      </c>
      <c r="G340" s="138">
        <v>0</v>
      </c>
      <c r="H340" s="138">
        <v>0</v>
      </c>
      <c r="I340" s="138">
        <v>0</v>
      </c>
      <c r="J340" s="138">
        <v>0</v>
      </c>
      <c r="K340" s="138">
        <v>0</v>
      </c>
      <c r="L340" s="138">
        <v>0</v>
      </c>
      <c r="M340" s="138">
        <v>0</v>
      </c>
      <c r="N340" s="138">
        <v>0</v>
      </c>
      <c r="R340" s="138">
        <v>0</v>
      </c>
      <c r="S340" s="138">
        <v>0</v>
      </c>
      <c r="T340" s="138">
        <v>0</v>
      </c>
      <c r="U340" s="138">
        <v>0</v>
      </c>
      <c r="V340" s="138">
        <v>0</v>
      </c>
    </row>
    <row r="341" spans="1:22" x14ac:dyDescent="0.2">
      <c r="A341" s="134">
        <v>5215</v>
      </c>
      <c r="B341" s="137" t="s">
        <v>602</v>
      </c>
      <c r="D341" s="138">
        <v>0</v>
      </c>
      <c r="E341" s="138">
        <v>0</v>
      </c>
      <c r="F341" s="138">
        <v>0</v>
      </c>
      <c r="G341" s="138">
        <v>0</v>
      </c>
      <c r="H341" s="138">
        <v>0</v>
      </c>
      <c r="I341" s="138">
        <v>0</v>
      </c>
      <c r="J341" s="138">
        <v>0</v>
      </c>
      <c r="K341" s="138">
        <v>0</v>
      </c>
      <c r="L341" s="138">
        <v>0</v>
      </c>
      <c r="M341" s="138">
        <v>0</v>
      </c>
      <c r="N341" s="138">
        <v>0</v>
      </c>
      <c r="R341" s="138">
        <v>0</v>
      </c>
      <c r="S341" s="138">
        <v>0</v>
      </c>
      <c r="T341" s="138">
        <v>0</v>
      </c>
      <c r="U341" s="138">
        <v>0</v>
      </c>
      <c r="V341" s="138">
        <v>0</v>
      </c>
    </row>
    <row r="342" spans="1:22" x14ac:dyDescent="0.2">
      <c r="B342" s="135" t="s">
        <v>603</v>
      </c>
      <c r="D342" s="136"/>
      <c r="E342" s="136"/>
      <c r="F342" s="136"/>
      <c r="G342" s="136"/>
    </row>
    <row r="343" spans="1:22" x14ac:dyDescent="0.2">
      <c r="A343" s="134">
        <v>5305</v>
      </c>
      <c r="B343" s="264" t="s">
        <v>604</v>
      </c>
      <c r="D343" s="138">
        <v>138061.80999999997</v>
      </c>
      <c r="E343" s="138">
        <v>137313.35999999999</v>
      </c>
      <c r="F343" s="138">
        <v>141392.93</v>
      </c>
      <c r="G343" s="138">
        <v>158647.6</v>
      </c>
      <c r="H343" s="138">
        <v>146719.73999999996</v>
      </c>
      <c r="I343" s="138">
        <v>141910.08800000002</v>
      </c>
      <c r="J343" s="138">
        <v>145880.26066636801</v>
      </c>
      <c r="K343" s="138">
        <v>148818.23039389536</v>
      </c>
      <c r="L343" s="138">
        <v>151946.83323504718</v>
      </c>
      <c r="M343" s="138">
        <v>155141.20513592073</v>
      </c>
      <c r="N343" s="138">
        <v>158388.54145598883</v>
      </c>
      <c r="R343" s="138">
        <v>146954.24542092707</v>
      </c>
      <c r="S343" s="138">
        <v>149987.63589099201</v>
      </c>
      <c r="T343" s="138">
        <v>153099.85684791324</v>
      </c>
      <c r="U343" s="138">
        <v>156276.91475056388</v>
      </c>
      <c r="V343" s="138">
        <v>159520.16416712818</v>
      </c>
    </row>
    <row r="344" spans="1:22" x14ac:dyDescent="0.2">
      <c r="A344" s="134">
        <v>5310</v>
      </c>
      <c r="B344" s="264" t="s">
        <v>45</v>
      </c>
      <c r="D344" s="138">
        <v>508970.71000000008</v>
      </c>
      <c r="E344" s="138">
        <v>549248.3899999999</v>
      </c>
      <c r="F344" s="138">
        <v>555586.24</v>
      </c>
      <c r="G344" s="138">
        <v>419043.9500000003</v>
      </c>
      <c r="H344" s="138">
        <v>442134.19</v>
      </c>
      <c r="I344" s="138">
        <v>460293.50321600004</v>
      </c>
      <c r="J344" s="138">
        <v>469314.25168031995</v>
      </c>
      <c r="K344" s="138">
        <v>432164.12280332652</v>
      </c>
      <c r="L344" s="138">
        <v>440958.64045245881</v>
      </c>
      <c r="M344" s="138">
        <v>449932.79993149906</v>
      </c>
      <c r="N344" s="138">
        <v>459039.66084684909</v>
      </c>
      <c r="R344" s="138">
        <v>579461.63713064999</v>
      </c>
      <c r="S344" s="138">
        <v>591764.49193634966</v>
      </c>
      <c r="T344" s="138">
        <v>604447.55355714227</v>
      </c>
      <c r="U344" s="138">
        <v>617403.17413561337</v>
      </c>
      <c r="V344" s="138">
        <v>630637.22632979858</v>
      </c>
    </row>
    <row r="345" spans="1:22" x14ac:dyDescent="0.2">
      <c r="A345" s="134">
        <v>5315</v>
      </c>
      <c r="B345" s="264" t="s">
        <v>46</v>
      </c>
      <c r="D345" s="138">
        <v>1035895.31</v>
      </c>
      <c r="E345" s="138">
        <v>965173.47</v>
      </c>
      <c r="F345" s="138">
        <v>1065062.8699999999</v>
      </c>
      <c r="G345" s="138">
        <v>1169598.3299999996</v>
      </c>
      <c r="H345" s="138">
        <v>1138470.5699999998</v>
      </c>
      <c r="I345" s="138">
        <v>1205196.2948019998</v>
      </c>
      <c r="J345" s="138">
        <v>1228072.22069804</v>
      </c>
      <c r="K345" s="138">
        <v>1251894.8432928007</v>
      </c>
      <c r="L345" s="138">
        <v>1276279.1461968296</v>
      </c>
      <c r="M345" s="138">
        <v>1301141.2275033565</v>
      </c>
      <c r="N345" s="138">
        <v>1326490.5034403817</v>
      </c>
      <c r="R345" s="138">
        <v>1050437.5669835464</v>
      </c>
      <c r="S345" s="138">
        <v>1079331.4133850471</v>
      </c>
      <c r="T345" s="138">
        <v>1109174.9667150488</v>
      </c>
      <c r="U345" s="138">
        <v>1139947.1677011452</v>
      </c>
      <c r="V345" s="138">
        <v>1171680.3824782036</v>
      </c>
    </row>
    <row r="346" spans="1:22" x14ac:dyDescent="0.2">
      <c r="A346" s="134">
        <v>5320</v>
      </c>
      <c r="B346" s="264" t="s">
        <v>47</v>
      </c>
      <c r="D346" s="138">
        <v>279225.38</v>
      </c>
      <c r="E346" s="138">
        <v>267690.95</v>
      </c>
      <c r="F346" s="138">
        <v>243844.12</v>
      </c>
      <c r="G346" s="138">
        <v>289134.88</v>
      </c>
      <c r="H346" s="138">
        <v>197627.76</v>
      </c>
      <c r="I346" s="138">
        <v>269097.77480199997</v>
      </c>
      <c r="J346" s="138">
        <v>274283.03029804002</v>
      </c>
      <c r="K346" s="138">
        <v>279650.87499440083</v>
      </c>
      <c r="L346" s="138">
        <v>285221.19597596314</v>
      </c>
      <c r="M346" s="138">
        <v>290903.05828506441</v>
      </c>
      <c r="N346" s="138">
        <v>296698.70658894762</v>
      </c>
      <c r="R346" s="138">
        <v>404543.11771172017</v>
      </c>
      <c r="S346" s="138">
        <v>413219.07320285094</v>
      </c>
      <c r="T346" s="138">
        <v>422178.65793008223</v>
      </c>
      <c r="U346" s="138">
        <v>431332.94304265699</v>
      </c>
      <c r="V346" s="138">
        <v>440686.16844041942</v>
      </c>
    </row>
    <row r="347" spans="1:22" x14ac:dyDescent="0.2">
      <c r="A347" s="134">
        <v>5325</v>
      </c>
      <c r="B347" s="264" t="s">
        <v>48</v>
      </c>
      <c r="D347" s="138">
        <v>0</v>
      </c>
      <c r="E347" s="138">
        <v>0</v>
      </c>
      <c r="F347" s="138">
        <v>0</v>
      </c>
      <c r="G347" s="138">
        <v>0</v>
      </c>
      <c r="H347" s="138">
        <v>0</v>
      </c>
      <c r="I347" s="138">
        <v>0</v>
      </c>
      <c r="J347" s="138">
        <v>0</v>
      </c>
      <c r="K347" s="138">
        <v>0</v>
      </c>
      <c r="L347" s="138">
        <v>0</v>
      </c>
      <c r="M347" s="138">
        <v>0</v>
      </c>
      <c r="N347" s="138">
        <v>0</v>
      </c>
      <c r="R347" s="138">
        <v>0</v>
      </c>
      <c r="S347" s="138">
        <v>0</v>
      </c>
      <c r="T347" s="138">
        <v>0</v>
      </c>
      <c r="U347" s="138">
        <v>0</v>
      </c>
      <c r="V347" s="138">
        <v>0</v>
      </c>
    </row>
    <row r="348" spans="1:22" x14ac:dyDescent="0.2">
      <c r="A348" s="134">
        <v>5330</v>
      </c>
      <c r="B348" s="264" t="s">
        <v>49</v>
      </c>
      <c r="D348" s="138">
        <v>0</v>
      </c>
      <c r="E348" s="138">
        <v>0</v>
      </c>
      <c r="F348" s="138">
        <v>0</v>
      </c>
      <c r="G348" s="138">
        <v>0</v>
      </c>
      <c r="H348" s="138">
        <v>0</v>
      </c>
      <c r="I348" s="138">
        <v>0</v>
      </c>
      <c r="J348" s="138">
        <v>0</v>
      </c>
      <c r="K348" s="138">
        <v>0</v>
      </c>
      <c r="L348" s="138">
        <v>0</v>
      </c>
      <c r="M348" s="138">
        <v>0</v>
      </c>
      <c r="N348" s="138">
        <v>0</v>
      </c>
      <c r="R348" s="138">
        <v>0</v>
      </c>
      <c r="S348" s="138">
        <v>0</v>
      </c>
      <c r="T348" s="138">
        <v>0</v>
      </c>
      <c r="U348" s="138">
        <v>0</v>
      </c>
      <c r="V348" s="138">
        <v>0</v>
      </c>
    </row>
    <row r="349" spans="1:22" x14ac:dyDescent="0.2">
      <c r="A349" s="134">
        <v>5335</v>
      </c>
      <c r="B349" s="140" t="s">
        <v>605</v>
      </c>
      <c r="D349" s="138">
        <v>207640.6</v>
      </c>
      <c r="E349" s="138">
        <v>561767.65</v>
      </c>
      <c r="F349" s="138">
        <v>718973.31</v>
      </c>
      <c r="G349" s="138">
        <v>441986</v>
      </c>
      <c r="H349" s="138">
        <v>251338.12999999998</v>
      </c>
      <c r="I349" s="138">
        <v>446604</v>
      </c>
      <c r="J349" s="138">
        <v>455536.08</v>
      </c>
      <c r="K349" s="138">
        <v>465102.33768000006</v>
      </c>
      <c r="L349" s="138">
        <v>474869.48677128006</v>
      </c>
      <c r="M349" s="138">
        <v>484841.74599347688</v>
      </c>
      <c r="N349" s="138">
        <v>495023.42265933991</v>
      </c>
      <c r="O349" s="119" t="s">
        <v>606</v>
      </c>
      <c r="R349" s="138">
        <v>471647.95920000004</v>
      </c>
      <c r="S349" s="138">
        <v>481080.91838400008</v>
      </c>
      <c r="T349" s="138">
        <v>491183.61767006409</v>
      </c>
      <c r="U349" s="138">
        <v>501498.47364113544</v>
      </c>
      <c r="V349" s="138">
        <v>512029.94158759929</v>
      </c>
    </row>
    <row r="350" spans="1:22" x14ac:dyDescent="0.2">
      <c r="A350" s="134">
        <v>5340</v>
      </c>
      <c r="B350" s="264" t="s">
        <v>607</v>
      </c>
      <c r="D350" s="138">
        <v>0</v>
      </c>
      <c r="E350" s="138">
        <v>0</v>
      </c>
      <c r="F350" s="138">
        <v>0</v>
      </c>
      <c r="G350" s="138">
        <v>0</v>
      </c>
      <c r="H350" s="138">
        <v>0</v>
      </c>
      <c r="I350" s="138">
        <v>0</v>
      </c>
      <c r="J350" s="138">
        <v>0</v>
      </c>
      <c r="K350" s="138">
        <v>0</v>
      </c>
      <c r="L350" s="138">
        <v>0</v>
      </c>
      <c r="M350" s="138">
        <v>0</v>
      </c>
      <c r="N350" s="138">
        <v>0</v>
      </c>
      <c r="R350" s="138">
        <v>17.0136</v>
      </c>
      <c r="S350" s="138">
        <v>17.353871999999999</v>
      </c>
      <c r="T350" s="138">
        <v>17.718303312</v>
      </c>
      <c r="U350" s="138">
        <v>18.090387681551999</v>
      </c>
      <c r="V350" s="138">
        <v>18.470285822864589</v>
      </c>
    </row>
    <row r="351" spans="1:22" collapsed="1" x14ac:dyDescent="0.2">
      <c r="B351" s="135" t="s">
        <v>608</v>
      </c>
      <c r="D351" s="136"/>
      <c r="E351" s="136"/>
      <c r="F351" s="136"/>
      <c r="G351" s="136"/>
    </row>
    <row r="352" spans="1:22" x14ac:dyDescent="0.2">
      <c r="A352" s="134">
        <v>5405</v>
      </c>
      <c r="B352" s="264" t="s">
        <v>604</v>
      </c>
      <c r="D352" s="138">
        <v>144865.53000000003</v>
      </c>
      <c r="E352" s="138">
        <v>227128.61</v>
      </c>
      <c r="F352" s="138">
        <v>154112.06999999998</v>
      </c>
      <c r="G352" s="138">
        <v>148378.15</v>
      </c>
      <c r="H352" s="138">
        <v>142423.95000000001</v>
      </c>
      <c r="I352" s="138">
        <v>157586.25247840004</v>
      </c>
      <c r="J352" s="138">
        <v>160737.977527968</v>
      </c>
      <c r="K352" s="138">
        <v>163973.0198193274</v>
      </c>
      <c r="L352" s="138">
        <v>167419.87323841319</v>
      </c>
      <c r="M352" s="138">
        <v>170939.17897935747</v>
      </c>
      <c r="N352" s="138">
        <v>174537.12306424862</v>
      </c>
      <c r="R352" s="138">
        <v>148488.025417344</v>
      </c>
      <c r="S352" s="138">
        <v>151457.78592569087</v>
      </c>
      <c r="T352" s="138">
        <v>154506.41477604731</v>
      </c>
      <c r="U352" s="138">
        <v>157616.42513917951</v>
      </c>
      <c r="V352" s="138">
        <v>160789.05323299413</v>
      </c>
    </row>
    <row r="353" spans="1:22" x14ac:dyDescent="0.2">
      <c r="A353" s="134">
        <v>5410</v>
      </c>
      <c r="B353" s="264" t="s">
        <v>53</v>
      </c>
      <c r="D353" s="138">
        <v>69779.839999999997</v>
      </c>
      <c r="E353" s="138">
        <v>32526.93</v>
      </c>
      <c r="F353" s="138">
        <v>65731.03</v>
      </c>
      <c r="G353" s="138">
        <v>154980.39999999997</v>
      </c>
      <c r="H353" s="138">
        <v>174481.12000000002</v>
      </c>
      <c r="I353" s="138">
        <v>197191.07000000004</v>
      </c>
      <c r="J353" s="138">
        <v>190417.42019501602</v>
      </c>
      <c r="K353" s="138">
        <v>194214.38278551635</v>
      </c>
      <c r="L353" s="138">
        <v>198179.34654384095</v>
      </c>
      <c r="M353" s="138">
        <v>202225.53769205307</v>
      </c>
      <c r="N353" s="138">
        <v>206354.62547885781</v>
      </c>
      <c r="R353" s="138">
        <v>69780.313599999994</v>
      </c>
      <c r="S353" s="138">
        <v>122135.919872</v>
      </c>
      <c r="T353" s="138">
        <v>124596.774189312</v>
      </c>
      <c r="U353" s="138">
        <v>127107.22644728755</v>
      </c>
      <c r="V353" s="138">
        <v>129668.27660268061</v>
      </c>
    </row>
    <row r="354" spans="1:22" x14ac:dyDescent="0.2">
      <c r="A354" s="134">
        <v>5415</v>
      </c>
      <c r="B354" s="140" t="s">
        <v>609</v>
      </c>
      <c r="D354" s="138">
        <v>93008.440000000017</v>
      </c>
      <c r="E354" s="138">
        <v>85651.390000000014</v>
      </c>
      <c r="F354" s="138">
        <v>31678.409999999989</v>
      </c>
      <c r="G354" s="138">
        <v>41071.27999999997</v>
      </c>
      <c r="H354" s="138">
        <v>14991.029999999999</v>
      </c>
      <c r="I354" s="138">
        <v>123943.902</v>
      </c>
      <c r="J354" s="138">
        <v>125863.21499680798</v>
      </c>
      <c r="K354" s="138">
        <v>128395.41798214415</v>
      </c>
      <c r="L354" s="138">
        <v>128391.52819007797</v>
      </c>
      <c r="M354" s="138">
        <v>131091.23868500721</v>
      </c>
      <c r="N354" s="138">
        <v>133847.71286838868</v>
      </c>
      <c r="O354" s="119" t="s">
        <v>606</v>
      </c>
      <c r="R354" s="138">
        <v>89119.073461780907</v>
      </c>
      <c r="S354" s="138">
        <v>90874.270750261683</v>
      </c>
      <c r="T354" s="138">
        <v>92674.722282366158</v>
      </c>
      <c r="U354" s="138">
        <v>94510.783439834529</v>
      </c>
      <c r="V354" s="138">
        <v>96383.157089554225</v>
      </c>
    </row>
    <row r="355" spans="1:22" x14ac:dyDescent="0.2">
      <c r="A355" s="134">
        <v>5420</v>
      </c>
      <c r="B355" s="264" t="s">
        <v>54</v>
      </c>
      <c r="D355" s="138">
        <v>189150.97999999995</v>
      </c>
      <c r="E355" s="138">
        <v>182863.03</v>
      </c>
      <c r="F355" s="138">
        <v>157200.48000000001</v>
      </c>
      <c r="G355" s="138">
        <v>171171.59000000003</v>
      </c>
      <c r="H355" s="138">
        <v>144461.89000000001</v>
      </c>
      <c r="I355" s="138">
        <v>148923.61000000002</v>
      </c>
      <c r="J355" s="138">
        <v>189161.40720000002</v>
      </c>
      <c r="K355" s="138">
        <v>193060.81689359996</v>
      </c>
      <c r="L355" s="138">
        <v>197118.51405124564</v>
      </c>
      <c r="M355" s="138">
        <v>201261.49124925933</v>
      </c>
      <c r="N355" s="138">
        <v>205505.45875195097</v>
      </c>
      <c r="R355" s="138">
        <v>210951.95423669444</v>
      </c>
      <c r="S355" s="138">
        <v>215058.04258848805</v>
      </c>
      <c r="T355" s="138">
        <v>219327.23253632413</v>
      </c>
      <c r="U355" s="138">
        <v>223683.8960273829</v>
      </c>
      <c r="V355" s="138">
        <v>228129.82701315064</v>
      </c>
    </row>
    <row r="356" spans="1:22" x14ac:dyDescent="0.2">
      <c r="A356" s="134">
        <v>5425</v>
      </c>
      <c r="B356" s="264" t="s">
        <v>55</v>
      </c>
      <c r="D356" s="138">
        <v>695418.33</v>
      </c>
      <c r="E356" s="138">
        <v>775044.64</v>
      </c>
      <c r="F356" s="138">
        <v>782507.65000000037</v>
      </c>
      <c r="G356" s="138">
        <v>752511.61999999988</v>
      </c>
      <c r="H356" s="138">
        <v>695167.3600000001</v>
      </c>
      <c r="I356" s="138">
        <v>869886.69956000021</v>
      </c>
      <c r="J356" s="138">
        <v>887263.43355119997</v>
      </c>
      <c r="K356" s="138">
        <v>905101.08428162395</v>
      </c>
      <c r="L356" s="138">
        <v>924099.50286569796</v>
      </c>
      <c r="M356" s="138">
        <v>943496.7794447327</v>
      </c>
      <c r="N356" s="138">
        <v>963301.2890359083</v>
      </c>
      <c r="R356" s="138">
        <v>643383.80568181444</v>
      </c>
      <c r="S356" s="138">
        <v>730319.53852053487</v>
      </c>
      <c r="T356" s="138">
        <v>746627.2084573817</v>
      </c>
      <c r="U356" s="138">
        <v>763299.35096412653</v>
      </c>
      <c r="V356" s="138">
        <v>780344.11443287996</v>
      </c>
    </row>
    <row r="357" spans="1:22" x14ac:dyDescent="0.2">
      <c r="B357" s="135" t="s">
        <v>610</v>
      </c>
      <c r="D357" s="136"/>
      <c r="E357" s="136"/>
      <c r="F357" s="136"/>
      <c r="G357" s="136"/>
    </row>
    <row r="358" spans="1:22" x14ac:dyDescent="0.2">
      <c r="A358" s="134">
        <v>5505</v>
      </c>
      <c r="B358" s="137" t="s">
        <v>604</v>
      </c>
      <c r="D358" s="138">
        <v>0</v>
      </c>
      <c r="E358" s="138">
        <v>0</v>
      </c>
      <c r="F358" s="138">
        <v>0</v>
      </c>
      <c r="G358" s="138">
        <v>0</v>
      </c>
      <c r="H358" s="138">
        <v>0</v>
      </c>
      <c r="I358" s="138">
        <v>0</v>
      </c>
      <c r="J358" s="138">
        <v>0</v>
      </c>
      <c r="K358" s="138">
        <v>0</v>
      </c>
      <c r="L358" s="138">
        <v>0</v>
      </c>
      <c r="M358" s="138">
        <v>0</v>
      </c>
      <c r="N358" s="138">
        <v>0</v>
      </c>
      <c r="R358" s="138">
        <v>0</v>
      </c>
      <c r="S358" s="138">
        <v>0</v>
      </c>
      <c r="T358" s="138">
        <v>0</v>
      </c>
      <c r="U358" s="138">
        <v>0</v>
      </c>
      <c r="V358" s="138">
        <v>0</v>
      </c>
    </row>
    <row r="359" spans="1:22" x14ac:dyDescent="0.2">
      <c r="A359" s="134">
        <v>5510</v>
      </c>
      <c r="B359" s="137" t="s">
        <v>611</v>
      </c>
      <c r="D359" s="138">
        <v>0</v>
      </c>
      <c r="E359" s="138">
        <v>0</v>
      </c>
      <c r="F359" s="138">
        <v>0</v>
      </c>
      <c r="G359" s="138">
        <v>0</v>
      </c>
      <c r="H359" s="138">
        <v>0</v>
      </c>
      <c r="I359" s="138">
        <v>0</v>
      </c>
      <c r="J359" s="138">
        <v>0</v>
      </c>
      <c r="K359" s="138">
        <v>0</v>
      </c>
      <c r="L359" s="138">
        <v>0</v>
      </c>
      <c r="M359" s="138">
        <v>0</v>
      </c>
      <c r="N359" s="138">
        <v>0</v>
      </c>
      <c r="R359" s="138">
        <v>0</v>
      </c>
      <c r="S359" s="138">
        <v>0</v>
      </c>
      <c r="T359" s="138">
        <v>0</v>
      </c>
      <c r="U359" s="138">
        <v>0</v>
      </c>
      <c r="V359" s="138">
        <v>0</v>
      </c>
    </row>
    <row r="360" spans="1:22" x14ac:dyDescent="0.2">
      <c r="A360" s="134">
        <v>5515</v>
      </c>
      <c r="B360" s="137" t="s">
        <v>612</v>
      </c>
      <c r="D360" s="138">
        <v>0</v>
      </c>
      <c r="E360" s="138">
        <v>0</v>
      </c>
      <c r="F360" s="138">
        <v>0</v>
      </c>
      <c r="G360" s="138">
        <v>0</v>
      </c>
      <c r="H360" s="138">
        <v>0</v>
      </c>
      <c r="I360" s="138">
        <v>0</v>
      </c>
      <c r="J360" s="138">
        <v>0</v>
      </c>
      <c r="K360" s="138">
        <v>0</v>
      </c>
      <c r="L360" s="138">
        <v>0</v>
      </c>
      <c r="M360" s="138">
        <v>0</v>
      </c>
      <c r="N360" s="138">
        <v>0</v>
      </c>
      <c r="R360" s="138">
        <v>0</v>
      </c>
      <c r="S360" s="138">
        <v>0</v>
      </c>
      <c r="T360" s="138">
        <v>0</v>
      </c>
      <c r="U360" s="138">
        <v>0</v>
      </c>
      <c r="V360" s="138">
        <v>0</v>
      </c>
    </row>
    <row r="361" spans="1:22" x14ac:dyDescent="0.2">
      <c r="A361" s="134">
        <v>5520</v>
      </c>
      <c r="B361" s="137" t="s">
        <v>613</v>
      </c>
      <c r="D361" s="138">
        <v>0</v>
      </c>
      <c r="E361" s="138">
        <v>0</v>
      </c>
      <c r="F361" s="138">
        <v>0</v>
      </c>
      <c r="G361" s="138">
        <v>0</v>
      </c>
      <c r="H361" s="138">
        <v>0</v>
      </c>
      <c r="I361" s="138">
        <v>0</v>
      </c>
      <c r="J361" s="138">
        <v>0</v>
      </c>
      <c r="K361" s="138">
        <v>0</v>
      </c>
      <c r="L361" s="138">
        <v>0</v>
      </c>
      <c r="M361" s="138">
        <v>0</v>
      </c>
      <c r="N361" s="138">
        <v>0</v>
      </c>
      <c r="R361" s="138">
        <v>0</v>
      </c>
      <c r="S361" s="138">
        <v>0</v>
      </c>
      <c r="T361" s="138">
        <v>0</v>
      </c>
      <c r="U361" s="138">
        <v>0</v>
      </c>
      <c r="V361" s="138">
        <v>0</v>
      </c>
    </row>
    <row r="362" spans="1:22" x14ac:dyDescent="0.2">
      <c r="B362" s="135" t="s">
        <v>614</v>
      </c>
      <c r="D362" s="136"/>
      <c r="E362" s="136"/>
      <c r="F362" s="136"/>
      <c r="G362" s="136"/>
    </row>
    <row r="363" spans="1:22" x14ac:dyDescent="0.2">
      <c r="A363" s="134">
        <v>5605</v>
      </c>
      <c r="B363" s="264" t="s">
        <v>57</v>
      </c>
      <c r="D363" s="138">
        <v>669986.00999999989</v>
      </c>
      <c r="E363" s="138">
        <v>653570.73</v>
      </c>
      <c r="F363" s="138">
        <v>743778.1100000001</v>
      </c>
      <c r="G363" s="138">
        <v>911042.97</v>
      </c>
      <c r="H363" s="138">
        <v>987825.05999999959</v>
      </c>
      <c r="I363" s="138">
        <v>955092.75999999989</v>
      </c>
      <c r="J363" s="138">
        <v>896530.67279999983</v>
      </c>
      <c r="K363" s="138">
        <v>914906.82050160039</v>
      </c>
      <c r="L363" s="138">
        <v>934119.86373213364</v>
      </c>
      <c r="M363" s="138">
        <v>953736.38087050873</v>
      </c>
      <c r="N363" s="138">
        <v>974054.91525514214</v>
      </c>
      <c r="R363" s="138">
        <v>815303.04208700021</v>
      </c>
      <c r="S363" s="138">
        <v>801344.23485152493</v>
      </c>
      <c r="T363" s="138">
        <v>813140.96929537132</v>
      </c>
      <c r="U363" s="138">
        <v>825172.56628146651</v>
      </c>
      <c r="V363" s="138">
        <v>837443.68170683715</v>
      </c>
    </row>
    <row r="364" spans="1:22" x14ac:dyDescent="0.2">
      <c r="A364" s="134">
        <v>5610</v>
      </c>
      <c r="B364" s="264" t="s">
        <v>58</v>
      </c>
      <c r="D364" s="138">
        <v>714567.9500000003</v>
      </c>
      <c r="E364" s="138">
        <v>705280.7</v>
      </c>
      <c r="F364" s="138">
        <v>911577.2899999998</v>
      </c>
      <c r="G364" s="138">
        <v>1068903.7999999996</v>
      </c>
      <c r="H364" s="138">
        <v>1031546.79</v>
      </c>
      <c r="I364" s="138">
        <v>1006075.3906548</v>
      </c>
      <c r="J364" s="138">
        <v>1027496.0740289035</v>
      </c>
      <c r="K364" s="138">
        <v>1048240.4863248825</v>
      </c>
      <c r="L364" s="138">
        <v>1070284.3165636247</v>
      </c>
      <c r="M364" s="138">
        <v>1092791.6828378986</v>
      </c>
      <c r="N364" s="138">
        <v>1115999.9408095775</v>
      </c>
      <c r="R364" s="138">
        <v>769753.73439792299</v>
      </c>
      <c r="S364" s="138">
        <v>868482.87679282797</v>
      </c>
      <c r="T364" s="138">
        <v>886162.65240799438</v>
      </c>
      <c r="U364" s="138">
        <v>904202.8157279864</v>
      </c>
      <c r="V364" s="138">
        <v>922610.72343648202</v>
      </c>
    </row>
    <row r="365" spans="1:22" x14ac:dyDescent="0.2">
      <c r="A365" s="134">
        <v>5615</v>
      </c>
      <c r="B365" s="264" t="s">
        <v>59</v>
      </c>
      <c r="D365" s="138">
        <v>1066612.7100000004</v>
      </c>
      <c r="E365" s="138">
        <v>1175403.6199999999</v>
      </c>
      <c r="F365" s="138">
        <v>1105537.25</v>
      </c>
      <c r="G365" s="138">
        <v>1204366.4200000006</v>
      </c>
      <c r="H365" s="138">
        <v>971258.44999999972</v>
      </c>
      <c r="I365" s="138">
        <v>1077982.8268619997</v>
      </c>
      <c r="J365" s="138">
        <v>1046098.7822179676</v>
      </c>
      <c r="K365" s="138">
        <v>1151578.8908324072</v>
      </c>
      <c r="L365" s="138">
        <v>1175206.056887713</v>
      </c>
      <c r="M365" s="138">
        <v>1199325.1308385036</v>
      </c>
      <c r="N365" s="138">
        <v>1224248.2200501016</v>
      </c>
      <c r="R365" s="138">
        <v>1141789.475071477</v>
      </c>
      <c r="S365" s="138">
        <v>1135881.0337215518</v>
      </c>
      <c r="T365" s="138">
        <v>1089242.8329921761</v>
      </c>
      <c r="U365" s="138">
        <v>1112293.649215949</v>
      </c>
      <c r="V365" s="138">
        <v>1135833.5264686688</v>
      </c>
    </row>
    <row r="366" spans="1:22" x14ac:dyDescent="0.2">
      <c r="A366" s="134">
        <v>5620</v>
      </c>
      <c r="B366" s="264" t="s">
        <v>615</v>
      </c>
      <c r="D366" s="138">
        <v>180894.17999999991</v>
      </c>
      <c r="E366" s="138">
        <v>231225.37</v>
      </c>
      <c r="F366" s="138">
        <v>452518.37999999989</v>
      </c>
      <c r="G366" s="138">
        <v>422238.06000000029</v>
      </c>
      <c r="H366" s="138">
        <v>369730.47000000009</v>
      </c>
      <c r="I366" s="138">
        <v>602330.07999999996</v>
      </c>
      <c r="J366" s="138">
        <v>614376.68159999989</v>
      </c>
      <c r="K366" s="138">
        <v>627254.93970480014</v>
      </c>
      <c r="L366" s="138">
        <v>640427.29343860061</v>
      </c>
      <c r="M366" s="138">
        <v>653876.26660081139</v>
      </c>
      <c r="N366" s="138">
        <v>667582.51904659066</v>
      </c>
      <c r="R366" s="138">
        <v>164880.15695616911</v>
      </c>
      <c r="S366" s="138">
        <v>167968.70711488885</v>
      </c>
      <c r="T366" s="138">
        <v>171340.09072818968</v>
      </c>
      <c r="U366" s="138">
        <v>174780.00314606985</v>
      </c>
      <c r="V366" s="138">
        <v>178289.83264525078</v>
      </c>
    </row>
    <row r="367" spans="1:22" x14ac:dyDescent="0.2">
      <c r="A367" s="134">
        <v>5625</v>
      </c>
      <c r="B367" s="264" t="s">
        <v>616</v>
      </c>
      <c r="D367" s="138">
        <v>-199414.39999999999</v>
      </c>
      <c r="E367" s="138">
        <v>-173663.08</v>
      </c>
      <c r="F367" s="138">
        <v>-119033.71</v>
      </c>
      <c r="G367" s="138">
        <v>-178303.57</v>
      </c>
      <c r="H367" s="138">
        <v>-198299.16</v>
      </c>
      <c r="I367" s="138">
        <v>-179384.04000000004</v>
      </c>
      <c r="J367" s="138">
        <v>-182971.72080000004</v>
      </c>
      <c r="K367" s="138">
        <v>-186631.15521600004</v>
      </c>
      <c r="L367" s="138">
        <v>-190550.40947553606</v>
      </c>
      <c r="M367" s="138">
        <v>-194551.9680745223</v>
      </c>
      <c r="N367" s="138">
        <v>-198443.00743601273</v>
      </c>
      <c r="R367" s="138">
        <v>-295598.38353237498</v>
      </c>
      <c r="S367" s="138">
        <v>-302249.34716185339</v>
      </c>
      <c r="T367" s="138">
        <v>-309049.9574729951</v>
      </c>
      <c r="U367" s="138">
        <v>-316003.58151613746</v>
      </c>
      <c r="V367" s="138">
        <v>-323113.66210025054</v>
      </c>
    </row>
    <row r="368" spans="1:22" x14ac:dyDescent="0.2">
      <c r="A368" s="134">
        <v>5630</v>
      </c>
      <c r="B368" s="264" t="s">
        <v>62</v>
      </c>
      <c r="D368" s="138">
        <v>392972.45</v>
      </c>
      <c r="E368" s="138">
        <v>181203.34</v>
      </c>
      <c r="F368" s="138">
        <v>259062.68999999997</v>
      </c>
      <c r="G368" s="138">
        <v>216801.41</v>
      </c>
      <c r="H368" s="138">
        <v>279562.71999999997</v>
      </c>
      <c r="I368" s="138">
        <v>259602.46000000002</v>
      </c>
      <c r="J368" s="138">
        <v>264794.50920000003</v>
      </c>
      <c r="K368" s="138">
        <v>270355.19389320002</v>
      </c>
      <c r="L368" s="138">
        <v>276032.65296495723</v>
      </c>
      <c r="M368" s="138">
        <v>281829.33867722133</v>
      </c>
      <c r="N368" s="138">
        <v>287747.75478944299</v>
      </c>
      <c r="R368" s="138">
        <v>309693.3824</v>
      </c>
      <c r="S368" s="138">
        <v>295487.25004799996</v>
      </c>
      <c r="T368" s="138">
        <v>301565.82400300802</v>
      </c>
      <c r="U368" s="138">
        <v>307769.51484515122</v>
      </c>
      <c r="V368" s="138">
        <v>314100.899365741</v>
      </c>
    </row>
    <row r="369" spans="1:22" x14ac:dyDescent="0.2">
      <c r="A369" s="134">
        <v>5635</v>
      </c>
      <c r="B369" s="264" t="s">
        <v>75</v>
      </c>
      <c r="D369" s="138">
        <v>128279.49</v>
      </c>
      <c r="E369" s="138">
        <v>140795.56</v>
      </c>
      <c r="F369" s="138">
        <v>128597.49</v>
      </c>
      <c r="G369" s="138">
        <v>97422.69</v>
      </c>
      <c r="H369" s="138">
        <v>101037.24</v>
      </c>
      <c r="I369" s="138">
        <v>99376.560000000012</v>
      </c>
      <c r="J369" s="138">
        <v>101364.09120000001</v>
      </c>
      <c r="K369" s="138">
        <v>103492.73711520001</v>
      </c>
      <c r="L369" s="138">
        <v>105666.08459461921</v>
      </c>
      <c r="M369" s="138">
        <v>107885.07237110622</v>
      </c>
      <c r="N369" s="138">
        <v>110150.65889089945</v>
      </c>
      <c r="R369" s="138">
        <v>149937.73559999999</v>
      </c>
      <c r="S369" s="138">
        <v>152936.49031199998</v>
      </c>
      <c r="T369" s="138">
        <v>156148.15660855197</v>
      </c>
      <c r="U369" s="138">
        <v>159427.26789733156</v>
      </c>
      <c r="V369" s="138">
        <v>162775.24052317554</v>
      </c>
    </row>
    <row r="370" spans="1:22" x14ac:dyDescent="0.2">
      <c r="A370" s="134">
        <v>5640</v>
      </c>
      <c r="B370" s="264" t="s">
        <v>63</v>
      </c>
      <c r="D370" s="138">
        <v>151978.65</v>
      </c>
      <c r="E370" s="138">
        <v>186256.07</v>
      </c>
      <c r="F370" s="138">
        <v>207285.23</v>
      </c>
      <c r="G370" s="138">
        <v>211855.34000000003</v>
      </c>
      <c r="H370" s="138">
        <v>201480.71000000002</v>
      </c>
      <c r="I370" s="138">
        <v>209500.79999999996</v>
      </c>
      <c r="J370" s="138">
        <v>213690.81599999996</v>
      </c>
      <c r="K370" s="138">
        <v>218178.32313599996</v>
      </c>
      <c r="L370" s="138">
        <v>222760.06792185595</v>
      </c>
      <c r="M370" s="138">
        <v>227438.02934821494</v>
      </c>
      <c r="N370" s="138">
        <v>232214.22796452744</v>
      </c>
      <c r="R370" s="138">
        <v>143793.74979999999</v>
      </c>
      <c r="S370" s="138">
        <v>146669.62479599999</v>
      </c>
      <c r="T370" s="138">
        <v>149749.68691671599</v>
      </c>
      <c r="U370" s="138">
        <v>152894.43034196703</v>
      </c>
      <c r="V370" s="138">
        <v>156105.21337914834</v>
      </c>
    </row>
    <row r="371" spans="1:22" x14ac:dyDescent="0.2">
      <c r="A371" s="134">
        <v>5645</v>
      </c>
      <c r="B371" s="264" t="s">
        <v>617</v>
      </c>
      <c r="D371" s="138">
        <v>830253.4</v>
      </c>
      <c r="E371" s="138">
        <v>780831.07000000007</v>
      </c>
      <c r="F371" s="138">
        <v>881512.53</v>
      </c>
      <c r="G371" s="138">
        <v>948364.94000000006</v>
      </c>
      <c r="H371" s="138">
        <v>922515.34000000008</v>
      </c>
      <c r="I371" s="138">
        <v>981032.31160000002</v>
      </c>
      <c r="J371" s="138">
        <v>998897.82840959984</v>
      </c>
      <c r="K371" s="138">
        <v>1019779.0666837919</v>
      </c>
      <c r="L371" s="138">
        <v>1041204.6870927915</v>
      </c>
      <c r="M371" s="138">
        <v>1063080.4507305529</v>
      </c>
      <c r="N371" s="138">
        <v>1085415.8147088834</v>
      </c>
      <c r="R371" s="138">
        <v>809154.39206765802</v>
      </c>
      <c r="S371" s="138">
        <v>839539.47990901128</v>
      </c>
      <c r="T371" s="138">
        <v>878528.91202741815</v>
      </c>
      <c r="U371" s="138">
        <v>884319.40428111807</v>
      </c>
      <c r="V371" s="138">
        <v>900173.76457416825</v>
      </c>
    </row>
    <row r="372" spans="1:22" x14ac:dyDescent="0.2">
      <c r="A372" s="134">
        <v>5646</v>
      </c>
      <c r="B372" s="264" t="s">
        <v>618</v>
      </c>
      <c r="D372" s="138">
        <v>0</v>
      </c>
      <c r="E372" s="138">
        <v>0</v>
      </c>
      <c r="F372" s="138">
        <v>0</v>
      </c>
      <c r="G372" s="138">
        <v>0</v>
      </c>
      <c r="H372" s="138">
        <v>0</v>
      </c>
      <c r="I372" s="138">
        <v>0</v>
      </c>
      <c r="J372" s="138">
        <v>0</v>
      </c>
      <c r="K372" s="138">
        <v>0</v>
      </c>
      <c r="L372" s="138">
        <v>0</v>
      </c>
      <c r="M372" s="138">
        <v>0</v>
      </c>
      <c r="N372" s="138">
        <v>0</v>
      </c>
      <c r="R372" s="138">
        <v>0</v>
      </c>
      <c r="S372" s="138">
        <v>0</v>
      </c>
      <c r="T372" s="138">
        <v>0</v>
      </c>
      <c r="U372" s="138">
        <v>0</v>
      </c>
      <c r="V372" s="138">
        <v>0</v>
      </c>
    </row>
    <row r="373" spans="1:22" x14ac:dyDescent="0.2">
      <c r="A373" s="134">
        <v>5647</v>
      </c>
      <c r="B373" s="264" t="s">
        <v>619</v>
      </c>
      <c r="D373" s="138">
        <v>0</v>
      </c>
      <c r="E373" s="138">
        <v>0</v>
      </c>
      <c r="F373" s="138">
        <v>0</v>
      </c>
      <c r="G373" s="138">
        <v>0</v>
      </c>
      <c r="H373" s="138">
        <v>0</v>
      </c>
      <c r="I373" s="138">
        <v>0</v>
      </c>
      <c r="J373" s="138">
        <v>0</v>
      </c>
      <c r="K373" s="138">
        <v>0</v>
      </c>
      <c r="L373" s="138">
        <v>0</v>
      </c>
      <c r="M373" s="138">
        <v>0</v>
      </c>
      <c r="N373" s="138">
        <v>0</v>
      </c>
      <c r="R373" s="138">
        <v>0</v>
      </c>
      <c r="S373" s="138">
        <v>0</v>
      </c>
      <c r="T373" s="138">
        <v>0</v>
      </c>
      <c r="U373" s="138">
        <v>0</v>
      </c>
      <c r="V373" s="138">
        <v>0</v>
      </c>
    </row>
    <row r="374" spans="1:22" x14ac:dyDescent="0.2">
      <c r="A374" s="134">
        <v>5650</v>
      </c>
      <c r="B374" s="264" t="s">
        <v>67</v>
      </c>
      <c r="D374" s="138">
        <v>0</v>
      </c>
      <c r="E374" s="138">
        <v>0</v>
      </c>
      <c r="F374" s="138">
        <v>0</v>
      </c>
      <c r="G374" s="138">
        <v>0</v>
      </c>
      <c r="H374" s="138">
        <v>0</v>
      </c>
      <c r="I374" s="138">
        <v>0</v>
      </c>
      <c r="J374" s="138">
        <v>0</v>
      </c>
      <c r="K374" s="138">
        <v>0</v>
      </c>
      <c r="L374" s="138">
        <v>0</v>
      </c>
      <c r="M374" s="138">
        <v>0</v>
      </c>
      <c r="N374" s="138">
        <v>0</v>
      </c>
      <c r="R374" s="138">
        <v>0</v>
      </c>
      <c r="S374" s="138">
        <v>0</v>
      </c>
      <c r="T374" s="138">
        <v>0</v>
      </c>
      <c r="U374" s="138">
        <v>0</v>
      </c>
      <c r="V374" s="138">
        <v>0</v>
      </c>
    </row>
    <row r="375" spans="1:22" x14ac:dyDescent="0.2">
      <c r="A375" s="134">
        <v>5655</v>
      </c>
      <c r="B375" s="264" t="s">
        <v>68</v>
      </c>
      <c r="D375" s="138">
        <v>369576.73</v>
      </c>
      <c r="E375" s="138">
        <v>392681.76999999996</v>
      </c>
      <c r="F375" s="138">
        <v>393568.79000000004</v>
      </c>
      <c r="G375" s="138">
        <v>412027.24</v>
      </c>
      <c r="H375" s="138">
        <v>403299.97</v>
      </c>
      <c r="I375" s="138">
        <v>152558.13999999998</v>
      </c>
      <c r="J375" s="138">
        <v>415032.26666666666</v>
      </c>
      <c r="K375" s="138">
        <v>420859.24166666664</v>
      </c>
      <c r="L375" s="138">
        <v>426808.58314166666</v>
      </c>
      <c r="M375" s="138">
        <v>432882.86078764166</v>
      </c>
      <c r="N375" s="138">
        <v>439084.69826418214</v>
      </c>
      <c r="R375" s="138">
        <v>383166.12599999993</v>
      </c>
      <c r="S375" s="138">
        <v>387649.44851999998</v>
      </c>
      <c r="T375" s="138">
        <v>392451.08693891997</v>
      </c>
      <c r="U375" s="138">
        <v>397353.55976463726</v>
      </c>
      <c r="V375" s="138">
        <v>402358.98451969464</v>
      </c>
    </row>
    <row r="376" spans="1:22" x14ac:dyDescent="0.2">
      <c r="A376" s="134">
        <v>5660</v>
      </c>
      <c r="B376" s="140" t="s">
        <v>620</v>
      </c>
      <c r="D376" s="138">
        <v>0</v>
      </c>
      <c r="E376" s="138">
        <v>4309.24</v>
      </c>
      <c r="F376" s="138">
        <v>7890.56</v>
      </c>
      <c r="G376" s="138">
        <v>1125</v>
      </c>
      <c r="H376" s="138">
        <v>382.4</v>
      </c>
      <c r="I376" s="138">
        <v>0</v>
      </c>
      <c r="J376" s="138">
        <v>0</v>
      </c>
      <c r="K376" s="138">
        <v>0</v>
      </c>
      <c r="L376" s="138">
        <v>0</v>
      </c>
      <c r="M376" s="138">
        <v>0</v>
      </c>
      <c r="N376" s="138">
        <v>0</v>
      </c>
      <c r="R376" s="138">
        <v>0</v>
      </c>
      <c r="S376" s="138">
        <v>0</v>
      </c>
      <c r="T376" s="138">
        <v>0</v>
      </c>
      <c r="U376" s="138">
        <v>0</v>
      </c>
      <c r="V376" s="138">
        <v>0</v>
      </c>
    </row>
    <row r="377" spans="1:22" x14ac:dyDescent="0.2">
      <c r="A377" s="134">
        <v>5665</v>
      </c>
      <c r="B377" s="264" t="s">
        <v>621</v>
      </c>
      <c r="D377" s="148">
        <v>138011.67000000001</v>
      </c>
      <c r="E377" s="148">
        <v>189079.24000000002</v>
      </c>
      <c r="F377" s="148">
        <v>163021.79999999999</v>
      </c>
      <c r="G377" s="148">
        <v>164801.35</v>
      </c>
      <c r="H377" s="148">
        <v>169160.75000000003</v>
      </c>
      <c r="I377" s="148">
        <v>161262.07999999996</v>
      </c>
      <c r="J377" s="148">
        <v>164487.32159999997</v>
      </c>
      <c r="K377" s="148">
        <v>167941.55535359998</v>
      </c>
      <c r="L377" s="148">
        <v>171468.3280160256</v>
      </c>
      <c r="M377" s="148">
        <v>175069.16290436214</v>
      </c>
      <c r="N377" s="148">
        <v>178745.61532535372</v>
      </c>
      <c r="R377" s="148">
        <v>138176.46240000002</v>
      </c>
      <c r="S377" s="148">
        <v>140939.99164800002</v>
      </c>
      <c r="T377" s="148">
        <v>143899.73147260802</v>
      </c>
      <c r="U377" s="148">
        <v>146921.62583353277</v>
      </c>
      <c r="V377" s="148">
        <v>150006.97997603696</v>
      </c>
    </row>
    <row r="378" spans="1:22" x14ac:dyDescent="0.2">
      <c r="A378" s="134">
        <v>5670</v>
      </c>
      <c r="B378" s="264" t="s">
        <v>622</v>
      </c>
      <c r="D378" s="138">
        <v>301864.03000000003</v>
      </c>
      <c r="E378" s="138">
        <v>308429.86</v>
      </c>
      <c r="F378" s="138">
        <v>316015.11</v>
      </c>
      <c r="G378" s="138">
        <v>322770</v>
      </c>
      <c r="H378" s="138">
        <v>329632.71000000002</v>
      </c>
      <c r="I378" s="138">
        <v>335258.52</v>
      </c>
      <c r="J378" s="138">
        <v>341963.69040000002</v>
      </c>
      <c r="K378" s="138">
        <v>349144.9278984</v>
      </c>
      <c r="L378" s="138">
        <v>356476.97138426639</v>
      </c>
      <c r="M378" s="138">
        <v>363962.98778333596</v>
      </c>
      <c r="N378" s="138">
        <v>371606.21052678605</v>
      </c>
      <c r="R378" s="138">
        <v>303405.68059200002</v>
      </c>
      <c r="S378" s="138">
        <v>309473.79420384002</v>
      </c>
      <c r="T378" s="138">
        <v>315972.74388212065</v>
      </c>
      <c r="U378" s="138">
        <v>322608.17150364519</v>
      </c>
      <c r="V378" s="138">
        <v>329382.94310522173</v>
      </c>
    </row>
    <row r="379" spans="1:22" collapsed="1" x14ac:dyDescent="0.2">
      <c r="A379" s="134">
        <v>5672</v>
      </c>
      <c r="B379" s="264" t="s">
        <v>71</v>
      </c>
      <c r="D379" s="138">
        <v>0</v>
      </c>
      <c r="E379" s="138">
        <v>0</v>
      </c>
      <c r="F379" s="138">
        <v>0</v>
      </c>
      <c r="G379" s="138">
        <v>0</v>
      </c>
      <c r="H379" s="138">
        <v>0</v>
      </c>
      <c r="I379" s="138">
        <v>0</v>
      </c>
      <c r="J379" s="138">
        <v>0</v>
      </c>
      <c r="K379" s="138">
        <v>0</v>
      </c>
      <c r="L379" s="138">
        <v>0</v>
      </c>
      <c r="M379" s="138">
        <v>0</v>
      </c>
      <c r="N379" s="138">
        <v>0</v>
      </c>
      <c r="R379" s="138">
        <v>0</v>
      </c>
      <c r="S379" s="138">
        <v>0</v>
      </c>
      <c r="T379" s="138">
        <v>0</v>
      </c>
      <c r="U379" s="138">
        <v>0</v>
      </c>
      <c r="V379" s="138">
        <v>0</v>
      </c>
    </row>
    <row r="380" spans="1:22" x14ac:dyDescent="0.2">
      <c r="A380" s="134">
        <v>5675</v>
      </c>
      <c r="B380" s="264" t="s">
        <v>72</v>
      </c>
      <c r="D380" s="138">
        <v>773648.49000000022</v>
      </c>
      <c r="E380" s="138">
        <v>794811.92999999993</v>
      </c>
      <c r="F380" s="138">
        <v>817882.87</v>
      </c>
      <c r="G380" s="138">
        <v>880538.98</v>
      </c>
      <c r="H380" s="138">
        <v>941314.38822999992</v>
      </c>
      <c r="I380" s="138">
        <v>891534.84000000008</v>
      </c>
      <c r="J380" s="138">
        <v>908763.96575999993</v>
      </c>
      <c r="K380" s="138">
        <v>926877.06937488017</v>
      </c>
      <c r="L380" s="138">
        <v>945406.35407206684</v>
      </c>
      <c r="M380" s="138">
        <v>964307.92134022072</v>
      </c>
      <c r="N380" s="138">
        <v>983533.6328092711</v>
      </c>
      <c r="R380" s="138">
        <v>771306.34875988646</v>
      </c>
      <c r="S380" s="138">
        <v>703623.46122662572</v>
      </c>
      <c r="T380" s="138">
        <v>718272.13634582248</v>
      </c>
      <c r="U380" s="138">
        <v>733225.85084957245</v>
      </c>
      <c r="V380" s="138">
        <v>748490.95813415665</v>
      </c>
    </row>
    <row r="381" spans="1:22" x14ac:dyDescent="0.2">
      <c r="A381" s="134">
        <v>5680</v>
      </c>
      <c r="B381" s="264" t="s">
        <v>73</v>
      </c>
      <c r="D381" s="138">
        <v>0</v>
      </c>
      <c r="E381" s="138">
        <v>0</v>
      </c>
      <c r="F381" s="138">
        <v>0</v>
      </c>
      <c r="G381" s="138">
        <v>0</v>
      </c>
      <c r="H381" s="138">
        <v>0</v>
      </c>
      <c r="I381" s="138">
        <v>0</v>
      </c>
      <c r="J381" s="138">
        <v>0</v>
      </c>
      <c r="K381" s="138">
        <v>0</v>
      </c>
      <c r="L381" s="138">
        <v>0</v>
      </c>
      <c r="M381" s="138">
        <v>0</v>
      </c>
      <c r="N381" s="138">
        <v>0</v>
      </c>
      <c r="R381" s="138">
        <v>0</v>
      </c>
      <c r="S381" s="138">
        <v>0</v>
      </c>
      <c r="T381" s="138">
        <v>0</v>
      </c>
      <c r="U381" s="138">
        <v>0</v>
      </c>
      <c r="V381" s="138">
        <v>0</v>
      </c>
    </row>
    <row r="382" spans="1:22" x14ac:dyDescent="0.2">
      <c r="A382" s="134">
        <v>5681</v>
      </c>
      <c r="B382" s="264" t="s">
        <v>542</v>
      </c>
      <c r="D382" s="138">
        <v>0</v>
      </c>
      <c r="E382" s="138">
        <v>0</v>
      </c>
      <c r="F382" s="138">
        <v>0</v>
      </c>
      <c r="G382" s="138">
        <v>0</v>
      </c>
      <c r="H382" s="138">
        <v>0</v>
      </c>
      <c r="I382" s="138">
        <v>0</v>
      </c>
      <c r="J382" s="138">
        <v>0</v>
      </c>
      <c r="K382" s="138">
        <v>0</v>
      </c>
      <c r="L382" s="138">
        <v>0</v>
      </c>
      <c r="M382" s="138">
        <v>0</v>
      </c>
      <c r="N382" s="138">
        <v>0</v>
      </c>
      <c r="R382" s="138">
        <v>0</v>
      </c>
      <c r="S382" s="138">
        <v>0</v>
      </c>
      <c r="T382" s="138">
        <v>0</v>
      </c>
      <c r="U382" s="138">
        <v>0</v>
      </c>
      <c r="V382" s="138">
        <v>0</v>
      </c>
    </row>
    <row r="383" spans="1:22" x14ac:dyDescent="0.2">
      <c r="A383" s="134">
        <v>5685</v>
      </c>
      <c r="B383" s="264" t="s">
        <v>623</v>
      </c>
      <c r="D383" s="138">
        <v>0</v>
      </c>
      <c r="E383" s="138">
        <v>0</v>
      </c>
      <c r="F383" s="138">
        <v>0</v>
      </c>
      <c r="G383" s="138">
        <v>0</v>
      </c>
      <c r="H383" s="138">
        <v>0</v>
      </c>
      <c r="I383" s="138">
        <v>0</v>
      </c>
      <c r="J383" s="138">
        <v>0</v>
      </c>
      <c r="K383" s="138">
        <v>0</v>
      </c>
      <c r="L383" s="138">
        <v>0</v>
      </c>
      <c r="M383" s="138">
        <v>0</v>
      </c>
      <c r="N383" s="138">
        <v>0</v>
      </c>
      <c r="R383" s="138">
        <v>0</v>
      </c>
      <c r="S383" s="138">
        <v>0</v>
      </c>
      <c r="T383" s="138">
        <v>0</v>
      </c>
      <c r="U383" s="138">
        <v>0</v>
      </c>
      <c r="V383" s="138">
        <v>0</v>
      </c>
    </row>
    <row r="384" spans="1:22" x14ac:dyDescent="0.2">
      <c r="A384" s="134">
        <v>5695</v>
      </c>
      <c r="B384" s="264" t="s">
        <v>624</v>
      </c>
      <c r="D384" s="138">
        <v>0</v>
      </c>
      <c r="E384" s="138">
        <v>2497.5</v>
      </c>
      <c r="F384" s="138">
        <v>0</v>
      </c>
      <c r="G384" s="138">
        <v>0</v>
      </c>
      <c r="H384" s="138">
        <v>0</v>
      </c>
      <c r="I384" s="138">
        <v>0</v>
      </c>
      <c r="J384" s="138">
        <v>0</v>
      </c>
      <c r="K384" s="138">
        <v>0</v>
      </c>
      <c r="L384" s="138">
        <v>0</v>
      </c>
      <c r="M384" s="138">
        <v>0</v>
      </c>
      <c r="N384" s="138">
        <v>0</v>
      </c>
      <c r="R384" s="138">
        <v>0</v>
      </c>
      <c r="S384" s="138">
        <v>0</v>
      </c>
      <c r="T384" s="138">
        <v>0</v>
      </c>
      <c r="U384" s="138">
        <v>0</v>
      </c>
      <c r="V384" s="138">
        <v>0</v>
      </c>
    </row>
    <row r="385" spans="1:22" x14ac:dyDescent="0.2">
      <c r="B385" s="135" t="s">
        <v>625</v>
      </c>
      <c r="D385" s="136"/>
      <c r="E385" s="136"/>
      <c r="F385" s="136"/>
      <c r="G385" s="136"/>
    </row>
    <row r="386" spans="1:22" x14ac:dyDescent="0.2">
      <c r="A386" s="134">
        <v>5705</v>
      </c>
      <c r="B386" s="137" t="s">
        <v>626</v>
      </c>
      <c r="D386" s="143">
        <v>4393116.3499999996</v>
      </c>
      <c r="E386" s="143">
        <v>4437246.4000000004</v>
      </c>
      <c r="F386" s="143">
        <v>4362248.9399999995</v>
      </c>
      <c r="G386" s="143">
        <v>4981586.93</v>
      </c>
      <c r="H386" s="143">
        <v>5620153.2300000014</v>
      </c>
      <c r="I386" s="143">
        <v>5859618.0767309088</v>
      </c>
      <c r="J386" s="143">
        <v>6068049.9233773313</v>
      </c>
      <c r="K386" s="143">
        <v>6220678.7573361788</v>
      </c>
      <c r="L386" s="143">
        <v>6664196.752336178</v>
      </c>
      <c r="M386" s="143">
        <v>7109404.0023361789</v>
      </c>
      <c r="N386" s="143">
        <v>7552494.3773361789</v>
      </c>
      <c r="R386" s="143">
        <v>4435736.0744660674</v>
      </c>
      <c r="S386" s="143">
        <v>4743726.4078475935</v>
      </c>
      <c r="T386" s="143">
        <v>4819684.8633515341</v>
      </c>
      <c r="U386" s="143">
        <v>5012545.7926550694</v>
      </c>
      <c r="V386" s="143">
        <v>5393321.093462849</v>
      </c>
    </row>
    <row r="387" spans="1:22" x14ac:dyDescent="0.2">
      <c r="A387" s="134">
        <v>5710</v>
      </c>
      <c r="B387" s="137" t="s">
        <v>627</v>
      </c>
      <c r="D387" s="138">
        <v>0</v>
      </c>
      <c r="E387" s="138">
        <v>0</v>
      </c>
      <c r="F387" s="138">
        <v>0</v>
      </c>
      <c r="G387" s="138">
        <v>0</v>
      </c>
      <c r="H387" s="138">
        <v>0</v>
      </c>
      <c r="I387" s="138">
        <v>0</v>
      </c>
      <c r="J387" s="138">
        <v>0</v>
      </c>
      <c r="K387" s="138">
        <v>0</v>
      </c>
      <c r="L387" s="138">
        <v>0</v>
      </c>
      <c r="M387" s="138">
        <v>0</v>
      </c>
      <c r="N387" s="138">
        <v>0</v>
      </c>
      <c r="R387" s="138">
        <v>0</v>
      </c>
      <c r="S387" s="138">
        <v>0</v>
      </c>
      <c r="T387" s="138">
        <v>0</v>
      </c>
      <c r="U387" s="138">
        <v>0</v>
      </c>
      <c r="V387" s="138">
        <v>0</v>
      </c>
    </row>
    <row r="388" spans="1:22" x14ac:dyDescent="0.2">
      <c r="A388" s="134">
        <v>5715</v>
      </c>
      <c r="B388" s="137" t="s">
        <v>628</v>
      </c>
      <c r="D388" s="138">
        <v>0</v>
      </c>
      <c r="E388" s="138">
        <v>0</v>
      </c>
      <c r="F388" s="138">
        <v>0</v>
      </c>
      <c r="G388" s="138">
        <v>0</v>
      </c>
      <c r="H388" s="138">
        <v>82734.09</v>
      </c>
      <c r="I388" s="138">
        <v>82734.100000000006</v>
      </c>
      <c r="J388" s="138">
        <v>82734.100000000006</v>
      </c>
      <c r="K388" s="138">
        <v>0</v>
      </c>
      <c r="L388" s="138">
        <v>0</v>
      </c>
      <c r="M388" s="138">
        <v>0</v>
      </c>
      <c r="N388" s="138">
        <v>0</v>
      </c>
      <c r="R388" s="138">
        <v>0</v>
      </c>
      <c r="S388" s="138">
        <v>0</v>
      </c>
      <c r="T388" s="138">
        <v>0</v>
      </c>
      <c r="U388" s="138">
        <v>0</v>
      </c>
      <c r="V388" s="138">
        <v>0</v>
      </c>
    </row>
    <row r="389" spans="1:22" x14ac:dyDescent="0.2">
      <c r="A389" s="134">
        <v>5720</v>
      </c>
      <c r="B389" s="137" t="s">
        <v>629</v>
      </c>
      <c r="D389" s="138">
        <v>0</v>
      </c>
      <c r="E389" s="138">
        <v>0</v>
      </c>
      <c r="F389" s="138">
        <v>0</v>
      </c>
      <c r="G389" s="138">
        <v>0</v>
      </c>
      <c r="H389" s="138">
        <v>0</v>
      </c>
      <c r="I389" s="138">
        <v>0</v>
      </c>
      <c r="J389" s="138">
        <v>0</v>
      </c>
      <c r="K389" s="138">
        <v>0</v>
      </c>
      <c r="L389" s="138">
        <v>0</v>
      </c>
      <c r="M389" s="138">
        <v>0</v>
      </c>
      <c r="N389" s="138">
        <v>0</v>
      </c>
      <c r="R389" s="138">
        <v>0</v>
      </c>
      <c r="S389" s="138">
        <v>0</v>
      </c>
      <c r="T389" s="138">
        <v>0</v>
      </c>
      <c r="U389" s="138">
        <v>0</v>
      </c>
      <c r="V389" s="138">
        <v>0</v>
      </c>
    </row>
    <row r="390" spans="1:22" x14ac:dyDescent="0.2">
      <c r="A390" s="134">
        <v>5725</v>
      </c>
      <c r="B390" s="137" t="s">
        <v>630</v>
      </c>
      <c r="D390" s="138">
        <v>0</v>
      </c>
      <c r="E390" s="138">
        <v>0</v>
      </c>
      <c r="F390" s="138">
        <v>0</v>
      </c>
      <c r="G390" s="138">
        <v>0</v>
      </c>
      <c r="H390" s="138">
        <v>0</v>
      </c>
      <c r="I390" s="138">
        <v>0</v>
      </c>
      <c r="J390" s="138">
        <v>0</v>
      </c>
      <c r="K390" s="138">
        <v>0</v>
      </c>
      <c r="L390" s="138">
        <v>0</v>
      </c>
      <c r="M390" s="138">
        <v>0</v>
      </c>
      <c r="N390" s="138">
        <v>0</v>
      </c>
      <c r="R390" s="138">
        <v>0</v>
      </c>
      <c r="S390" s="138">
        <v>0</v>
      </c>
      <c r="T390" s="138">
        <v>0</v>
      </c>
      <c r="U390" s="138">
        <v>0</v>
      </c>
      <c r="V390" s="138">
        <v>0</v>
      </c>
    </row>
    <row r="391" spans="1:22" x14ac:dyDescent="0.2">
      <c r="A391" s="134">
        <v>5730</v>
      </c>
      <c r="B391" s="137" t="s">
        <v>631</v>
      </c>
      <c r="D391" s="138">
        <v>0</v>
      </c>
      <c r="E391" s="138">
        <v>0</v>
      </c>
      <c r="F391" s="138">
        <v>0</v>
      </c>
      <c r="G391" s="138">
        <v>0</v>
      </c>
      <c r="H391" s="138">
        <v>0</v>
      </c>
      <c r="I391" s="138">
        <v>0</v>
      </c>
      <c r="J391" s="138">
        <v>0</v>
      </c>
      <c r="K391" s="138">
        <v>0</v>
      </c>
      <c r="L391" s="138">
        <v>0</v>
      </c>
      <c r="M391" s="138">
        <v>0</v>
      </c>
      <c r="N391" s="138">
        <v>0</v>
      </c>
      <c r="R391" s="138">
        <v>0</v>
      </c>
      <c r="S391" s="138">
        <v>0</v>
      </c>
      <c r="T391" s="138">
        <v>0</v>
      </c>
      <c r="U391" s="138">
        <v>0</v>
      </c>
      <c r="V391" s="138">
        <v>0</v>
      </c>
    </row>
    <row r="392" spans="1:22" x14ac:dyDescent="0.2">
      <c r="A392" s="134">
        <v>5740</v>
      </c>
      <c r="B392" s="137" t="s">
        <v>632</v>
      </c>
      <c r="D392" s="149">
        <v>-595119.25</v>
      </c>
      <c r="E392" s="149">
        <v>0</v>
      </c>
      <c r="F392" s="149">
        <v>0</v>
      </c>
      <c r="G392" s="149">
        <v>0</v>
      </c>
      <c r="H392" s="149">
        <v>0</v>
      </c>
      <c r="I392" s="149">
        <v>0</v>
      </c>
      <c r="J392" s="149">
        <v>0</v>
      </c>
      <c r="K392" s="149">
        <v>0</v>
      </c>
      <c r="L392" s="149">
        <v>0</v>
      </c>
      <c r="M392" s="149">
        <v>0</v>
      </c>
      <c r="N392" s="149">
        <v>0</v>
      </c>
      <c r="R392" s="149">
        <v>-595125</v>
      </c>
      <c r="S392" s="149">
        <v>0</v>
      </c>
      <c r="T392" s="149">
        <v>0</v>
      </c>
      <c r="U392" s="149">
        <v>0</v>
      </c>
      <c r="V392" s="149">
        <v>0</v>
      </c>
    </row>
    <row r="393" spans="1:22" x14ac:dyDescent="0.2">
      <c r="B393" s="135" t="s">
        <v>633</v>
      </c>
      <c r="D393" s="136"/>
      <c r="E393" s="136"/>
      <c r="F393" s="136"/>
      <c r="G393" s="136"/>
    </row>
    <row r="394" spans="1:22" x14ac:dyDescent="0.2">
      <c r="A394" s="134">
        <v>6005</v>
      </c>
      <c r="B394" s="137" t="s">
        <v>634</v>
      </c>
      <c r="D394" s="138">
        <v>2162050.48</v>
      </c>
      <c r="E394" s="138">
        <v>2350621.48</v>
      </c>
      <c r="F394" s="138">
        <v>1724475</v>
      </c>
      <c r="G394" s="138">
        <v>1538489.33</v>
      </c>
      <c r="H394" s="138">
        <v>2187540</v>
      </c>
      <c r="I394" s="138">
        <v>2271765.4969863012</v>
      </c>
      <c r="J394" s="138">
        <v>2593205.2230136986</v>
      </c>
      <c r="K394" s="138">
        <v>2792005.36</v>
      </c>
      <c r="L394" s="138">
        <v>3127450.36</v>
      </c>
      <c r="M394" s="138">
        <v>3448450.3599999994</v>
      </c>
      <c r="N394" s="138">
        <v>3673150.3599999994</v>
      </c>
      <c r="R394" s="138">
        <v>2141088.6301369863</v>
      </c>
      <c r="S394" s="138">
        <v>2328190</v>
      </c>
      <c r="T394" s="138">
        <v>2503719.6998086241</v>
      </c>
      <c r="U394" s="138">
        <v>3361529.1503808303</v>
      </c>
      <c r="V394" s="138">
        <v>3464240.7170934253</v>
      </c>
    </row>
    <row r="395" spans="1:22" x14ac:dyDescent="0.2">
      <c r="A395" s="134">
        <v>6010</v>
      </c>
      <c r="B395" s="137" t="s">
        <v>635</v>
      </c>
      <c r="D395" s="138">
        <v>0</v>
      </c>
      <c r="E395" s="138">
        <v>0</v>
      </c>
      <c r="F395" s="138">
        <v>0</v>
      </c>
      <c r="G395" s="138">
        <v>0</v>
      </c>
      <c r="H395" s="138">
        <v>0</v>
      </c>
      <c r="I395" s="138">
        <v>0</v>
      </c>
      <c r="J395" s="138">
        <v>0</v>
      </c>
      <c r="K395" s="138">
        <v>0</v>
      </c>
      <c r="L395" s="138">
        <v>0</v>
      </c>
      <c r="M395" s="138">
        <v>0</v>
      </c>
      <c r="N395" s="138">
        <v>0</v>
      </c>
      <c r="R395" s="138">
        <v>0</v>
      </c>
      <c r="S395" s="138">
        <v>0</v>
      </c>
      <c r="T395" s="138">
        <v>0</v>
      </c>
      <c r="U395" s="138">
        <v>0</v>
      </c>
      <c r="V395" s="138">
        <v>0</v>
      </c>
    </row>
    <row r="396" spans="1:22" x14ac:dyDescent="0.2">
      <c r="A396" s="134">
        <v>6015</v>
      </c>
      <c r="B396" s="137" t="s">
        <v>636</v>
      </c>
      <c r="D396" s="138">
        <v>0</v>
      </c>
      <c r="E396" s="138">
        <v>0</v>
      </c>
      <c r="F396" s="138">
        <v>0</v>
      </c>
      <c r="G396" s="138">
        <v>0</v>
      </c>
      <c r="H396" s="138">
        <v>0</v>
      </c>
      <c r="I396" s="138">
        <v>0</v>
      </c>
      <c r="J396" s="138">
        <v>0</v>
      </c>
      <c r="K396" s="138">
        <v>0</v>
      </c>
      <c r="L396" s="138">
        <v>0</v>
      </c>
      <c r="M396" s="138">
        <v>0</v>
      </c>
      <c r="N396" s="138">
        <v>0</v>
      </c>
      <c r="R396" s="138">
        <v>0</v>
      </c>
      <c r="S396" s="138">
        <v>0</v>
      </c>
      <c r="T396" s="138">
        <v>0</v>
      </c>
      <c r="U396" s="138">
        <v>0</v>
      </c>
      <c r="V396" s="138">
        <v>0</v>
      </c>
    </row>
    <row r="397" spans="1:22" x14ac:dyDescent="0.2">
      <c r="A397" s="134">
        <v>6020</v>
      </c>
      <c r="B397" s="137" t="s">
        <v>637</v>
      </c>
      <c r="D397" s="138">
        <v>0</v>
      </c>
      <c r="E397" s="138">
        <v>0</v>
      </c>
      <c r="F397" s="138">
        <v>0</v>
      </c>
      <c r="G397" s="138">
        <v>0</v>
      </c>
      <c r="H397" s="138">
        <v>0</v>
      </c>
      <c r="I397" s="138">
        <v>0</v>
      </c>
      <c r="J397" s="138">
        <v>0</v>
      </c>
      <c r="K397" s="138">
        <v>0</v>
      </c>
      <c r="L397" s="138">
        <v>0</v>
      </c>
      <c r="M397" s="138">
        <v>0</v>
      </c>
      <c r="N397" s="138">
        <v>0</v>
      </c>
      <c r="R397" s="138">
        <v>0</v>
      </c>
      <c r="S397" s="138">
        <v>0</v>
      </c>
      <c r="T397" s="138">
        <v>0</v>
      </c>
      <c r="U397" s="138">
        <v>0</v>
      </c>
      <c r="V397" s="138">
        <v>0</v>
      </c>
    </row>
    <row r="398" spans="1:22" x14ac:dyDescent="0.2">
      <c r="A398" s="134">
        <v>6025</v>
      </c>
      <c r="B398" s="137" t="s">
        <v>638</v>
      </c>
      <c r="D398" s="138">
        <v>0</v>
      </c>
      <c r="E398" s="138">
        <v>0</v>
      </c>
      <c r="F398" s="138">
        <v>0</v>
      </c>
      <c r="G398" s="138">
        <v>0</v>
      </c>
      <c r="H398" s="138">
        <v>0</v>
      </c>
      <c r="I398" s="138">
        <v>0</v>
      </c>
      <c r="J398" s="138">
        <v>0</v>
      </c>
      <c r="K398" s="138">
        <v>0</v>
      </c>
      <c r="L398" s="138">
        <v>0</v>
      </c>
      <c r="M398" s="138">
        <v>0</v>
      </c>
      <c r="N398" s="138">
        <v>0</v>
      </c>
      <c r="R398" s="138">
        <v>0</v>
      </c>
      <c r="S398" s="138">
        <v>0</v>
      </c>
      <c r="T398" s="138">
        <v>0</v>
      </c>
      <c r="U398" s="138">
        <v>0</v>
      </c>
      <c r="V398" s="138">
        <v>0</v>
      </c>
    </row>
    <row r="399" spans="1:22" x14ac:dyDescent="0.2">
      <c r="A399" s="134">
        <v>6030</v>
      </c>
      <c r="B399" s="137" t="s">
        <v>639</v>
      </c>
      <c r="D399" s="138">
        <v>0</v>
      </c>
      <c r="E399" s="138">
        <v>0</v>
      </c>
      <c r="F399" s="138">
        <v>0</v>
      </c>
      <c r="G399" s="138">
        <v>0</v>
      </c>
      <c r="H399" s="138">
        <v>0</v>
      </c>
      <c r="I399" s="138">
        <v>0</v>
      </c>
      <c r="J399" s="138">
        <v>0</v>
      </c>
      <c r="K399" s="138">
        <v>0</v>
      </c>
      <c r="L399" s="138">
        <v>0</v>
      </c>
      <c r="M399" s="138">
        <v>0</v>
      </c>
      <c r="N399" s="138">
        <v>0</v>
      </c>
      <c r="R399" s="138">
        <v>0</v>
      </c>
      <c r="S399" s="138">
        <v>0</v>
      </c>
      <c r="T399" s="138">
        <v>0</v>
      </c>
      <c r="U399" s="138">
        <v>0</v>
      </c>
      <c r="V399" s="138">
        <v>0</v>
      </c>
    </row>
    <row r="400" spans="1:22" x14ac:dyDescent="0.2">
      <c r="A400" s="134">
        <v>6035</v>
      </c>
      <c r="B400" s="137" t="s">
        <v>640</v>
      </c>
      <c r="D400" s="138">
        <v>145716.68000000002</v>
      </c>
      <c r="E400" s="138">
        <v>71905.450000000012</v>
      </c>
      <c r="F400" s="138">
        <v>123768.51999999999</v>
      </c>
      <c r="G400" s="138">
        <v>209310.58000000002</v>
      </c>
      <c r="H400" s="138">
        <v>300428.58999999997</v>
      </c>
      <c r="I400" s="138">
        <v>173125.68</v>
      </c>
      <c r="J400" s="138">
        <v>173125.68</v>
      </c>
      <c r="K400" s="138">
        <v>173125.68</v>
      </c>
      <c r="L400" s="138">
        <v>173125.68</v>
      </c>
      <c r="M400" s="138">
        <v>173125.68</v>
      </c>
      <c r="N400" s="138">
        <v>173125.68</v>
      </c>
      <c r="R400" s="138">
        <v>89860</v>
      </c>
      <c r="S400" s="138">
        <v>89860</v>
      </c>
      <c r="T400" s="138">
        <v>89860</v>
      </c>
      <c r="U400" s="138">
        <v>89860</v>
      </c>
      <c r="V400" s="138">
        <v>89860</v>
      </c>
    </row>
    <row r="401" spans="1:22" x14ac:dyDescent="0.2">
      <c r="A401" s="134">
        <v>6040</v>
      </c>
      <c r="B401" s="137" t="s">
        <v>641</v>
      </c>
      <c r="D401" s="138">
        <v>-110106.17</v>
      </c>
      <c r="E401" s="138">
        <v>-216298.67</v>
      </c>
      <c r="F401" s="138">
        <v>-263744.62</v>
      </c>
      <c r="G401" s="138">
        <v>-405142.07</v>
      </c>
      <c r="H401" s="138">
        <v>-356952.59</v>
      </c>
      <c r="I401" s="138">
        <v>-302682.59999999992</v>
      </c>
      <c r="J401" s="138">
        <v>-302682.59999999992</v>
      </c>
      <c r="K401" s="138">
        <v>-302682.59999999992</v>
      </c>
      <c r="L401" s="138">
        <v>-302682.59999999992</v>
      </c>
      <c r="M401" s="138">
        <v>-302682.59999999992</v>
      </c>
      <c r="N401" s="138">
        <v>-302682.59999999992</v>
      </c>
      <c r="R401" s="138">
        <v>-73333.333333333343</v>
      </c>
      <c r="S401" s="138">
        <v>-73333.333333333343</v>
      </c>
      <c r="T401" s="138">
        <v>-73333.333333333343</v>
      </c>
      <c r="U401" s="138">
        <v>-73333.333333333343</v>
      </c>
      <c r="V401" s="138">
        <v>-73333.333333333343</v>
      </c>
    </row>
    <row r="402" spans="1:22" x14ac:dyDescent="0.2">
      <c r="A402" s="134">
        <v>6042</v>
      </c>
      <c r="B402" s="137" t="s">
        <v>642</v>
      </c>
      <c r="D402" s="138">
        <v>0</v>
      </c>
      <c r="E402" s="138">
        <v>0</v>
      </c>
      <c r="F402" s="138">
        <v>0</v>
      </c>
      <c r="G402" s="138">
        <v>0</v>
      </c>
      <c r="H402" s="138">
        <v>0</v>
      </c>
      <c r="I402" s="138">
        <v>0</v>
      </c>
      <c r="J402" s="138">
        <v>0</v>
      </c>
      <c r="K402" s="138">
        <v>0</v>
      </c>
      <c r="L402" s="138">
        <v>0</v>
      </c>
      <c r="M402" s="138">
        <v>0</v>
      </c>
      <c r="N402" s="138">
        <v>0</v>
      </c>
      <c r="R402" s="138">
        <v>0</v>
      </c>
      <c r="S402" s="138">
        <v>0</v>
      </c>
      <c r="T402" s="138">
        <v>0</v>
      </c>
      <c r="U402" s="138">
        <v>0</v>
      </c>
      <c r="V402" s="138">
        <v>0</v>
      </c>
    </row>
    <row r="403" spans="1:22" x14ac:dyDescent="0.2">
      <c r="A403" s="134">
        <v>6045</v>
      </c>
      <c r="B403" s="137" t="s">
        <v>643</v>
      </c>
      <c r="D403" s="138">
        <v>0</v>
      </c>
      <c r="E403" s="138">
        <v>0</v>
      </c>
      <c r="F403" s="138">
        <v>0</v>
      </c>
      <c r="G403" s="138">
        <v>0</v>
      </c>
      <c r="H403" s="138">
        <v>0</v>
      </c>
      <c r="I403" s="138">
        <v>0</v>
      </c>
      <c r="J403" s="138">
        <v>0</v>
      </c>
      <c r="K403" s="138">
        <v>0</v>
      </c>
      <c r="L403" s="138">
        <v>0</v>
      </c>
      <c r="M403" s="138">
        <v>0</v>
      </c>
      <c r="N403" s="138">
        <v>0</v>
      </c>
      <c r="R403" s="138">
        <v>0</v>
      </c>
      <c r="S403" s="138">
        <v>0</v>
      </c>
      <c r="T403" s="138">
        <v>0</v>
      </c>
      <c r="U403" s="138">
        <v>0</v>
      </c>
      <c r="V403" s="138">
        <v>0</v>
      </c>
    </row>
    <row r="404" spans="1:22" x14ac:dyDescent="0.2">
      <c r="B404" s="135" t="s">
        <v>644</v>
      </c>
      <c r="D404" s="136"/>
      <c r="E404" s="136"/>
      <c r="F404" s="136"/>
      <c r="G404" s="136"/>
    </row>
    <row r="405" spans="1:22" x14ac:dyDescent="0.2">
      <c r="A405" s="134">
        <v>6105</v>
      </c>
      <c r="B405" s="137" t="s">
        <v>645</v>
      </c>
      <c r="D405" s="138">
        <v>127611.53</v>
      </c>
      <c r="E405" s="138">
        <v>135660</v>
      </c>
      <c r="F405" s="138">
        <v>135660</v>
      </c>
      <c r="G405" s="138">
        <v>135660</v>
      </c>
      <c r="H405" s="138">
        <v>135660</v>
      </c>
      <c r="I405" s="138">
        <v>149114.23860000001</v>
      </c>
      <c r="J405" s="138">
        <v>152096.52337200003</v>
      </c>
      <c r="K405" s="138">
        <v>155290.55036281204</v>
      </c>
      <c r="L405" s="138">
        <v>168472.52681144458</v>
      </c>
      <c r="M405" s="138">
        <v>172010.44987448491</v>
      </c>
      <c r="N405" s="138">
        <v>175622.6693218491</v>
      </c>
      <c r="R405" s="138">
        <v>158444.5968</v>
      </c>
      <c r="S405" s="138">
        <v>161613.488736</v>
      </c>
      <c r="T405" s="138">
        <v>165007.37199945599</v>
      </c>
      <c r="U405" s="138">
        <v>168472.52681144458</v>
      </c>
      <c r="V405" s="138">
        <v>172010.44987448491</v>
      </c>
    </row>
    <row r="406" spans="1:22" x14ac:dyDescent="0.2">
      <c r="A406" s="134">
        <v>6110</v>
      </c>
      <c r="B406" s="137" t="s">
        <v>646</v>
      </c>
      <c r="D406" s="138">
        <v>145188</v>
      </c>
      <c r="E406" s="138">
        <v>339456</v>
      </c>
      <c r="F406" s="138">
        <v>498042</v>
      </c>
      <c r="G406" s="138">
        <v>815524</v>
      </c>
      <c r="H406" s="138">
        <v>749446</v>
      </c>
      <c r="I406" s="138">
        <v>0</v>
      </c>
      <c r="J406" s="138">
        <v>0</v>
      </c>
      <c r="K406" s="138">
        <v>413934.30604474153</v>
      </c>
      <c r="L406" s="138">
        <v>555861.13381708355</v>
      </c>
      <c r="M406" s="138">
        <v>669299.99930603127</v>
      </c>
      <c r="N406" s="138">
        <v>771664.22825653665</v>
      </c>
      <c r="R406" s="138">
        <v>152090.28757943574</v>
      </c>
      <c r="S406" s="138">
        <v>234003.19453215986</v>
      </c>
      <c r="T406" s="138">
        <v>321041.6318793064</v>
      </c>
      <c r="U406" s="138">
        <v>380430.73496515292</v>
      </c>
      <c r="V406" s="138">
        <v>356391.74166395329</v>
      </c>
    </row>
    <row r="407" spans="1:22" x14ac:dyDescent="0.2">
      <c r="A407" s="134">
        <v>6115</v>
      </c>
      <c r="B407" s="137" t="s">
        <v>647</v>
      </c>
      <c r="D407" s="138">
        <v>0</v>
      </c>
      <c r="E407" s="138">
        <v>0</v>
      </c>
      <c r="F407" s="138">
        <v>0</v>
      </c>
      <c r="G407" s="138">
        <v>0</v>
      </c>
      <c r="H407" s="138">
        <v>0</v>
      </c>
      <c r="I407" s="138">
        <v>0</v>
      </c>
      <c r="J407" s="138">
        <v>0</v>
      </c>
      <c r="K407" s="138">
        <v>0</v>
      </c>
      <c r="L407" s="138">
        <v>0</v>
      </c>
      <c r="M407" s="138">
        <v>0</v>
      </c>
      <c r="N407" s="138">
        <v>0</v>
      </c>
      <c r="R407" s="138">
        <v>0</v>
      </c>
      <c r="S407" s="138">
        <v>0</v>
      </c>
      <c r="T407" s="138">
        <v>0</v>
      </c>
      <c r="U407" s="138">
        <v>0</v>
      </c>
      <c r="V407" s="138">
        <v>0</v>
      </c>
    </row>
    <row r="408" spans="1:22" x14ac:dyDescent="0.2">
      <c r="B408" s="135" t="s">
        <v>648</v>
      </c>
      <c r="D408" s="136"/>
      <c r="E408" s="136"/>
      <c r="F408" s="136"/>
      <c r="G408" s="136"/>
      <c r="K408" s="150"/>
      <c r="S408" s="150"/>
    </row>
    <row r="409" spans="1:22" x14ac:dyDescent="0.2">
      <c r="A409" s="134">
        <v>6205</v>
      </c>
      <c r="B409" s="137" t="s">
        <v>649</v>
      </c>
      <c r="D409" s="138">
        <v>24688</v>
      </c>
      <c r="E409" s="138">
        <v>28693.35</v>
      </c>
      <c r="F409" s="138">
        <v>29589.18</v>
      </c>
      <c r="G409" s="138">
        <v>30677.599999999999</v>
      </c>
      <c r="H409" s="138">
        <v>32191.919999999998</v>
      </c>
      <c r="I409" s="138">
        <v>33916.172472545215</v>
      </c>
      <c r="J409" s="138">
        <v>34373.573841347505</v>
      </c>
      <c r="K409" s="138">
        <v>35408.131416563978</v>
      </c>
      <c r="L409" s="138">
        <v>32478.756907871149</v>
      </c>
      <c r="M409" s="138">
        <v>38787.459755583717</v>
      </c>
      <c r="N409" s="138">
        <v>38787.459755583717</v>
      </c>
      <c r="R409" s="138">
        <v>27459.776926790779</v>
      </c>
      <c r="S409" s="138">
        <v>30064.420531132004</v>
      </c>
      <c r="T409" s="138">
        <v>31292.733581986995</v>
      </c>
      <c r="U409" s="138">
        <v>32478.756907871149</v>
      </c>
      <c r="V409" s="138">
        <v>33219.070906585373</v>
      </c>
    </row>
    <row r="410" spans="1:22" x14ac:dyDescent="0.2">
      <c r="A410" s="134">
        <v>6210</v>
      </c>
      <c r="B410" s="137" t="s">
        <v>76</v>
      </c>
      <c r="D410" s="138">
        <v>0</v>
      </c>
      <c r="E410" s="138">
        <v>0</v>
      </c>
      <c r="F410" s="138">
        <v>0</v>
      </c>
      <c r="G410" s="138">
        <v>0</v>
      </c>
      <c r="H410" s="138">
        <v>0</v>
      </c>
      <c r="I410" s="138">
        <v>0</v>
      </c>
      <c r="J410" s="138">
        <v>0</v>
      </c>
      <c r="K410" s="138">
        <v>0</v>
      </c>
      <c r="L410" s="138">
        <v>0</v>
      </c>
      <c r="M410" s="138">
        <v>0</v>
      </c>
      <c r="N410" s="138">
        <v>0</v>
      </c>
      <c r="R410" s="138">
        <v>0</v>
      </c>
      <c r="S410" s="138">
        <v>0</v>
      </c>
      <c r="T410" s="138">
        <v>0</v>
      </c>
      <c r="U410" s="138">
        <v>0</v>
      </c>
      <c r="V410" s="138">
        <v>0</v>
      </c>
    </row>
    <row r="411" spans="1:22" x14ac:dyDescent="0.2">
      <c r="A411" s="134">
        <v>6215</v>
      </c>
      <c r="B411" s="137" t="s">
        <v>650</v>
      </c>
      <c r="D411" s="138">
        <v>0</v>
      </c>
      <c r="E411" s="138">
        <v>6568.52</v>
      </c>
      <c r="F411" s="138">
        <v>0</v>
      </c>
      <c r="G411" s="138">
        <v>0</v>
      </c>
      <c r="H411" s="138">
        <v>0</v>
      </c>
      <c r="I411" s="138">
        <v>0</v>
      </c>
      <c r="J411" s="138">
        <v>0</v>
      </c>
      <c r="K411" s="138">
        <v>0</v>
      </c>
      <c r="L411" s="138">
        <v>0</v>
      </c>
      <c r="M411" s="138">
        <v>0</v>
      </c>
      <c r="N411" s="138">
        <v>0</v>
      </c>
      <c r="R411" s="138">
        <v>0</v>
      </c>
      <c r="S411" s="138">
        <v>0</v>
      </c>
      <c r="T411" s="138">
        <v>0</v>
      </c>
      <c r="U411" s="138">
        <v>0</v>
      </c>
      <c r="V411" s="138">
        <v>0</v>
      </c>
    </row>
    <row r="412" spans="1:22" x14ac:dyDescent="0.2">
      <c r="A412" s="134">
        <v>6225</v>
      </c>
      <c r="B412" s="137" t="s">
        <v>648</v>
      </c>
      <c r="D412" s="138">
        <v>0</v>
      </c>
      <c r="E412" s="138">
        <v>0</v>
      </c>
      <c r="F412" s="138">
        <v>0</v>
      </c>
      <c r="G412" s="138">
        <v>0</v>
      </c>
      <c r="H412" s="138">
        <v>0</v>
      </c>
      <c r="I412" s="138">
        <v>0</v>
      </c>
      <c r="J412" s="138">
        <v>0</v>
      </c>
      <c r="K412" s="138">
        <v>0</v>
      </c>
      <c r="L412" s="138">
        <v>0</v>
      </c>
      <c r="M412" s="138">
        <v>0</v>
      </c>
      <c r="N412" s="138">
        <v>0</v>
      </c>
      <c r="R412" s="138">
        <v>0</v>
      </c>
      <c r="S412" s="138">
        <v>0</v>
      </c>
      <c r="T412" s="138">
        <v>0</v>
      </c>
      <c r="U412" s="138">
        <v>0</v>
      </c>
      <c r="V412" s="138">
        <v>0</v>
      </c>
    </row>
    <row r="413" spans="1:22" x14ac:dyDescent="0.2">
      <c r="B413" s="135" t="s">
        <v>651</v>
      </c>
      <c r="D413" s="136"/>
      <c r="E413" s="136"/>
      <c r="F413" s="136"/>
      <c r="G413" s="136"/>
    </row>
    <row r="414" spans="1:22" x14ac:dyDescent="0.2">
      <c r="A414" s="134">
        <v>6305</v>
      </c>
      <c r="B414" s="137" t="s">
        <v>652</v>
      </c>
      <c r="D414" s="138">
        <v>0</v>
      </c>
      <c r="E414" s="138">
        <v>0</v>
      </c>
      <c r="F414" s="138">
        <v>0</v>
      </c>
      <c r="G414" s="138">
        <v>0</v>
      </c>
      <c r="H414" s="138">
        <v>0</v>
      </c>
      <c r="I414" s="138">
        <v>0</v>
      </c>
      <c r="J414" s="138">
        <v>0</v>
      </c>
      <c r="K414" s="138">
        <v>0</v>
      </c>
      <c r="L414" s="138">
        <v>0</v>
      </c>
      <c r="M414" s="138">
        <v>0</v>
      </c>
      <c r="N414" s="138">
        <v>0</v>
      </c>
      <c r="R414" s="138">
        <v>0</v>
      </c>
      <c r="S414" s="138">
        <v>0</v>
      </c>
      <c r="T414" s="138">
        <v>0</v>
      </c>
      <c r="U414" s="138">
        <v>0</v>
      </c>
      <c r="V414" s="138">
        <v>0</v>
      </c>
    </row>
    <row r="415" spans="1:22" x14ac:dyDescent="0.2">
      <c r="A415" s="134">
        <v>6310</v>
      </c>
      <c r="B415" s="137" t="s">
        <v>653</v>
      </c>
      <c r="D415" s="138">
        <v>0</v>
      </c>
      <c r="E415" s="138">
        <v>0</v>
      </c>
      <c r="F415" s="138">
        <v>0</v>
      </c>
      <c r="G415" s="138">
        <v>0</v>
      </c>
      <c r="H415" s="138">
        <v>0</v>
      </c>
      <c r="I415" s="138">
        <v>0</v>
      </c>
      <c r="J415" s="138">
        <v>0</v>
      </c>
      <c r="K415" s="138">
        <v>0</v>
      </c>
      <c r="L415" s="138">
        <v>0</v>
      </c>
      <c r="M415" s="138">
        <v>0</v>
      </c>
      <c r="N415" s="138">
        <v>0</v>
      </c>
      <c r="R415" s="138">
        <v>0</v>
      </c>
      <c r="S415" s="138">
        <v>0</v>
      </c>
      <c r="T415" s="138">
        <v>0</v>
      </c>
      <c r="U415" s="138">
        <v>0</v>
      </c>
      <c r="V415" s="138">
        <v>0</v>
      </c>
    </row>
    <row r="416" spans="1:22" x14ac:dyDescent="0.2">
      <c r="A416" s="134">
        <v>6315</v>
      </c>
      <c r="B416" s="137" t="s">
        <v>654</v>
      </c>
      <c r="D416" s="138">
        <v>0</v>
      </c>
      <c r="E416" s="138">
        <v>0</v>
      </c>
      <c r="F416" s="138">
        <v>0</v>
      </c>
      <c r="G416" s="138">
        <v>0</v>
      </c>
      <c r="H416" s="138">
        <v>0</v>
      </c>
      <c r="I416" s="138">
        <v>0</v>
      </c>
      <c r="J416" s="138">
        <v>0</v>
      </c>
      <c r="K416" s="138">
        <v>0</v>
      </c>
      <c r="L416" s="138">
        <v>0</v>
      </c>
      <c r="M416" s="138">
        <v>0</v>
      </c>
      <c r="N416" s="138">
        <v>0</v>
      </c>
      <c r="R416" s="138">
        <v>0</v>
      </c>
      <c r="S416" s="138">
        <v>0</v>
      </c>
      <c r="T416" s="138">
        <v>0</v>
      </c>
      <c r="U416" s="138">
        <v>0</v>
      </c>
      <c r="V416" s="138">
        <v>0</v>
      </c>
    </row>
    <row r="417" spans="1:22" x14ac:dyDescent="0.2">
      <c r="B417" s="135" t="s">
        <v>655</v>
      </c>
    </row>
    <row r="418" spans="1:22" x14ac:dyDescent="0.2">
      <c r="A418" s="134">
        <v>6405</v>
      </c>
      <c r="B418" s="137" t="s">
        <v>656</v>
      </c>
      <c r="D418" s="138"/>
      <c r="E418" s="138"/>
      <c r="F418" s="138"/>
      <c r="G418" s="138"/>
      <c r="H418" s="138"/>
      <c r="I418" s="138"/>
      <c r="J418" s="138"/>
      <c r="K418" s="138"/>
      <c r="L418" s="138"/>
      <c r="M418" s="138"/>
      <c r="N418" s="138"/>
      <c r="R418" s="138"/>
      <c r="S418" s="138"/>
      <c r="T418" s="138"/>
      <c r="U418" s="138"/>
      <c r="V418" s="138"/>
    </row>
    <row r="419" spans="1:22" x14ac:dyDescent="0.2">
      <c r="A419" s="134">
        <v>6410</v>
      </c>
      <c r="B419" s="137" t="s">
        <v>657</v>
      </c>
      <c r="D419" s="138"/>
      <c r="E419" s="138"/>
      <c r="F419" s="138"/>
      <c r="G419" s="138"/>
      <c r="H419" s="138"/>
      <c r="I419" s="138"/>
      <c r="J419" s="138"/>
      <c r="K419" s="138"/>
      <c r="L419" s="138"/>
      <c r="M419" s="138"/>
      <c r="N419" s="138"/>
      <c r="R419" s="138"/>
      <c r="S419" s="138"/>
      <c r="T419" s="138"/>
      <c r="U419" s="138"/>
      <c r="V419" s="138"/>
    </row>
    <row r="420" spans="1:22" x14ac:dyDescent="0.2">
      <c r="A420" s="134">
        <v>6415</v>
      </c>
      <c r="B420" s="137" t="s">
        <v>658</v>
      </c>
      <c r="D420" s="138"/>
      <c r="E420" s="138"/>
      <c r="F420" s="138"/>
      <c r="G420" s="138"/>
      <c r="H420" s="138"/>
      <c r="I420" s="138"/>
      <c r="J420" s="138"/>
      <c r="K420" s="138"/>
      <c r="L420" s="138"/>
      <c r="M420" s="138"/>
      <c r="N420" s="138"/>
      <c r="R420" s="138"/>
      <c r="S420" s="138"/>
      <c r="T420" s="138"/>
      <c r="U420" s="138"/>
      <c r="V420" s="138"/>
    </row>
    <row r="421" spans="1:22" x14ac:dyDescent="0.2">
      <c r="B421" s="135" t="s">
        <v>659</v>
      </c>
    </row>
    <row r="422" spans="1:22" x14ac:dyDescent="0.2">
      <c r="A422" s="134">
        <v>7005</v>
      </c>
      <c r="B422" s="137" t="s">
        <v>660</v>
      </c>
      <c r="D422" s="138"/>
      <c r="E422" s="138"/>
      <c r="F422" s="138"/>
      <c r="G422" s="138"/>
      <c r="H422" s="138"/>
      <c r="I422" s="138"/>
      <c r="J422" s="138"/>
      <c r="K422" s="138"/>
      <c r="L422" s="138"/>
      <c r="M422" s="138"/>
      <c r="N422" s="138"/>
      <c r="R422" s="138"/>
      <c r="S422" s="138"/>
      <c r="T422" s="138"/>
      <c r="U422" s="138"/>
      <c r="V422" s="138"/>
    </row>
    <row r="423" spans="1:22" x14ac:dyDescent="0.2">
      <c r="A423" s="134">
        <v>7010</v>
      </c>
      <c r="B423" s="137" t="s">
        <v>661</v>
      </c>
      <c r="D423" s="138"/>
      <c r="E423" s="138"/>
      <c r="F423" s="138"/>
      <c r="G423" s="138"/>
      <c r="H423" s="138"/>
      <c r="I423" s="138"/>
      <c r="J423" s="138"/>
      <c r="K423" s="138"/>
      <c r="L423" s="138"/>
      <c r="M423" s="138"/>
      <c r="N423" s="138"/>
      <c r="R423" s="138"/>
      <c r="S423" s="138"/>
      <c r="T423" s="138"/>
      <c r="U423" s="138"/>
      <c r="V423" s="138"/>
    </row>
    <row r="424" spans="1:22" x14ac:dyDescent="0.2">
      <c r="A424" s="134">
        <v>7020</v>
      </c>
      <c r="B424" s="137" t="s">
        <v>662</v>
      </c>
      <c r="D424" s="138"/>
      <c r="E424" s="138"/>
      <c r="F424" s="138"/>
      <c r="G424" s="138"/>
      <c r="H424" s="138"/>
      <c r="I424" s="138"/>
      <c r="J424" s="138"/>
      <c r="K424" s="138"/>
      <c r="L424" s="138"/>
      <c r="M424" s="138"/>
      <c r="N424" s="138"/>
      <c r="R424" s="138"/>
      <c r="S424" s="138"/>
      <c r="T424" s="138"/>
      <c r="U424" s="138"/>
      <c r="V424" s="138"/>
    </row>
    <row r="425" spans="1:22" x14ac:dyDescent="0.2">
      <c r="A425" s="134">
        <v>7025</v>
      </c>
      <c r="B425" s="137" t="s">
        <v>663</v>
      </c>
      <c r="D425" s="138"/>
      <c r="E425" s="138"/>
      <c r="F425" s="138"/>
      <c r="G425" s="138"/>
      <c r="H425" s="138"/>
      <c r="I425" s="138"/>
      <c r="J425" s="138"/>
      <c r="K425" s="138"/>
      <c r="L425" s="138"/>
      <c r="M425" s="138"/>
      <c r="N425" s="138"/>
      <c r="R425" s="138"/>
      <c r="S425" s="138"/>
      <c r="T425" s="138"/>
      <c r="U425" s="138"/>
      <c r="V425" s="138"/>
    </row>
    <row r="426" spans="1:22" x14ac:dyDescent="0.2">
      <c r="A426" s="134">
        <v>7030</v>
      </c>
      <c r="B426" s="137" t="s">
        <v>664</v>
      </c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  <c r="R426" s="138"/>
      <c r="S426" s="138"/>
      <c r="T426" s="138"/>
      <c r="U426" s="138"/>
      <c r="V426" s="138"/>
    </row>
    <row r="427" spans="1:22" s="156" customFormat="1" ht="12" x14ac:dyDescent="0.2">
      <c r="A427" s="151"/>
      <c r="B427" s="152" t="s">
        <v>665</v>
      </c>
      <c r="C427" s="153"/>
      <c r="D427" s="154"/>
      <c r="E427" s="154"/>
      <c r="F427" s="154"/>
      <c r="G427" s="154"/>
      <c r="H427" s="154"/>
      <c r="I427" s="154"/>
      <c r="J427" s="154"/>
      <c r="K427" s="154"/>
      <c r="L427" s="154"/>
      <c r="M427" s="154"/>
      <c r="N427" s="154"/>
      <c r="O427" s="155"/>
      <c r="R427" s="154"/>
      <c r="S427" s="154"/>
      <c r="T427" s="154"/>
      <c r="U427" s="154"/>
      <c r="V427" s="154"/>
    </row>
    <row r="428" spans="1:22" x14ac:dyDescent="0.2">
      <c r="D428" s="157"/>
      <c r="E428" s="157"/>
      <c r="F428" s="157"/>
      <c r="G428" s="157"/>
      <c r="H428" s="157"/>
      <c r="I428" s="157"/>
      <c r="J428" s="157"/>
      <c r="K428" s="157"/>
      <c r="L428" s="157"/>
      <c r="M428" s="157"/>
      <c r="N428" s="157"/>
      <c r="R428" s="157"/>
      <c r="S428" s="157"/>
      <c r="T428" s="157"/>
      <c r="U428" s="157"/>
      <c r="V428" s="157"/>
    </row>
    <row r="429" spans="1:22" x14ac:dyDescent="0.2">
      <c r="A429" s="158" t="s">
        <v>666</v>
      </c>
      <c r="B429" s="159"/>
      <c r="C429" s="160"/>
      <c r="D429" s="161">
        <f t="shared" ref="D429:N429" si="2">SUM(D6:D428)</f>
        <v>-1.0099490464199334E-3</v>
      </c>
      <c r="E429" s="161">
        <f t="shared" si="2"/>
        <v>-3.6199799469613936E-3</v>
      </c>
      <c r="F429" s="161">
        <f t="shared" si="2"/>
        <v>-1.0100231083924882E-3</v>
      </c>
      <c r="G429" s="161">
        <f t="shared" si="2"/>
        <v>-3.6200334798195399E-3</v>
      </c>
      <c r="H429" s="161">
        <f t="shared" si="2"/>
        <v>5.2609977385145612E-2</v>
      </c>
      <c r="I429" s="161">
        <f t="shared" si="2"/>
        <v>3.4000549931079149E-8</v>
      </c>
      <c r="J429" s="161">
        <f t="shared" si="2"/>
        <v>4.7439243644475937E-9</v>
      </c>
      <c r="K429" s="161">
        <f t="shared" si="2"/>
        <v>1.4177931006997824E-7</v>
      </c>
      <c r="L429" s="161">
        <f t="shared" si="2"/>
        <v>7.3963747126981616E-8</v>
      </c>
      <c r="M429" s="161">
        <f t="shared" si="2"/>
        <v>-2.9758666642010212E-9</v>
      </c>
      <c r="N429" s="161">
        <f t="shared" si="2"/>
        <v>1.1099473340436816E-7</v>
      </c>
      <c r="R429" s="161">
        <f>SUM(R6:R428)</f>
        <v>-1.5359546523541212E-8</v>
      </c>
      <c r="S429" s="161">
        <f>SUM(S6:S428)</f>
        <v>-1.7263664631173015E-7</v>
      </c>
      <c r="T429" s="161">
        <f>SUM(T6:T428)</f>
        <v>-1.5062323655001819E-7</v>
      </c>
      <c r="U429" s="161">
        <f>SUM(U6:U428)</f>
        <v>-1.3686440070159733E-7</v>
      </c>
      <c r="V429" s="161">
        <f>SUM(V6:V428)</f>
        <v>-1.4022225514054298E-7</v>
      </c>
    </row>
    <row r="431" spans="1:22" s="271" customFormat="1" x14ac:dyDescent="0.2">
      <c r="A431" s="266"/>
      <c r="B431" s="267"/>
      <c r="C431" s="268"/>
      <c r="D431" s="269"/>
      <c r="E431" s="269"/>
      <c r="F431" s="269"/>
      <c r="G431" s="269">
        <f>SUM(G296:G384)-G354-G349-G376</f>
        <v>13100434.380000001</v>
      </c>
      <c r="H431" s="269">
        <f t="shared" ref="H431:N431" si="3">SUM(H296:H384)-H354-H349-H376</f>
        <v>12606415.518230002</v>
      </c>
      <c r="I431" s="269">
        <f t="shared" si="3"/>
        <v>13272922.374058006</v>
      </c>
      <c r="J431" s="269">
        <f t="shared" si="3"/>
        <v>13449826.062729726</v>
      </c>
      <c r="K431" s="269">
        <f t="shared" si="3"/>
        <v>13794924.678690083</v>
      </c>
      <c r="L431" s="269">
        <f t="shared" si="3"/>
        <v>14075340.966915602</v>
      </c>
      <c r="M431" s="269">
        <f t="shared" si="3"/>
        <v>14361537.229540642</v>
      </c>
      <c r="N431" s="269">
        <f t="shared" si="3"/>
        <v>14658908.680013744</v>
      </c>
      <c r="O431" s="270"/>
      <c r="R431" s="269"/>
      <c r="S431" s="269"/>
      <c r="T431" s="269"/>
      <c r="U431" s="269"/>
      <c r="V431" s="269"/>
    </row>
    <row r="432" spans="1:22" x14ac:dyDescent="0.2">
      <c r="B432" s="162" t="s">
        <v>667</v>
      </c>
    </row>
    <row r="433" spans="2:22" x14ac:dyDescent="0.2">
      <c r="B433" s="163" t="s">
        <v>297</v>
      </c>
      <c r="D433" s="124">
        <f t="shared" ref="D433:N433" si="4">SUM(D8:D28)/1000</f>
        <v>27901.536443920006</v>
      </c>
      <c r="E433" s="124">
        <f t="shared" si="4"/>
        <v>31759.124583919947</v>
      </c>
      <c r="F433" s="124">
        <f t="shared" si="4"/>
        <v>22831.065603919946</v>
      </c>
      <c r="G433" s="124">
        <f t="shared" si="4"/>
        <v>22755.218373919975</v>
      </c>
      <c r="H433" s="124">
        <f t="shared" si="4"/>
        <v>28292.488297540142</v>
      </c>
      <c r="I433" s="124">
        <f t="shared" si="4"/>
        <v>24437.971334627728</v>
      </c>
      <c r="J433" s="124">
        <f t="shared" si="4"/>
        <v>24870.453154605373</v>
      </c>
      <c r="K433" s="124">
        <f t="shared" si="4"/>
        <v>28261.866806729278</v>
      </c>
      <c r="L433" s="124">
        <f t="shared" si="4"/>
        <v>32238.949550977879</v>
      </c>
      <c r="M433" s="124">
        <f t="shared" si="4"/>
        <v>34280.490760838533</v>
      </c>
      <c r="N433" s="124">
        <f t="shared" si="4"/>
        <v>37506.782492241007</v>
      </c>
      <c r="R433" s="124">
        <v>24161.530566378908</v>
      </c>
      <c r="S433" s="124">
        <v>21745.142220461486</v>
      </c>
      <c r="T433" s="124">
        <v>19844.908733920001</v>
      </c>
      <c r="U433" s="124">
        <v>34507.673854637665</v>
      </c>
      <c r="V433" s="124">
        <v>21756.46433859305</v>
      </c>
    </row>
    <row r="434" spans="2:22" x14ac:dyDescent="0.2">
      <c r="B434" s="163" t="s">
        <v>319</v>
      </c>
      <c r="D434" s="124">
        <f t="shared" ref="D434:N434" si="5">SUM(D30:D33)/1000</f>
        <v>119.94005030000012</v>
      </c>
      <c r="E434" s="124">
        <f t="shared" si="5"/>
        <v>77.713540299999991</v>
      </c>
      <c r="F434" s="124">
        <f t="shared" si="5"/>
        <v>57.890100299999816</v>
      </c>
      <c r="G434" s="124">
        <f t="shared" si="5"/>
        <v>76.050010300000196</v>
      </c>
      <c r="H434" s="124">
        <f t="shared" si="5"/>
        <v>159.61615387000003</v>
      </c>
      <c r="I434" s="124">
        <f t="shared" si="5"/>
        <v>159.61615387000003</v>
      </c>
      <c r="J434" s="124">
        <f t="shared" si="5"/>
        <v>159.61615387000003</v>
      </c>
      <c r="K434" s="124">
        <f t="shared" si="5"/>
        <v>159.61615387000003</v>
      </c>
      <c r="L434" s="124">
        <f t="shared" si="5"/>
        <v>159.61615387000003</v>
      </c>
      <c r="M434" s="124">
        <f t="shared" si="5"/>
        <v>159.61615387000003</v>
      </c>
      <c r="N434" s="124">
        <f t="shared" si="5"/>
        <v>159.61615387000003</v>
      </c>
      <c r="R434" s="124">
        <v>295.59745029999988</v>
      </c>
      <c r="S434" s="124">
        <v>295.59745029999988</v>
      </c>
      <c r="T434" s="124">
        <v>295.59745029999988</v>
      </c>
      <c r="U434" s="124">
        <v>295.59745029999988</v>
      </c>
      <c r="V434" s="124">
        <v>295.59745029999988</v>
      </c>
    </row>
    <row r="435" spans="2:22" x14ac:dyDescent="0.2">
      <c r="B435" s="163" t="s">
        <v>324</v>
      </c>
      <c r="D435" s="124">
        <f t="shared" ref="D435:N435" si="6">SUM(D35:D47)/1000</f>
        <v>668.26692000000003</v>
      </c>
      <c r="E435" s="124">
        <f t="shared" si="6"/>
        <v>737.28217000000006</v>
      </c>
      <c r="F435" s="124">
        <f t="shared" si="6"/>
        <v>488.46171000000004</v>
      </c>
      <c r="G435" s="124">
        <f t="shared" si="6"/>
        <v>271.0915</v>
      </c>
      <c r="H435" s="124">
        <f t="shared" si="6"/>
        <v>68.092010000000016</v>
      </c>
      <c r="I435" s="124">
        <f t="shared" si="6"/>
        <v>68.092010000000016</v>
      </c>
      <c r="J435" s="124">
        <f t="shared" si="6"/>
        <v>68.092010000000016</v>
      </c>
      <c r="K435" s="124">
        <f t="shared" si="6"/>
        <v>68.092010000000016</v>
      </c>
      <c r="L435" s="124">
        <f t="shared" si="6"/>
        <v>68.092010000000016</v>
      </c>
      <c r="M435" s="124">
        <f t="shared" si="6"/>
        <v>68.092010000000016</v>
      </c>
      <c r="N435" s="124">
        <f t="shared" si="6"/>
        <v>68.092010000000016</v>
      </c>
      <c r="R435" s="124">
        <v>436.97553999999997</v>
      </c>
      <c r="S435" s="124">
        <v>436.97553999999997</v>
      </c>
      <c r="T435" s="124">
        <v>436.97553999999997</v>
      </c>
      <c r="U435" s="124">
        <v>436.97553999999997</v>
      </c>
      <c r="V435" s="124">
        <v>436.97553999999997</v>
      </c>
    </row>
    <row r="436" spans="2:22" x14ac:dyDescent="0.2">
      <c r="B436" s="163" t="s">
        <v>338</v>
      </c>
      <c r="D436" s="124">
        <f t="shared" ref="D436:N436" si="7">SUM(D49:D85)/1000</f>
        <v>4737.8048600000002</v>
      </c>
      <c r="E436" s="124">
        <f t="shared" si="7"/>
        <v>2325.6259100000002</v>
      </c>
      <c r="F436" s="124">
        <f t="shared" si="7"/>
        <v>3156.19866</v>
      </c>
      <c r="G436" s="124">
        <f t="shared" si="7"/>
        <v>4657.5677400000004</v>
      </c>
      <c r="H436" s="124">
        <f t="shared" si="7"/>
        <v>-5888.04234</v>
      </c>
      <c r="I436" s="124">
        <f t="shared" si="7"/>
        <v>-5292.91734</v>
      </c>
      <c r="J436" s="124">
        <f t="shared" si="7"/>
        <v>-5572.5542800000003</v>
      </c>
      <c r="K436" s="124">
        <f t="shared" si="7"/>
        <v>-5572.5542800000003</v>
      </c>
      <c r="L436" s="124">
        <f t="shared" si="7"/>
        <v>-5572.5542800000003</v>
      </c>
      <c r="M436" s="124">
        <f t="shared" si="7"/>
        <v>-5572.5542800000003</v>
      </c>
      <c r="N436" s="124">
        <f t="shared" si="7"/>
        <v>-5572.5542800000003</v>
      </c>
      <c r="R436" s="124">
        <v>5703.0630500000007</v>
      </c>
      <c r="S436" s="124">
        <v>5703.0630500000007</v>
      </c>
      <c r="T436" s="124">
        <v>5703.0630500000007</v>
      </c>
      <c r="U436" s="124">
        <v>5703.0630500000007</v>
      </c>
      <c r="V436" s="124">
        <v>5703.0630500000007</v>
      </c>
    </row>
    <row r="437" spans="2:22" x14ac:dyDescent="0.2">
      <c r="B437" s="163" t="s">
        <v>378</v>
      </c>
      <c r="D437" s="124">
        <f t="shared" ref="D437" si="8">SUM(D88:D125)/1000</f>
        <v>179025.70947766001</v>
      </c>
      <c r="E437" s="124">
        <f>SUM(E87:E125)/1000</f>
        <v>184559.50692766003</v>
      </c>
      <c r="F437" s="124">
        <f t="shared" ref="F437:N437" si="9">SUM(F87:F125)/1000</f>
        <v>189293.63323765999</v>
      </c>
      <c r="G437" s="124">
        <f t="shared" si="9"/>
        <v>199643.79792765997</v>
      </c>
      <c r="H437" s="124">
        <f t="shared" si="9"/>
        <v>219902.57432765997</v>
      </c>
      <c r="I437" s="124">
        <f t="shared" si="9"/>
        <v>233570.22880284672</v>
      </c>
      <c r="J437" s="124">
        <f t="shared" si="9"/>
        <v>245094.69291327609</v>
      </c>
      <c r="K437" s="124">
        <f t="shared" si="9"/>
        <v>255533.89291327601</v>
      </c>
      <c r="L437" s="124">
        <f t="shared" si="9"/>
        <v>266151.42363327602</v>
      </c>
      <c r="M437" s="124">
        <f t="shared" si="9"/>
        <v>276899.72868767602</v>
      </c>
      <c r="N437" s="124">
        <f t="shared" si="9"/>
        <v>287540.39076316403</v>
      </c>
      <c r="R437" s="124">
        <v>176656.85393049571</v>
      </c>
      <c r="S437" s="124">
        <v>184214.47827071205</v>
      </c>
      <c r="T437" s="124">
        <v>190491.36930955289</v>
      </c>
      <c r="U437" s="124">
        <v>205937.22327080957</v>
      </c>
      <c r="V437" s="124">
        <v>227444.57407114335</v>
      </c>
    </row>
    <row r="438" spans="2:22" x14ac:dyDescent="0.2">
      <c r="B438" s="163" t="s">
        <v>423</v>
      </c>
      <c r="D438" s="124">
        <f t="shared" ref="D438:N438" si="10">SUM(D139:D143)/1000</f>
        <v>-88941.319319999966</v>
      </c>
      <c r="E438" s="124">
        <f t="shared" si="10"/>
        <v>-90001.619789999997</v>
      </c>
      <c r="F438" s="124">
        <f t="shared" si="10"/>
        <v>-91791.10848000001</v>
      </c>
      <c r="G438" s="124">
        <f t="shared" si="10"/>
        <v>-94552.058579999983</v>
      </c>
      <c r="H438" s="124">
        <f t="shared" si="10"/>
        <v>-96981.76621000006</v>
      </c>
      <c r="I438" s="124">
        <f t="shared" si="10"/>
        <v>-100276.99338673096</v>
      </c>
      <c r="J438" s="124">
        <f t="shared" si="10"/>
        <v>-103780.65241010831</v>
      </c>
      <c r="K438" s="124">
        <f t="shared" si="10"/>
        <v>-107485.42511651764</v>
      </c>
      <c r="L438" s="124">
        <f t="shared" si="10"/>
        <v>-111633.71581792698</v>
      </c>
      <c r="M438" s="124">
        <f t="shared" si="10"/>
        <v>-116227.21376933635</v>
      </c>
      <c r="N438" s="124">
        <f t="shared" si="10"/>
        <v>-121263.80209574563</v>
      </c>
      <c r="R438" s="124">
        <v>-86795.564658561387</v>
      </c>
      <c r="S438" s="124">
        <v>-89585.01183586425</v>
      </c>
      <c r="T438" s="124">
        <v>-93141.801586417001</v>
      </c>
      <c r="U438" s="124">
        <v>-96409.742932028865</v>
      </c>
      <c r="V438" s="124">
        <v>-100217.6548316859</v>
      </c>
    </row>
    <row r="439" spans="2:22" x14ac:dyDescent="0.2">
      <c r="B439" s="163" t="s">
        <v>668</v>
      </c>
      <c r="D439" s="124">
        <f t="shared" ref="D439:N439" si="11">SUM(D127:D137)/1000</f>
        <v>2782.0402738600001</v>
      </c>
      <c r="E439" s="124">
        <f t="shared" si="11"/>
        <v>4564.49925386</v>
      </c>
      <c r="F439" s="124">
        <f t="shared" si="11"/>
        <v>9360.2471038599979</v>
      </c>
      <c r="G439" s="124">
        <f t="shared" si="11"/>
        <v>14661.599003860001</v>
      </c>
      <c r="H439" s="124">
        <f t="shared" si="11"/>
        <v>4305.2103420599997</v>
      </c>
      <c r="I439" s="124">
        <f t="shared" si="11"/>
        <v>4305.2103420599997</v>
      </c>
      <c r="J439" s="124">
        <f t="shared" si="11"/>
        <v>4305.2103420599997</v>
      </c>
      <c r="K439" s="124">
        <f t="shared" si="11"/>
        <v>4305.2103420599997</v>
      </c>
      <c r="L439" s="124">
        <f t="shared" si="11"/>
        <v>4305.2103420599997</v>
      </c>
      <c r="M439" s="124">
        <f t="shared" si="11"/>
        <v>4305.2103420599997</v>
      </c>
      <c r="N439" s="124">
        <f t="shared" si="11"/>
        <v>4305.2103420599997</v>
      </c>
      <c r="R439" s="124">
        <v>4099.3940938599999</v>
      </c>
      <c r="S439" s="124">
        <v>4099.3940938599999</v>
      </c>
      <c r="T439" s="124">
        <v>9499.3940938600008</v>
      </c>
      <c r="U439" s="124">
        <v>2590.6710938599995</v>
      </c>
      <c r="V439" s="124">
        <v>2590.6710938599995</v>
      </c>
    </row>
    <row r="440" spans="2:22" x14ac:dyDescent="0.2">
      <c r="B440" s="163" t="s">
        <v>429</v>
      </c>
      <c r="D440" s="124">
        <f t="shared" ref="D440:N440" si="12">SUM(D145:D166)/1000</f>
        <v>-23154.729866749993</v>
      </c>
      <c r="E440" s="124">
        <f t="shared" si="12"/>
        <v>-26569.150756750001</v>
      </c>
      <c r="F440" s="124">
        <f t="shared" si="12"/>
        <v>-22688.241936750001</v>
      </c>
      <c r="G440" s="124">
        <f t="shared" si="12"/>
        <v>-20469.205376750004</v>
      </c>
      <c r="H440" s="124">
        <f t="shared" si="12"/>
        <v>-21529.886356750005</v>
      </c>
      <c r="I440" s="124">
        <f t="shared" si="12"/>
        <v>-21529.886356750005</v>
      </c>
      <c r="J440" s="124">
        <f t="shared" si="12"/>
        <v>-21529.583536750004</v>
      </c>
      <c r="K440" s="124">
        <f t="shared" si="12"/>
        <v>-21529.583536750004</v>
      </c>
      <c r="L440" s="124">
        <f t="shared" si="12"/>
        <v>-21529.583536750004</v>
      </c>
      <c r="M440" s="124">
        <f t="shared" si="12"/>
        <v>-21529.583536750004</v>
      </c>
      <c r="N440" s="124">
        <f t="shared" si="12"/>
        <v>-21529.583536750004</v>
      </c>
      <c r="R440" s="124">
        <v>-20767.705196750005</v>
      </c>
      <c r="S440" s="124">
        <v>-20767.705196750005</v>
      </c>
      <c r="T440" s="124">
        <v>-20767.705196750005</v>
      </c>
      <c r="U440" s="124">
        <v>-20767.705196750005</v>
      </c>
      <c r="V440" s="124">
        <v>-20767.705196750005</v>
      </c>
    </row>
    <row r="441" spans="2:22" x14ac:dyDescent="0.2">
      <c r="B441" s="163" t="s">
        <v>452</v>
      </c>
      <c r="D441" s="124">
        <f t="shared" ref="D441:N441" si="13">SUM(D168:D181)/1000</f>
        <v>-16235.19536</v>
      </c>
      <c r="E441" s="124">
        <f t="shared" si="13"/>
        <v>-17762.813900000001</v>
      </c>
      <c r="F441" s="124">
        <f t="shared" si="13"/>
        <v>-18959.638019999999</v>
      </c>
      <c r="G441" s="124">
        <f t="shared" si="13"/>
        <v>-17426.711609999998</v>
      </c>
      <c r="H441" s="124">
        <f t="shared" si="13"/>
        <v>-15997.21031</v>
      </c>
      <c r="I441" s="124">
        <f t="shared" si="13"/>
        <v>-15997.21031</v>
      </c>
      <c r="J441" s="124">
        <f t="shared" si="13"/>
        <v>-15997.21031</v>
      </c>
      <c r="K441" s="124">
        <f t="shared" si="13"/>
        <v>-15997.21031</v>
      </c>
      <c r="L441" s="124">
        <f t="shared" si="13"/>
        <v>-15997.21031</v>
      </c>
      <c r="M441" s="124">
        <f t="shared" si="13"/>
        <v>-15997.21031</v>
      </c>
      <c r="N441" s="124">
        <f t="shared" si="13"/>
        <v>-15997.21031</v>
      </c>
      <c r="R441" s="124">
        <v>-16179.8298</v>
      </c>
      <c r="S441" s="124">
        <v>-16367.270799999998</v>
      </c>
      <c r="T441" s="124">
        <v>-16580.042799999999</v>
      </c>
      <c r="U441" s="124">
        <v>-16784.660799999998</v>
      </c>
      <c r="V441" s="124">
        <v>-16990.896799999999</v>
      </c>
    </row>
    <row r="442" spans="2:22" x14ac:dyDescent="0.2">
      <c r="B442" s="163" t="s">
        <v>467</v>
      </c>
      <c r="D442" s="124">
        <f t="shared" ref="D442:N442" si="14">SUM(D183:D188)/1000</f>
        <v>0</v>
      </c>
      <c r="E442" s="124">
        <f t="shared" si="14"/>
        <v>0</v>
      </c>
      <c r="F442" s="124">
        <f t="shared" si="14"/>
        <v>0</v>
      </c>
      <c r="G442" s="124">
        <f t="shared" si="14"/>
        <v>0</v>
      </c>
      <c r="H442" s="124">
        <f t="shared" si="14"/>
        <v>0</v>
      </c>
      <c r="I442" s="124">
        <f t="shared" si="14"/>
        <v>0</v>
      </c>
      <c r="J442" s="124">
        <f t="shared" si="14"/>
        <v>0</v>
      </c>
      <c r="K442" s="124">
        <f t="shared" si="14"/>
        <v>0</v>
      </c>
      <c r="L442" s="124">
        <f t="shared" si="14"/>
        <v>0</v>
      </c>
      <c r="M442" s="124">
        <f t="shared" si="14"/>
        <v>0</v>
      </c>
      <c r="N442" s="124">
        <f t="shared" si="14"/>
        <v>0</v>
      </c>
      <c r="R442" s="124">
        <v>0</v>
      </c>
      <c r="S442" s="124">
        <v>0</v>
      </c>
      <c r="T442" s="124">
        <v>0</v>
      </c>
      <c r="U442" s="124">
        <v>0</v>
      </c>
      <c r="V442" s="124">
        <v>0</v>
      </c>
    </row>
    <row r="443" spans="2:22" x14ac:dyDescent="0.2">
      <c r="B443" s="163" t="s">
        <v>474</v>
      </c>
      <c r="D443" s="124">
        <f t="shared" ref="D443:N443" si="15">SUM(D190:D195)/1000</f>
        <v>-45064</v>
      </c>
      <c r="E443" s="124">
        <f t="shared" si="15"/>
        <v>-45064</v>
      </c>
      <c r="F443" s="124">
        <f t="shared" si="15"/>
        <v>-45064</v>
      </c>
      <c r="G443" s="124">
        <f t="shared" si="15"/>
        <v>-60064</v>
      </c>
      <c r="H443" s="124">
        <f t="shared" si="15"/>
        <v>-60064</v>
      </c>
      <c r="I443" s="124">
        <f t="shared" si="15"/>
        <v>-70064</v>
      </c>
      <c r="J443" s="124">
        <f t="shared" si="15"/>
        <v>-75064</v>
      </c>
      <c r="K443" s="124">
        <f t="shared" si="15"/>
        <v>-82464</v>
      </c>
      <c r="L443" s="124">
        <f t="shared" si="15"/>
        <v>-95964</v>
      </c>
      <c r="M443" s="124">
        <f t="shared" si="15"/>
        <v>-102464</v>
      </c>
      <c r="N443" s="124">
        <f t="shared" si="15"/>
        <v>-109964</v>
      </c>
      <c r="R443" s="124">
        <v>-45064</v>
      </c>
      <c r="S443" s="124">
        <v>-45064</v>
      </c>
      <c r="T443" s="124">
        <v>-48794.945720360964</v>
      </c>
      <c r="U443" s="124">
        <v>-66725.224027033822</v>
      </c>
      <c r="V443" s="124">
        <v>-68878.506348052586</v>
      </c>
    </row>
    <row r="444" spans="2:22" x14ac:dyDescent="0.2">
      <c r="B444" s="163" t="s">
        <v>481</v>
      </c>
      <c r="D444" s="124">
        <f t="shared" ref="D444:N444" si="16">SUM(D197:D212)/1000+D467</f>
        <v>-41840.05347999998</v>
      </c>
      <c r="E444" s="124">
        <f t="shared" si="16"/>
        <v>-44626.167942609965</v>
      </c>
      <c r="F444" s="124">
        <f t="shared" si="16"/>
        <v>-46684.507979999966</v>
      </c>
      <c r="G444" s="124">
        <f t="shared" si="16"/>
        <v>-49553.348992609994</v>
      </c>
      <c r="H444" s="124">
        <f t="shared" si="16"/>
        <v>-52267.075861770034</v>
      </c>
      <c r="I444" s="124">
        <f t="shared" si="16"/>
        <v>-49380.111249923459</v>
      </c>
      <c r="J444" s="124">
        <f t="shared" si="16"/>
        <v>-52554.064036953067</v>
      </c>
      <c r="K444" s="124">
        <f t="shared" si="16"/>
        <v>-55279.904982667591</v>
      </c>
      <c r="L444" s="124">
        <f t="shared" si="16"/>
        <v>-52226.227745506869</v>
      </c>
      <c r="M444" s="124">
        <f t="shared" si="16"/>
        <v>-53922.576058358201</v>
      </c>
      <c r="N444" s="124">
        <f t="shared" si="16"/>
        <v>-55252.941538839303</v>
      </c>
      <c r="R444" s="124">
        <v>-42546.314975723173</v>
      </c>
      <c r="S444" s="124">
        <v>-44710.662792719384</v>
      </c>
      <c r="T444" s="124">
        <v>-46986.812874104937</v>
      </c>
      <c r="U444" s="124">
        <v>-48783.871303794542</v>
      </c>
      <c r="V444" s="124">
        <v>-51372.582367408075</v>
      </c>
    </row>
    <row r="445" spans="2:22" ht="13.5" thickBot="1" x14ac:dyDescent="0.25">
      <c r="B445" s="163"/>
      <c r="D445" s="164">
        <f t="shared" ref="D445:N445" si="17">SUM(D433:D444)</f>
        <v>-1.0098956408910453E-6</v>
      </c>
      <c r="E445" s="164">
        <f t="shared" si="17"/>
        <v>-3.6199999158270657E-6</v>
      </c>
      <c r="F445" s="164">
        <f t="shared" si="17"/>
        <v>-1.0100484360009432E-6</v>
      </c>
      <c r="G445" s="164">
        <f t="shared" si="17"/>
        <v>-3.6200435715727508E-6</v>
      </c>
      <c r="H445" s="164">
        <f t="shared" si="17"/>
        <v>5.2609990234486759E-5</v>
      </c>
      <c r="I445" s="164">
        <f t="shared" si="17"/>
        <v>0</v>
      </c>
      <c r="J445" s="164">
        <f t="shared" si="17"/>
        <v>1.0913936421275139E-10</v>
      </c>
      <c r="K445" s="164">
        <f t="shared" si="17"/>
        <v>0</v>
      </c>
      <c r="L445" s="164">
        <f t="shared" si="17"/>
        <v>7.2759576141834259E-11</v>
      </c>
      <c r="M445" s="164">
        <f t="shared" si="17"/>
        <v>0</v>
      </c>
      <c r="N445" s="164">
        <f t="shared" si="17"/>
        <v>9.4587448984384537E-11</v>
      </c>
      <c r="R445" s="164">
        <v>7.2759576141834259E-11</v>
      </c>
      <c r="S445" s="164">
        <v>-9.4587448984384537E-11</v>
      </c>
      <c r="T445" s="164">
        <v>0</v>
      </c>
      <c r="U445" s="164">
        <v>0</v>
      </c>
      <c r="V445" s="164">
        <v>-1.7462298274040222E-10</v>
      </c>
    </row>
    <row r="446" spans="2:22" ht="13.5" thickTop="1" x14ac:dyDescent="0.2">
      <c r="B446" s="163"/>
    </row>
    <row r="447" spans="2:22" x14ac:dyDescent="0.2">
      <c r="B447" s="163" t="s">
        <v>521</v>
      </c>
      <c r="D447" s="124">
        <f t="shared" ref="D447:N447" si="18">SUM(D237:D241)/1000</f>
        <v>-19468.677620000002</v>
      </c>
      <c r="E447" s="124">
        <f t="shared" si="18"/>
        <v>-22523.603599999999</v>
      </c>
      <c r="F447" s="124">
        <f t="shared" si="18"/>
        <v>-22708.573459999996</v>
      </c>
      <c r="G447" s="124">
        <f t="shared" si="18"/>
        <v>-24282.047089999993</v>
      </c>
      <c r="H447" s="124">
        <f t="shared" si="18"/>
        <v>-25366.045679999999</v>
      </c>
      <c r="I447" s="124">
        <f t="shared" si="18"/>
        <v>-25906.571417238858</v>
      </c>
      <c r="J447" s="124">
        <f t="shared" si="18"/>
        <v>-27471.777411252639</v>
      </c>
      <c r="K447" s="124">
        <f t="shared" si="18"/>
        <v>-28088.171788792624</v>
      </c>
      <c r="L447" s="124">
        <f t="shared" si="18"/>
        <v>-28748.128176826369</v>
      </c>
      <c r="M447" s="124">
        <f t="shared" si="18"/>
        <v>-29448.725829444742</v>
      </c>
      <c r="N447" s="124">
        <f t="shared" si="18"/>
        <v>-30154.662190431096</v>
      </c>
      <c r="R447" s="124">
        <v>-21131.563155803673</v>
      </c>
      <c r="S447" s="124">
        <v>-22598.847192166708</v>
      </c>
      <c r="T447" s="124">
        <v>-23243.908814017926</v>
      </c>
      <c r="U447" s="124">
        <v>-24287.201754037975</v>
      </c>
      <c r="V447" s="124">
        <v>-25567.334969097519</v>
      </c>
    </row>
    <row r="448" spans="2:22" x14ac:dyDescent="0.2">
      <c r="B448" s="163" t="s">
        <v>527</v>
      </c>
      <c r="D448" s="124">
        <f t="shared" ref="D448:N448" si="19">SUM(D243:D251)/1000</f>
        <v>-1407.8959</v>
      </c>
      <c r="E448" s="124">
        <f t="shared" si="19"/>
        <v>-1587.96837</v>
      </c>
      <c r="F448" s="124">
        <f t="shared" si="19"/>
        <v>-1189.3600500000002</v>
      </c>
      <c r="G448" s="124">
        <f t="shared" si="19"/>
        <v>-1168.30845</v>
      </c>
      <c r="H448" s="124">
        <f t="shared" si="19"/>
        <v>-1010.5325300000001</v>
      </c>
      <c r="I448" s="124">
        <f t="shared" si="19"/>
        <v>-1083.1581191235641</v>
      </c>
      <c r="J448" s="124">
        <f t="shared" si="19"/>
        <v>-1086.2490826990729</v>
      </c>
      <c r="K448" s="124">
        <f t="shared" si="19"/>
        <v>-1092.8333786106421</v>
      </c>
      <c r="L448" s="124">
        <f t="shared" si="19"/>
        <v>-1100.5656183819615</v>
      </c>
      <c r="M448" s="124">
        <f t="shared" si="19"/>
        <v>-1112.5583582790825</v>
      </c>
      <c r="N448" s="124">
        <f t="shared" si="19"/>
        <v>-1124.7613452226967</v>
      </c>
      <c r="R448" s="124">
        <v>-1263.9195667902393</v>
      </c>
      <c r="S448" s="124">
        <v>-1282.1137517482416</v>
      </c>
      <c r="T448" s="124">
        <v>-1300.6905570345327</v>
      </c>
      <c r="U448" s="124">
        <v>-1322.7227438270033</v>
      </c>
      <c r="V448" s="124">
        <v>-1345.2750099196605</v>
      </c>
    </row>
    <row r="449" spans="1:23" x14ac:dyDescent="0.2">
      <c r="B449" s="163" t="s">
        <v>537</v>
      </c>
      <c r="D449" s="124">
        <f t="shared" ref="D449:N449" si="20">SUM(D253:D275)/1000</f>
        <v>-201.09744000000006</v>
      </c>
      <c r="E449" s="124">
        <f t="shared" si="20"/>
        <v>42.478120000000807</v>
      </c>
      <c r="F449" s="124">
        <f t="shared" si="20"/>
        <v>179.68674999999891</v>
      </c>
      <c r="G449" s="124">
        <f t="shared" si="20"/>
        <v>-440.2548100000003</v>
      </c>
      <c r="H449" s="124">
        <f t="shared" si="20"/>
        <v>-329.92435999999981</v>
      </c>
      <c r="I449" s="124">
        <f t="shared" si="20"/>
        <v>126.33668559119803</v>
      </c>
      <c r="J449" s="124">
        <f t="shared" si="20"/>
        <v>126.37682559119804</v>
      </c>
      <c r="K449" s="124">
        <f t="shared" si="20"/>
        <v>153.41250217626552</v>
      </c>
      <c r="L449" s="124">
        <f t="shared" si="20"/>
        <v>153.45639490500551</v>
      </c>
      <c r="M449" s="124">
        <f t="shared" si="20"/>
        <v>153.50120938104905</v>
      </c>
      <c r="N449" s="124">
        <f t="shared" si="20"/>
        <v>153.54696496108951</v>
      </c>
      <c r="R449" s="124">
        <v>229.18366824356374</v>
      </c>
      <c r="S449" s="124">
        <v>97.833599915098631</v>
      </c>
      <c r="T449" s="124">
        <v>14.951015187066281</v>
      </c>
      <c r="U449" s="124">
        <v>236.00177145531657</v>
      </c>
      <c r="V449" s="124">
        <v>213.97719224363775</v>
      </c>
    </row>
    <row r="450" spans="1:23" x14ac:dyDescent="0.2">
      <c r="B450" s="163" t="s">
        <v>561</v>
      </c>
      <c r="D450" s="124">
        <f t="shared" ref="D450:N450" si="21">SUM(D277:D279)/1000</f>
        <v>-190.83156</v>
      </c>
      <c r="E450" s="124">
        <f t="shared" si="21"/>
        <v>-145.29752999999999</v>
      </c>
      <c r="F450" s="124">
        <f t="shared" si="21"/>
        <v>-159.45809</v>
      </c>
      <c r="G450" s="124">
        <f t="shared" si="21"/>
        <v>-168.83978999999997</v>
      </c>
      <c r="H450" s="124">
        <f t="shared" si="21"/>
        <v>-131.55265</v>
      </c>
      <c r="I450" s="124">
        <f t="shared" si="21"/>
        <v>-74.430899999999994</v>
      </c>
      <c r="J450" s="124">
        <f t="shared" si="21"/>
        <v>-74.430899999999994</v>
      </c>
      <c r="K450" s="124">
        <f t="shared" si="21"/>
        <v>-74.430899999999994</v>
      </c>
      <c r="L450" s="124">
        <f t="shared" si="21"/>
        <v>-74.430899999999994</v>
      </c>
      <c r="M450" s="124">
        <f t="shared" si="21"/>
        <v>-74.430899999999994</v>
      </c>
      <c r="N450" s="124">
        <f t="shared" si="21"/>
        <v>-74.430899999999994</v>
      </c>
      <c r="R450" s="124">
        <v>-128</v>
      </c>
      <c r="S450" s="124">
        <v>-128</v>
      </c>
      <c r="T450" s="124">
        <v>-128</v>
      </c>
      <c r="U450" s="124">
        <v>-128</v>
      </c>
      <c r="V450" s="124">
        <v>-128</v>
      </c>
    </row>
    <row r="451" spans="1:23" x14ac:dyDescent="0.2">
      <c r="B451" s="163" t="s">
        <v>503</v>
      </c>
      <c r="D451" s="124">
        <f t="shared" ref="D451:N451" si="22">SUM(D219:D235)/1000</f>
        <v>-118112.69833</v>
      </c>
      <c r="E451" s="124">
        <f t="shared" si="22"/>
        <v>-139494.87161</v>
      </c>
      <c r="F451" s="124">
        <f t="shared" si="22"/>
        <v>-106565.35859999999</v>
      </c>
      <c r="G451" s="124">
        <f t="shared" si="22"/>
        <v>-106625.06243999999</v>
      </c>
      <c r="H451" s="124">
        <f t="shared" si="22"/>
        <v>-114841.74714000002</v>
      </c>
      <c r="I451" s="124">
        <f t="shared" si="22"/>
        <v>-118629.19117647056</v>
      </c>
      <c r="J451" s="124">
        <f t="shared" si="22"/>
        <v>-121001.77499999997</v>
      </c>
      <c r="K451" s="124">
        <f t="shared" si="22"/>
        <v>-116115.035153441</v>
      </c>
      <c r="L451" s="124">
        <f t="shared" si="22"/>
        <v>-122997.45685422774</v>
      </c>
      <c r="M451" s="124">
        <f t="shared" si="22"/>
        <v>-123133.85738949472</v>
      </c>
      <c r="N451" s="124">
        <f t="shared" si="22"/>
        <v>-123194.92958296793</v>
      </c>
      <c r="R451" s="124">
        <v>-120284.8476681897</v>
      </c>
      <c r="S451" s="124">
        <v>-120645.07531332201</v>
      </c>
      <c r="T451" s="124">
        <v>-120889.78600544788</v>
      </c>
      <c r="U451" s="124">
        <v>-128885.74737944464</v>
      </c>
      <c r="V451" s="124">
        <v>-129363.00201524566</v>
      </c>
    </row>
    <row r="452" spans="1:23" x14ac:dyDescent="0.2">
      <c r="B452" s="163" t="s">
        <v>566</v>
      </c>
      <c r="D452" s="124">
        <f t="shared" ref="D452:N452" si="23">SUM(D282:D294)/1000</f>
        <v>118112.19490000002</v>
      </c>
      <c r="E452" s="124">
        <f t="shared" si="23"/>
        <v>139494.84558000002</v>
      </c>
      <c r="F452" s="124">
        <f t="shared" si="23"/>
        <v>106565.34789000002</v>
      </c>
      <c r="G452" s="124">
        <f t="shared" si="23"/>
        <v>106624.94854</v>
      </c>
      <c r="H452" s="124">
        <f t="shared" si="23"/>
        <v>114841.74711999999</v>
      </c>
      <c r="I452" s="124">
        <f t="shared" si="23"/>
        <v>118629.19117647056</v>
      </c>
      <c r="J452" s="124">
        <f t="shared" si="23"/>
        <v>121001.77499999998</v>
      </c>
      <c r="K452" s="124">
        <f t="shared" si="23"/>
        <v>116115.03515344099</v>
      </c>
      <c r="L452" s="124">
        <f t="shared" si="23"/>
        <v>122997.45685422776</v>
      </c>
      <c r="M452" s="124">
        <f t="shared" si="23"/>
        <v>123133.85738949472</v>
      </c>
      <c r="N452" s="124">
        <f t="shared" si="23"/>
        <v>123194.92958296792</v>
      </c>
      <c r="R452" s="124">
        <v>120284.84766818972</v>
      </c>
      <c r="S452" s="124">
        <v>120645.07531332201</v>
      </c>
      <c r="T452" s="124">
        <v>120889.78600544788</v>
      </c>
      <c r="U452" s="124">
        <v>128885.74737944463</v>
      </c>
      <c r="V452" s="124">
        <v>129363.00201524566</v>
      </c>
    </row>
    <row r="453" spans="1:23" s="170" customFormat="1" x14ac:dyDescent="0.2">
      <c r="A453" s="165" t="s">
        <v>95</v>
      </c>
      <c r="B453" s="166" t="s">
        <v>579</v>
      </c>
      <c r="C453" s="167"/>
      <c r="D453" s="168">
        <f t="shared" ref="D453:N453" si="24">SUM(D296:D318)/1000</f>
        <v>1591.2505299999996</v>
      </c>
      <c r="E453" s="168">
        <f t="shared" si="24"/>
        <v>1646.6752700000018</v>
      </c>
      <c r="F453" s="168">
        <f t="shared" si="24"/>
        <v>1711.3453100000006</v>
      </c>
      <c r="G453" s="168">
        <f t="shared" si="24"/>
        <v>2070.1985000000004</v>
      </c>
      <c r="H453" s="168">
        <f t="shared" si="24"/>
        <v>1999.0104600000009</v>
      </c>
      <c r="I453" s="168">
        <f t="shared" si="24"/>
        <v>2063.979293906802</v>
      </c>
      <c r="J453" s="168">
        <f t="shared" si="24"/>
        <v>1855.1005823102732</v>
      </c>
      <c r="K453" s="168">
        <f t="shared" si="24"/>
        <v>1854.7722620584159</v>
      </c>
      <c r="L453" s="168">
        <f t="shared" si="24"/>
        <v>1892.1244195196482</v>
      </c>
      <c r="M453" s="168">
        <f t="shared" si="24"/>
        <v>1930.2385253870418</v>
      </c>
      <c r="N453" s="168">
        <f t="shared" si="24"/>
        <v>1973.3132605820754</v>
      </c>
      <c r="O453" s="169"/>
      <c r="R453" s="168">
        <v>1288.0186227535321</v>
      </c>
      <c r="S453" s="168">
        <v>1484.1472844152879</v>
      </c>
      <c r="T453" s="168">
        <v>1593.4968654236068</v>
      </c>
      <c r="U453" s="168">
        <v>1579.1438614097901</v>
      </c>
      <c r="V453" s="168">
        <v>1410.5125390167545</v>
      </c>
    </row>
    <row r="454" spans="1:23" s="172" customFormat="1" x14ac:dyDescent="0.2">
      <c r="A454" s="165" t="s">
        <v>95</v>
      </c>
      <c r="B454" s="166" t="s">
        <v>592</v>
      </c>
      <c r="C454" s="167"/>
      <c r="D454" s="168">
        <f t="shared" ref="D454:N454" si="25">SUM(D320:D337)/1000</f>
        <v>1205.3890400000003</v>
      </c>
      <c r="E454" s="168">
        <f t="shared" si="25"/>
        <v>1370.6538099999998</v>
      </c>
      <c r="F454" s="168">
        <f t="shared" si="25"/>
        <v>1012.68769</v>
      </c>
      <c r="G454" s="168">
        <f t="shared" si="25"/>
        <v>1083.9397300000001</v>
      </c>
      <c r="H454" s="168">
        <f t="shared" si="25"/>
        <v>1015.8530400000002</v>
      </c>
      <c r="I454" s="168">
        <f t="shared" si="25"/>
        <v>1206.635058176</v>
      </c>
      <c r="J454" s="168">
        <f t="shared" si="25"/>
        <v>1239.0704995193601</v>
      </c>
      <c r="K454" s="168">
        <f t="shared" si="25"/>
        <v>1339.2969440977472</v>
      </c>
      <c r="L454" s="168">
        <f t="shared" si="25"/>
        <v>1366.6826445016718</v>
      </c>
      <c r="M454" s="168">
        <f t="shared" si="25"/>
        <v>1394.6241089165007</v>
      </c>
      <c r="N454" s="168">
        <f t="shared" si="25"/>
        <v>1423.3383097637882</v>
      </c>
      <c r="O454" s="171"/>
      <c r="R454" s="168">
        <v>1346.2789508634612</v>
      </c>
      <c r="S454" s="168">
        <v>1375.5145739642155</v>
      </c>
      <c r="T454" s="168">
        <v>1405.4688523577133</v>
      </c>
      <c r="U454" s="168">
        <v>1436.0770830743934</v>
      </c>
      <c r="V454" s="168">
        <v>1467.3535770807571</v>
      </c>
    </row>
    <row r="455" spans="1:23" s="177" customFormat="1" x14ac:dyDescent="0.2">
      <c r="A455" s="121"/>
      <c r="B455" s="173" t="s">
        <v>669</v>
      </c>
      <c r="C455" s="174"/>
      <c r="D455" s="175">
        <f t="shared" ref="D455:N455" si="26">SUM(D453:D454)</f>
        <v>2796.6395699999998</v>
      </c>
      <c r="E455" s="175">
        <f t="shared" si="26"/>
        <v>3017.3290800000013</v>
      </c>
      <c r="F455" s="175">
        <f t="shared" si="26"/>
        <v>2724.0330000000004</v>
      </c>
      <c r="G455" s="175">
        <f t="shared" si="26"/>
        <v>3154.1382300000005</v>
      </c>
      <c r="H455" s="175">
        <f t="shared" si="26"/>
        <v>3014.8635000000013</v>
      </c>
      <c r="I455" s="175">
        <f t="shared" si="26"/>
        <v>3270.6143520828018</v>
      </c>
      <c r="J455" s="175">
        <f t="shared" si="26"/>
        <v>3094.1710818296333</v>
      </c>
      <c r="K455" s="175">
        <f t="shared" si="26"/>
        <v>3194.0692061561631</v>
      </c>
      <c r="L455" s="175">
        <f t="shared" si="26"/>
        <v>3258.80706402132</v>
      </c>
      <c r="M455" s="175">
        <f t="shared" si="26"/>
        <v>3324.8626343035426</v>
      </c>
      <c r="N455" s="175">
        <f t="shared" si="26"/>
        <v>3396.6515703458635</v>
      </c>
      <c r="O455" s="176"/>
      <c r="R455" s="175">
        <v>2634.2975736169933</v>
      </c>
      <c r="S455" s="175">
        <v>2859.6618583795034</v>
      </c>
      <c r="T455" s="175">
        <v>2998.9657177813201</v>
      </c>
      <c r="U455" s="175">
        <v>3015.2209444841837</v>
      </c>
      <c r="V455" s="175">
        <v>2877.8661160975116</v>
      </c>
    </row>
    <row r="456" spans="1:23" s="172" customFormat="1" x14ac:dyDescent="0.2">
      <c r="A456" s="165" t="s">
        <v>95</v>
      </c>
      <c r="B456" s="166" t="s">
        <v>575</v>
      </c>
      <c r="C456" s="167"/>
      <c r="D456" s="168">
        <f t="shared" ref="D456:N456" si="27">SUM(D339:D341)/1000</f>
        <v>0</v>
      </c>
      <c r="E456" s="168">
        <f t="shared" si="27"/>
        <v>0</v>
      </c>
      <c r="F456" s="168">
        <f t="shared" si="27"/>
        <v>0</v>
      </c>
      <c r="G456" s="168">
        <f t="shared" si="27"/>
        <v>0</v>
      </c>
      <c r="H456" s="168">
        <f t="shared" si="27"/>
        <v>0</v>
      </c>
      <c r="I456" s="168">
        <f t="shared" si="27"/>
        <v>0</v>
      </c>
      <c r="J456" s="168">
        <f t="shared" si="27"/>
        <v>0</v>
      </c>
      <c r="K456" s="168">
        <f t="shared" si="27"/>
        <v>0</v>
      </c>
      <c r="L456" s="168">
        <f t="shared" si="27"/>
        <v>0</v>
      </c>
      <c r="M456" s="168">
        <f t="shared" si="27"/>
        <v>0</v>
      </c>
      <c r="N456" s="168">
        <f t="shared" si="27"/>
        <v>0</v>
      </c>
      <c r="O456" s="171"/>
      <c r="R456" s="168">
        <v>0</v>
      </c>
      <c r="S456" s="168">
        <v>0</v>
      </c>
      <c r="T456" s="168">
        <v>0</v>
      </c>
      <c r="U456" s="168">
        <v>0</v>
      </c>
      <c r="V456" s="168">
        <v>0</v>
      </c>
    </row>
    <row r="457" spans="1:23" s="172" customFormat="1" x14ac:dyDescent="0.2">
      <c r="A457" s="165" t="s">
        <v>95</v>
      </c>
      <c r="B457" s="166" t="s">
        <v>603</v>
      </c>
      <c r="C457" s="167"/>
      <c r="D457" s="168">
        <f t="shared" ref="D457:N457" si="28">SUM(D343:D350)/1000</f>
        <v>2169.7938100000001</v>
      </c>
      <c r="E457" s="168">
        <f t="shared" si="28"/>
        <v>2481.19382</v>
      </c>
      <c r="F457" s="168">
        <f t="shared" si="28"/>
        <v>2724.8594699999999</v>
      </c>
      <c r="G457" s="168">
        <f t="shared" si="28"/>
        <v>2478.4107599999998</v>
      </c>
      <c r="H457" s="168">
        <f t="shared" si="28"/>
        <v>2176.2903899999997</v>
      </c>
      <c r="I457" s="168">
        <f t="shared" si="28"/>
        <v>2523.1016608199998</v>
      </c>
      <c r="J457" s="168">
        <f t="shared" si="28"/>
        <v>2573.0858433427679</v>
      </c>
      <c r="K457" s="168">
        <f t="shared" si="28"/>
        <v>2577.6304091644233</v>
      </c>
      <c r="L457" s="168">
        <f t="shared" si="28"/>
        <v>2629.2753026315791</v>
      </c>
      <c r="M457" s="168">
        <f t="shared" si="28"/>
        <v>2681.9600368493175</v>
      </c>
      <c r="N457" s="168">
        <f t="shared" si="28"/>
        <v>2735.6408349915073</v>
      </c>
      <c r="O457" s="171"/>
      <c r="R457" s="168">
        <v>2653.0615400468437</v>
      </c>
      <c r="S457" s="168">
        <v>2715.4008866712397</v>
      </c>
      <c r="T457" s="168">
        <v>2780.1023710235622</v>
      </c>
      <c r="U457" s="168">
        <v>2846.4767636587958</v>
      </c>
      <c r="V457" s="168">
        <v>2914.572353288972</v>
      </c>
    </row>
    <row r="458" spans="1:23" s="170" customFormat="1" x14ac:dyDescent="0.2">
      <c r="A458" s="165" t="s">
        <v>95</v>
      </c>
      <c r="B458" s="166" t="s">
        <v>608</v>
      </c>
      <c r="C458" s="167"/>
      <c r="D458" s="168">
        <f t="shared" ref="D458:N458" si="29">SUM(D352:D356)/1000</f>
        <v>1192.2231200000001</v>
      </c>
      <c r="E458" s="168">
        <f t="shared" si="29"/>
        <v>1303.2146</v>
      </c>
      <c r="F458" s="168">
        <f t="shared" si="29"/>
        <v>1191.2296400000005</v>
      </c>
      <c r="G458" s="168">
        <f t="shared" si="29"/>
        <v>1268.1130399999997</v>
      </c>
      <c r="H458" s="168">
        <f t="shared" si="29"/>
        <v>1171.5253500000001</v>
      </c>
      <c r="I458" s="168">
        <f t="shared" si="29"/>
        <v>1497.5315340384002</v>
      </c>
      <c r="J458" s="168">
        <f t="shared" si="29"/>
        <v>1553.4434534709919</v>
      </c>
      <c r="K458" s="168">
        <f t="shared" si="29"/>
        <v>1584.7447217622118</v>
      </c>
      <c r="L458" s="168">
        <f t="shared" si="29"/>
        <v>1615.2087648892757</v>
      </c>
      <c r="M458" s="168">
        <f t="shared" si="29"/>
        <v>1649.0142260504097</v>
      </c>
      <c r="N458" s="168">
        <f t="shared" si="29"/>
        <v>1683.5462091993545</v>
      </c>
      <c r="O458" s="169"/>
      <c r="R458" s="168">
        <v>1161.7231723976338</v>
      </c>
      <c r="S458" s="168">
        <v>1309.8455576569754</v>
      </c>
      <c r="T458" s="168">
        <v>1337.7323522414313</v>
      </c>
      <c r="U458" s="168">
        <v>1366.2176820178111</v>
      </c>
      <c r="V458" s="168">
        <v>1395.3144283712595</v>
      </c>
    </row>
    <row r="459" spans="1:23" s="170" customFormat="1" x14ac:dyDescent="0.2">
      <c r="A459" s="165" t="s">
        <v>95</v>
      </c>
      <c r="B459" s="166" t="s">
        <v>610</v>
      </c>
      <c r="C459" s="167"/>
      <c r="D459" s="168">
        <f t="shared" ref="D459:N459" si="30">SUM(D358:D361)/1000</f>
        <v>0</v>
      </c>
      <c r="E459" s="168">
        <f t="shared" si="30"/>
        <v>0</v>
      </c>
      <c r="F459" s="168">
        <f t="shared" si="30"/>
        <v>0</v>
      </c>
      <c r="G459" s="168">
        <f t="shared" si="30"/>
        <v>0</v>
      </c>
      <c r="H459" s="168">
        <f t="shared" si="30"/>
        <v>0</v>
      </c>
      <c r="I459" s="168">
        <f t="shared" si="30"/>
        <v>0</v>
      </c>
      <c r="J459" s="168">
        <f t="shared" si="30"/>
        <v>0</v>
      </c>
      <c r="K459" s="168">
        <f t="shared" si="30"/>
        <v>0</v>
      </c>
      <c r="L459" s="168">
        <f t="shared" si="30"/>
        <v>0</v>
      </c>
      <c r="M459" s="168">
        <f t="shared" si="30"/>
        <v>0</v>
      </c>
      <c r="N459" s="168">
        <f t="shared" si="30"/>
        <v>0</v>
      </c>
      <c r="O459" s="169"/>
      <c r="R459" s="168">
        <v>0</v>
      </c>
      <c r="S459" s="168">
        <v>0</v>
      </c>
      <c r="T459" s="168">
        <v>0</v>
      </c>
      <c r="U459" s="168">
        <v>0</v>
      </c>
      <c r="V459" s="168">
        <v>0</v>
      </c>
    </row>
    <row r="460" spans="1:23" s="170" customFormat="1" x14ac:dyDescent="0.2">
      <c r="A460" s="165" t="s">
        <v>95</v>
      </c>
      <c r="B460" s="166" t="s">
        <v>614</v>
      </c>
      <c r="C460" s="167"/>
      <c r="D460" s="168">
        <f t="shared" ref="D460:N460" si="31">SUM(D363:D384)/1000</f>
        <v>5519.2313600000016</v>
      </c>
      <c r="E460" s="168">
        <f t="shared" si="31"/>
        <v>5572.7129199999999</v>
      </c>
      <c r="F460" s="168">
        <f t="shared" si="31"/>
        <v>6269.2143900000001</v>
      </c>
      <c r="G460" s="168">
        <f t="shared" si="31"/>
        <v>6683.9546300000011</v>
      </c>
      <c r="H460" s="168">
        <f t="shared" si="31"/>
        <v>6510.4478382299985</v>
      </c>
      <c r="I460" s="168">
        <f t="shared" si="31"/>
        <v>6552.2227291167992</v>
      </c>
      <c r="J460" s="168">
        <f t="shared" si="31"/>
        <v>6810.5249790831376</v>
      </c>
      <c r="K460" s="168">
        <f t="shared" si="31"/>
        <v>7031.9780972694271</v>
      </c>
      <c r="L460" s="168">
        <f t="shared" si="31"/>
        <v>7175.3108503347848</v>
      </c>
      <c r="M460" s="168">
        <f t="shared" si="31"/>
        <v>7321.6333170158559</v>
      </c>
      <c r="N460" s="168">
        <f t="shared" si="31"/>
        <v>7471.9412010047445</v>
      </c>
      <c r="O460" s="169"/>
      <c r="R460" s="168">
        <v>5604.7619025997383</v>
      </c>
      <c r="S460" s="168">
        <v>5647.7470459824162</v>
      </c>
      <c r="T460" s="168">
        <v>5707.4248661459023</v>
      </c>
      <c r="U460" s="168">
        <v>5804.9652781722907</v>
      </c>
      <c r="V460" s="168">
        <v>5914.459085734331</v>
      </c>
    </row>
    <row r="461" spans="1:23" x14ac:dyDescent="0.2">
      <c r="B461" s="163" t="s">
        <v>625</v>
      </c>
      <c r="D461" s="124">
        <f t="shared" ref="D461:N461" si="32">SUM(D386:D392)/1000</f>
        <v>3797.9970999999996</v>
      </c>
      <c r="E461" s="124">
        <f t="shared" si="32"/>
        <v>4437.2464</v>
      </c>
      <c r="F461" s="124">
        <f t="shared" si="32"/>
        <v>4362.2489399999995</v>
      </c>
      <c r="G461" s="124">
        <f t="shared" si="32"/>
        <v>4981.5869299999995</v>
      </c>
      <c r="H461" s="124">
        <f t="shared" si="32"/>
        <v>5702.8873200000016</v>
      </c>
      <c r="I461" s="124">
        <f t="shared" si="32"/>
        <v>5942.3521767309085</v>
      </c>
      <c r="J461" s="124">
        <f t="shared" si="32"/>
        <v>6150.7840233773313</v>
      </c>
      <c r="K461" s="124">
        <f t="shared" si="32"/>
        <v>6220.6787573361789</v>
      </c>
      <c r="L461" s="124">
        <f t="shared" si="32"/>
        <v>6664.1967523361782</v>
      </c>
      <c r="M461" s="124">
        <f t="shared" si="32"/>
        <v>7109.4040023361786</v>
      </c>
      <c r="N461" s="124">
        <f t="shared" si="32"/>
        <v>7552.4943773361792</v>
      </c>
      <c r="R461" s="124">
        <v>3840.6110744660673</v>
      </c>
      <c r="S461" s="124">
        <v>4743.7264078475937</v>
      </c>
      <c r="T461" s="124">
        <v>4819.6848633515337</v>
      </c>
      <c r="U461" s="124">
        <v>5012.5457926550698</v>
      </c>
      <c r="V461" s="124">
        <v>5393.3210934628487</v>
      </c>
    </row>
    <row r="462" spans="1:23" x14ac:dyDescent="0.2">
      <c r="B462" s="163" t="s">
        <v>633</v>
      </c>
      <c r="D462" s="124">
        <f t="shared" ref="D462:N462" si="33">SUM(D394:D403)/1000</f>
        <v>2197.6609900000003</v>
      </c>
      <c r="E462" s="124">
        <f t="shared" si="33"/>
        <v>2206.2282600000003</v>
      </c>
      <c r="F462" s="124">
        <f t="shared" si="33"/>
        <v>1584.4988999999998</v>
      </c>
      <c r="G462" s="124">
        <f t="shared" si="33"/>
        <v>1342.6578400000001</v>
      </c>
      <c r="H462" s="124">
        <f t="shared" si="33"/>
        <v>2131.0160000000001</v>
      </c>
      <c r="I462" s="124">
        <f t="shared" si="33"/>
        <v>2142.2085769863011</v>
      </c>
      <c r="J462" s="124">
        <f t="shared" si="33"/>
        <v>2463.6483030136988</v>
      </c>
      <c r="K462" s="124">
        <f t="shared" si="33"/>
        <v>2662.4484400000001</v>
      </c>
      <c r="L462" s="124">
        <f t="shared" si="33"/>
        <v>2997.8934399999998</v>
      </c>
      <c r="M462" s="124">
        <f t="shared" si="33"/>
        <v>3318.8934399999994</v>
      </c>
      <c r="N462" s="124">
        <f t="shared" si="33"/>
        <v>3543.5934399999996</v>
      </c>
      <c r="R462" s="124">
        <v>2157.6152968036527</v>
      </c>
      <c r="S462" s="124">
        <v>2344.7166666666667</v>
      </c>
      <c r="T462" s="124">
        <v>2520.2463664752904</v>
      </c>
      <c r="U462" s="124">
        <v>3378.0558170474969</v>
      </c>
      <c r="V462" s="124">
        <v>3480.7673837600919</v>
      </c>
    </row>
    <row r="463" spans="1:23" x14ac:dyDescent="0.2">
      <c r="B463" s="163" t="s">
        <v>645</v>
      </c>
      <c r="D463" s="124">
        <f t="shared" ref="D463:N464" si="34">D405/1000</f>
        <v>127.61153</v>
      </c>
      <c r="E463" s="124">
        <f t="shared" si="34"/>
        <v>135.66</v>
      </c>
      <c r="F463" s="124">
        <f t="shared" si="34"/>
        <v>135.66</v>
      </c>
      <c r="G463" s="124">
        <f t="shared" si="34"/>
        <v>135.66</v>
      </c>
      <c r="H463" s="124">
        <f t="shared" si="34"/>
        <v>135.66</v>
      </c>
      <c r="I463" s="124">
        <f t="shared" si="34"/>
        <v>149.11423860000002</v>
      </c>
      <c r="J463" s="124">
        <f t="shared" si="34"/>
        <v>152.09652337200004</v>
      </c>
      <c r="K463" s="124">
        <f t="shared" si="34"/>
        <v>155.29055036281204</v>
      </c>
      <c r="L463" s="124">
        <f t="shared" si="34"/>
        <v>168.47252681144457</v>
      </c>
      <c r="M463" s="124">
        <f t="shared" si="34"/>
        <v>172.01044987448492</v>
      </c>
      <c r="N463" s="124">
        <f t="shared" si="34"/>
        <v>175.62266932184909</v>
      </c>
      <c r="R463" s="124">
        <v>158.4445968</v>
      </c>
      <c r="S463" s="124">
        <v>161.61348873599999</v>
      </c>
      <c r="T463" s="124">
        <v>165.00737199945598</v>
      </c>
      <c r="U463" s="124">
        <v>168.47252681144457</v>
      </c>
      <c r="V463" s="124">
        <v>172.01044987448492</v>
      </c>
    </row>
    <row r="464" spans="1:23" x14ac:dyDescent="0.2">
      <c r="B464" s="163" t="s">
        <v>646</v>
      </c>
      <c r="D464" s="124">
        <f t="shared" si="34"/>
        <v>145.18799999999999</v>
      </c>
      <c r="E464" s="124">
        <f t="shared" si="34"/>
        <v>339.45600000000002</v>
      </c>
      <c r="F464" s="124">
        <f t="shared" si="34"/>
        <v>498.04199999999997</v>
      </c>
      <c r="G464" s="124">
        <f t="shared" si="34"/>
        <v>815.524</v>
      </c>
      <c r="H464" s="124">
        <f t="shared" si="34"/>
        <v>749.44600000000003</v>
      </c>
      <c r="I464" s="124">
        <f t="shared" si="34"/>
        <v>0</v>
      </c>
      <c r="J464" s="124">
        <f t="shared" si="34"/>
        <v>0</v>
      </c>
      <c r="K464" s="124">
        <f t="shared" si="34"/>
        <v>413.93430604474156</v>
      </c>
      <c r="L464" s="124">
        <f t="shared" si="34"/>
        <v>555.86113381708356</v>
      </c>
      <c r="M464" s="124">
        <f t="shared" si="34"/>
        <v>669.29999930603128</v>
      </c>
      <c r="N464" s="124">
        <f t="shared" si="34"/>
        <v>771.6642282565366</v>
      </c>
      <c r="R464" s="124">
        <v>152.09028757943574</v>
      </c>
      <c r="S464" s="124">
        <v>234.00319453215985</v>
      </c>
      <c r="T464" s="124">
        <v>321.04163187930641</v>
      </c>
      <c r="U464" s="124">
        <v>380.43073496515291</v>
      </c>
      <c r="V464" s="124">
        <v>356.39174166395327</v>
      </c>
      <c r="W464" s="178">
        <v>470.78843639052246</v>
      </c>
    </row>
    <row r="465" spans="1:22" x14ac:dyDescent="0.2">
      <c r="B465" s="163" t="s">
        <v>648</v>
      </c>
      <c r="D465" s="124">
        <f t="shared" ref="D465:N465" si="35">SUM(D409:D412)/1000</f>
        <v>24.687999999999999</v>
      </c>
      <c r="E465" s="124">
        <f t="shared" si="35"/>
        <v>35.261869999999995</v>
      </c>
      <c r="F465" s="124">
        <f t="shared" si="35"/>
        <v>29.589179999999999</v>
      </c>
      <c r="G465" s="124">
        <f t="shared" si="35"/>
        <v>30.677599999999998</v>
      </c>
      <c r="H465" s="124">
        <f t="shared" si="35"/>
        <v>32.191919999999996</v>
      </c>
      <c r="I465" s="124">
        <f t="shared" si="35"/>
        <v>33.916172472545213</v>
      </c>
      <c r="J465" s="124">
        <f t="shared" si="35"/>
        <v>34.373573841347508</v>
      </c>
      <c r="K465" s="124">
        <f t="shared" si="35"/>
        <v>35.408131416563975</v>
      </c>
      <c r="L465" s="124">
        <f t="shared" si="35"/>
        <v>32.478756907871151</v>
      </c>
      <c r="M465" s="124">
        <f t="shared" si="35"/>
        <v>38.787459755583718</v>
      </c>
      <c r="N465" s="124">
        <f t="shared" si="35"/>
        <v>38.787459755583718</v>
      </c>
      <c r="R465" s="124">
        <v>27.459776926790777</v>
      </c>
      <c r="S465" s="124">
        <v>30.064420531132004</v>
      </c>
      <c r="T465" s="124">
        <v>31.292733581986994</v>
      </c>
      <c r="U465" s="124">
        <v>32.478756907871151</v>
      </c>
      <c r="V465" s="124">
        <v>33.219070906585372</v>
      </c>
    </row>
    <row r="466" spans="1:22" x14ac:dyDescent="0.2">
      <c r="B466" s="163" t="s">
        <v>670</v>
      </c>
      <c r="D466" s="124">
        <f t="shared" ref="D466:N466" si="36">SUM(D414:D416)/1000</f>
        <v>0</v>
      </c>
      <c r="E466" s="124">
        <f t="shared" si="36"/>
        <v>0</v>
      </c>
      <c r="F466" s="124">
        <f t="shared" si="36"/>
        <v>0</v>
      </c>
      <c r="G466" s="124">
        <f t="shared" si="36"/>
        <v>0</v>
      </c>
      <c r="H466" s="124">
        <f t="shared" si="36"/>
        <v>0</v>
      </c>
      <c r="I466" s="124">
        <f t="shared" si="36"/>
        <v>0</v>
      </c>
      <c r="J466" s="124">
        <f t="shared" si="36"/>
        <v>0</v>
      </c>
      <c r="K466" s="124">
        <f t="shared" si="36"/>
        <v>0</v>
      </c>
      <c r="L466" s="124">
        <f t="shared" si="36"/>
        <v>0</v>
      </c>
      <c r="M466" s="124">
        <f t="shared" si="36"/>
        <v>0</v>
      </c>
      <c r="N466" s="124">
        <f t="shared" si="36"/>
        <v>0</v>
      </c>
      <c r="R466" s="124">
        <v>0</v>
      </c>
      <c r="S466" s="124">
        <v>0</v>
      </c>
      <c r="T466" s="124">
        <v>0</v>
      </c>
      <c r="U466" s="124">
        <v>0</v>
      </c>
      <c r="V466" s="124">
        <v>0</v>
      </c>
    </row>
    <row r="467" spans="1:22" ht="13.5" thickBot="1" x14ac:dyDescent="0.25">
      <c r="A467" s="179"/>
      <c r="B467" s="163" t="s">
        <v>671</v>
      </c>
      <c r="C467" s="160"/>
      <c r="D467" s="180">
        <f t="shared" ref="D467:I467" si="37">SUM(D447:D466)-D455</f>
        <v>-3297.9724699999733</v>
      </c>
      <c r="E467" s="180">
        <f t="shared" si="37"/>
        <v>-4686.1144599999607</v>
      </c>
      <c r="F467" s="180">
        <f t="shared" si="37"/>
        <v>-4358.3400399999682</v>
      </c>
      <c r="G467" s="180">
        <f t="shared" si="37"/>
        <v>-5168.8410099999874</v>
      </c>
      <c r="H467" s="180">
        <f t="shared" si="37"/>
        <v>-5213.7269217700414</v>
      </c>
      <c r="I467" s="180">
        <f t="shared" si="37"/>
        <v>-4826.7623099234606</v>
      </c>
      <c r="J467" s="180">
        <f t="shared" ref="J467:N467" si="38">SUM(J447:J466)-J455</f>
        <v>-5673.9527870295915</v>
      </c>
      <c r="K467" s="180">
        <f t="shared" si="38"/>
        <v>-5225.8409457144971</v>
      </c>
      <c r="L467" s="180">
        <f t="shared" si="38"/>
        <v>-4672.1637085537759</v>
      </c>
      <c r="M467" s="180">
        <f t="shared" si="38"/>
        <v>-4196.3483128513581</v>
      </c>
      <c r="N467" s="180">
        <f t="shared" si="38"/>
        <v>-3830.3654804811085</v>
      </c>
      <c r="R467" s="180">
        <v>-3904.2338331131868</v>
      </c>
      <c r="S467" s="180">
        <v>-3864.3478169961772</v>
      </c>
      <c r="T467" s="180">
        <v>-3976.1500813855946</v>
      </c>
      <c r="U467" s="180">
        <v>-3497.0584296895695</v>
      </c>
      <c r="V467" s="180">
        <v>-4288.7110636134948</v>
      </c>
    </row>
    <row r="468" spans="1:22" ht="13.5" thickTop="1" x14ac:dyDescent="0.2">
      <c r="A468" s="179"/>
      <c r="B468" s="163"/>
      <c r="C468" s="160"/>
      <c r="D468" s="181"/>
      <c r="E468" s="181"/>
      <c r="F468" s="181"/>
      <c r="G468" s="181"/>
      <c r="H468" s="181"/>
      <c r="I468" s="181"/>
      <c r="J468" s="181"/>
      <c r="K468" s="181"/>
      <c r="L468" s="181"/>
      <c r="M468" s="181"/>
      <c r="N468" s="181"/>
      <c r="R468" s="181"/>
      <c r="S468" s="181"/>
      <c r="T468" s="181"/>
      <c r="U468" s="181"/>
      <c r="V468" s="181"/>
    </row>
    <row r="469" spans="1:22" x14ac:dyDescent="0.2">
      <c r="A469" s="179"/>
      <c r="B469" s="163" t="s">
        <v>672</v>
      </c>
      <c r="C469" s="160"/>
      <c r="D469" s="181"/>
      <c r="E469" s="181"/>
      <c r="F469" s="181"/>
      <c r="G469" s="181"/>
      <c r="H469" s="181"/>
      <c r="I469" s="181"/>
      <c r="J469" s="181"/>
      <c r="K469" s="181"/>
      <c r="L469" s="181"/>
      <c r="M469" s="181"/>
      <c r="N469" s="181"/>
      <c r="R469" s="181"/>
      <c r="S469" s="181"/>
      <c r="T469" s="181"/>
      <c r="U469" s="181"/>
      <c r="V469" s="181"/>
    </row>
    <row r="470" spans="1:22" ht="13.5" thickBot="1" x14ac:dyDescent="0.25">
      <c r="A470" s="179"/>
      <c r="B470" s="163" t="s">
        <v>673</v>
      </c>
      <c r="C470" s="160"/>
      <c r="D470" s="180">
        <f t="shared" ref="D470:N470" si="39">SUM(D467:D469)</f>
        <v>-3297.9724699999733</v>
      </c>
      <c r="E470" s="180">
        <f t="shared" si="39"/>
        <v>-4686.1144599999607</v>
      </c>
      <c r="F470" s="180">
        <f t="shared" si="39"/>
        <v>-4358.3400399999682</v>
      </c>
      <c r="G470" s="180">
        <f t="shared" si="39"/>
        <v>-5168.8410099999874</v>
      </c>
      <c r="H470" s="180">
        <f t="shared" si="39"/>
        <v>-5213.7269217700414</v>
      </c>
      <c r="I470" s="180">
        <f t="shared" si="39"/>
        <v>-4826.7623099234606</v>
      </c>
      <c r="J470" s="180">
        <f t="shared" si="39"/>
        <v>-5673.9527870295915</v>
      </c>
      <c r="K470" s="180">
        <f t="shared" si="39"/>
        <v>-5225.8409457144971</v>
      </c>
      <c r="L470" s="180">
        <f t="shared" si="39"/>
        <v>-4672.1637085537759</v>
      </c>
      <c r="M470" s="180">
        <f t="shared" si="39"/>
        <v>-4196.3483128513581</v>
      </c>
      <c r="N470" s="180">
        <f t="shared" si="39"/>
        <v>-3830.3654804811085</v>
      </c>
      <c r="R470" s="180">
        <v>-3904.2338331131868</v>
      </c>
      <c r="S470" s="180">
        <v>-3864.3478169961772</v>
      </c>
      <c r="T470" s="180">
        <v>-3976.1500813855946</v>
      </c>
      <c r="U470" s="180">
        <v>-3497.0584296895695</v>
      </c>
      <c r="V470" s="180">
        <v>-4288.7110636134948</v>
      </c>
    </row>
    <row r="471" spans="1:22" ht="13.5" thickTop="1" x14ac:dyDescent="0.2"/>
    <row r="472" spans="1:22" s="177" customFormat="1" x14ac:dyDescent="0.2">
      <c r="A472" s="179"/>
      <c r="B472" s="182" t="s">
        <v>674</v>
      </c>
      <c r="C472" s="160"/>
      <c r="D472" s="183">
        <f t="shared" ref="D472:N472" si="40">SUM(D453:D454,D456:D460)</f>
        <v>11677.887860000003</v>
      </c>
      <c r="E472" s="183">
        <f t="shared" si="40"/>
        <v>12374.450420000001</v>
      </c>
      <c r="F472" s="183">
        <f t="shared" si="40"/>
        <v>12909.336500000001</v>
      </c>
      <c r="G472" s="183">
        <f t="shared" si="40"/>
        <v>13584.61666</v>
      </c>
      <c r="H472" s="183">
        <f t="shared" si="40"/>
        <v>12873.12707823</v>
      </c>
      <c r="I472" s="183">
        <f t="shared" si="40"/>
        <v>13843.470276058</v>
      </c>
      <c r="J472" s="183">
        <f t="shared" si="40"/>
        <v>14031.225357726531</v>
      </c>
      <c r="K472" s="183">
        <f t="shared" si="40"/>
        <v>14388.422434352226</v>
      </c>
      <c r="L472" s="183">
        <f t="shared" si="40"/>
        <v>14678.60198187696</v>
      </c>
      <c r="M472" s="183">
        <f t="shared" si="40"/>
        <v>14977.470214219127</v>
      </c>
      <c r="N472" s="183">
        <f t="shared" si="40"/>
        <v>15287.779815541471</v>
      </c>
      <c r="O472" s="176"/>
      <c r="R472" s="183">
        <f>SUM(R453:R454,R456:R460)</f>
        <v>12053.844188661209</v>
      </c>
      <c r="S472" s="183">
        <f>SUM(S453:S454,S456:S460)</f>
        <v>12532.655348690136</v>
      </c>
      <c r="T472" s="183">
        <f>SUM(T453:T454,T456:T460)</f>
        <v>12824.225307192217</v>
      </c>
      <c r="U472" s="183">
        <f>SUM(U453:U454,U456:U460)</f>
        <v>13032.88066833308</v>
      </c>
      <c r="V472" s="183">
        <f>SUM(V453:V454,V456:V460)</f>
        <v>13102.211983492074</v>
      </c>
    </row>
    <row r="474" spans="1:22" ht="13.5" x14ac:dyDescent="0.2">
      <c r="B474" s="184" t="s">
        <v>675</v>
      </c>
    </row>
    <row r="475" spans="1:22" x14ac:dyDescent="0.2">
      <c r="B475" s="185" t="s">
        <v>676</v>
      </c>
    </row>
    <row r="476" spans="1:22" x14ac:dyDescent="0.2">
      <c r="B476" s="186" t="s">
        <v>677</v>
      </c>
      <c r="D476" s="187">
        <f t="shared" ref="D476:N476" si="41">D249/1000</f>
        <v>-938.84768000000008</v>
      </c>
      <c r="E476" s="187">
        <f t="shared" si="41"/>
        <v>-1077.9434000000001</v>
      </c>
      <c r="F476" s="187">
        <f t="shared" si="41"/>
        <v>-696.83308000000011</v>
      </c>
      <c r="G476" s="187">
        <f t="shared" si="41"/>
        <v>-719.46974</v>
      </c>
      <c r="H476" s="187">
        <f t="shared" si="41"/>
        <v>-469.44340999999991</v>
      </c>
      <c r="I476" s="187">
        <f t="shared" si="41"/>
        <v>-483.89438444050757</v>
      </c>
      <c r="J476" s="187">
        <f t="shared" si="41"/>
        <v>-483.27091861729582</v>
      </c>
      <c r="K476" s="187">
        <f t="shared" si="41"/>
        <v>-485.34474028529075</v>
      </c>
      <c r="L476" s="187">
        <f t="shared" si="41"/>
        <v>-488.48662595347758</v>
      </c>
      <c r="M476" s="187">
        <f t="shared" si="41"/>
        <v>-495.80039155784453</v>
      </c>
      <c r="N476" s="187">
        <f t="shared" si="41"/>
        <v>-503.24237620391966</v>
      </c>
      <c r="R476" s="187">
        <v>-801.25765212672468</v>
      </c>
      <c r="S476" s="187">
        <v>-814.15866483522473</v>
      </c>
      <c r="T476" s="187">
        <v>-827.33098344333916</v>
      </c>
      <c r="U476" s="187">
        <v>-842.95342118714643</v>
      </c>
      <c r="V476" s="187">
        <v>-858.94463333203976</v>
      </c>
    </row>
    <row r="477" spans="1:22" x14ac:dyDescent="0.2">
      <c r="B477" s="186" t="s">
        <v>678</v>
      </c>
      <c r="D477" s="187">
        <f t="shared" ref="D477:N477" si="42">SUM(D243:D246,D248:D251)/1000+SUM(D253:D275)/1000-D476</f>
        <v>-384.68337999999994</v>
      </c>
      <c r="E477" s="187">
        <f t="shared" si="42"/>
        <v>-141.52902999999901</v>
      </c>
      <c r="F477" s="187">
        <f t="shared" si="42"/>
        <v>-4.2260700000010729</v>
      </c>
      <c r="G477" s="187">
        <f t="shared" si="42"/>
        <v>-634.95140000000015</v>
      </c>
      <c r="H477" s="187">
        <f t="shared" si="42"/>
        <v>-623.54395</v>
      </c>
      <c r="I477" s="187">
        <f t="shared" si="42"/>
        <v>-218.9886111902166</v>
      </c>
      <c r="J477" s="187">
        <f t="shared" si="42"/>
        <v>-219.12837716580179</v>
      </c>
      <c r="K477" s="187">
        <f t="shared" si="42"/>
        <v>-192.09270058073434</v>
      </c>
      <c r="L477" s="187">
        <f t="shared" si="42"/>
        <v>-192.04880785199435</v>
      </c>
      <c r="M477" s="187">
        <f t="shared" si="42"/>
        <v>-192.00399337595076</v>
      </c>
      <c r="N477" s="187">
        <f t="shared" si="42"/>
        <v>-191.95823779591035</v>
      </c>
      <c r="R477" s="187">
        <v>52.795464910230294</v>
      </c>
      <c r="S477" s="187">
        <v>-78.554603418234819</v>
      </c>
      <c r="T477" s="187">
        <v>-161.43718814626698</v>
      </c>
      <c r="U477" s="187">
        <v>59.613568121983121</v>
      </c>
      <c r="V477" s="187">
        <v>37.588988910304352</v>
      </c>
    </row>
    <row r="478" spans="1:22" x14ac:dyDescent="0.2">
      <c r="B478" s="186" t="s">
        <v>679</v>
      </c>
      <c r="D478" s="187">
        <f t="shared" ref="D478:N478" si="43">D247/1000</f>
        <v>-285.46227999999996</v>
      </c>
      <c r="E478" s="187">
        <f t="shared" si="43"/>
        <v>-326.01782000000003</v>
      </c>
      <c r="F478" s="187">
        <f t="shared" si="43"/>
        <v>-308.61415000000011</v>
      </c>
      <c r="G478" s="187">
        <f t="shared" si="43"/>
        <v>-254.14212000000001</v>
      </c>
      <c r="H478" s="187">
        <f t="shared" si="43"/>
        <v>-247.46953000000002</v>
      </c>
      <c r="I478" s="187">
        <f t="shared" si="43"/>
        <v>-253.93843790164206</v>
      </c>
      <c r="J478" s="187">
        <f t="shared" si="43"/>
        <v>-257.47296132477732</v>
      </c>
      <c r="K478" s="187">
        <f t="shared" si="43"/>
        <v>-261.98343556835158</v>
      </c>
      <c r="L478" s="187">
        <f t="shared" si="43"/>
        <v>-266.57378967148401</v>
      </c>
      <c r="M478" s="187">
        <f t="shared" si="43"/>
        <v>-271.25276396423794</v>
      </c>
      <c r="N478" s="187">
        <f t="shared" si="43"/>
        <v>-276.01376626177716</v>
      </c>
      <c r="R478" s="187">
        <v>-286.27371133018113</v>
      </c>
      <c r="S478" s="187">
        <v>-291.56688357968363</v>
      </c>
      <c r="T478" s="187">
        <v>-296.97137025786026</v>
      </c>
      <c r="U478" s="187">
        <v>-303.38111930652354</v>
      </c>
      <c r="V478" s="187">
        <v>-309.94217325428747</v>
      </c>
    </row>
    <row r="479" spans="1:22" x14ac:dyDescent="0.2">
      <c r="B479" s="186" t="s">
        <v>680</v>
      </c>
      <c r="D479" s="187">
        <f t="shared" ref="D479:I479" si="44">SUM(D238:D241)/1000</f>
        <v>-157.08081999999999</v>
      </c>
      <c r="E479" s="187">
        <f t="shared" si="44"/>
        <v>-162.57639999999998</v>
      </c>
      <c r="F479" s="187">
        <f t="shared" si="44"/>
        <v>-165.89367000000001</v>
      </c>
      <c r="G479" s="187">
        <f t="shared" si="44"/>
        <v>-170.06706</v>
      </c>
      <c r="H479" s="187">
        <f t="shared" si="44"/>
        <v>-196.11105999999998</v>
      </c>
      <c r="I479" s="187">
        <f t="shared" si="44"/>
        <v>-189.78164043732806</v>
      </c>
      <c r="J479" s="187">
        <f t="shared" ref="J479:N479" si="45">SUM(J238:J241)/1000</f>
        <v>-197.41752949135238</v>
      </c>
      <c r="K479" s="187">
        <f t="shared" si="45"/>
        <v>-203.12854320000002</v>
      </c>
      <c r="L479" s="187">
        <f t="shared" si="45"/>
        <v>-208.25854320000002</v>
      </c>
      <c r="M479" s="187">
        <f t="shared" si="45"/>
        <v>-213.05554320000002</v>
      </c>
      <c r="N479" s="187">
        <f t="shared" si="45"/>
        <v>-217.5825432</v>
      </c>
      <c r="R479" s="187">
        <v>-156.3771186135225</v>
      </c>
      <c r="S479" s="187">
        <v>-160.06206989172478</v>
      </c>
      <c r="T479" s="187">
        <v>-164.90963633871272</v>
      </c>
      <c r="U479" s="187">
        <v>-170.00709233969965</v>
      </c>
      <c r="V479" s="187">
        <v>-174.81331537020941</v>
      </c>
    </row>
    <row r="480" spans="1:22" x14ac:dyDescent="0.2">
      <c r="B480" s="186" t="s">
        <v>681</v>
      </c>
      <c r="D480" s="187">
        <f t="shared" ref="D480:N480" si="46">SUM(D277:D280)/1000</f>
        <v>-190.83156</v>
      </c>
      <c r="E480" s="187">
        <f t="shared" si="46"/>
        <v>-145.29752999999999</v>
      </c>
      <c r="F480" s="187">
        <f t="shared" si="46"/>
        <v>-159.45809</v>
      </c>
      <c r="G480" s="187">
        <f t="shared" si="46"/>
        <v>-168.83978999999997</v>
      </c>
      <c r="H480" s="187">
        <f t="shared" si="46"/>
        <v>-131.55265</v>
      </c>
      <c r="I480" s="187">
        <f t="shared" si="46"/>
        <v>-74.430899999999994</v>
      </c>
      <c r="J480" s="187">
        <f t="shared" si="46"/>
        <v>-74.430899999999994</v>
      </c>
      <c r="K480" s="187">
        <f t="shared" si="46"/>
        <v>-74.430899999999994</v>
      </c>
      <c r="L480" s="187">
        <f t="shared" si="46"/>
        <v>-74.430899999999994</v>
      </c>
      <c r="M480" s="187">
        <f t="shared" si="46"/>
        <v>-74.430899999999994</v>
      </c>
      <c r="N480" s="187">
        <f t="shared" si="46"/>
        <v>-74.430899999999994</v>
      </c>
      <c r="R480" s="187">
        <v>-128</v>
      </c>
      <c r="S480" s="187">
        <v>-128</v>
      </c>
      <c r="T480" s="187">
        <v>-128</v>
      </c>
      <c r="U480" s="187">
        <v>-128</v>
      </c>
      <c r="V480" s="187">
        <v>-128</v>
      </c>
    </row>
    <row r="481" spans="2:22" x14ac:dyDescent="0.2">
      <c r="B481" s="186"/>
      <c r="D481" s="188">
        <f t="shared" ref="D481:N481" si="47">SUM(D476:D480)</f>
        <v>-1956.90572</v>
      </c>
      <c r="E481" s="188">
        <f t="shared" si="47"/>
        <v>-1853.3641799999991</v>
      </c>
      <c r="F481" s="188">
        <f t="shared" si="47"/>
        <v>-1335.0250600000013</v>
      </c>
      <c r="G481" s="188">
        <f t="shared" si="47"/>
        <v>-1947.4701100000002</v>
      </c>
      <c r="H481" s="188">
        <f t="shared" si="47"/>
        <v>-1668.1206</v>
      </c>
      <c r="I481" s="188">
        <f t="shared" si="47"/>
        <v>-1221.0339739696944</v>
      </c>
      <c r="J481" s="188">
        <f t="shared" si="47"/>
        <v>-1231.7206865992273</v>
      </c>
      <c r="K481" s="188">
        <f t="shared" si="47"/>
        <v>-1216.9803196343767</v>
      </c>
      <c r="L481" s="188">
        <f t="shared" si="47"/>
        <v>-1229.7986666769561</v>
      </c>
      <c r="M481" s="188">
        <f t="shared" si="47"/>
        <v>-1246.5435920980333</v>
      </c>
      <c r="N481" s="188">
        <f t="shared" si="47"/>
        <v>-1263.2278234616072</v>
      </c>
      <c r="R481" s="188">
        <v>-1319.1130171601981</v>
      </c>
      <c r="S481" s="188">
        <v>-1472.3422217248681</v>
      </c>
      <c r="T481" s="188">
        <v>-1578.6491781861791</v>
      </c>
      <c r="U481" s="188">
        <v>-1384.7280647113867</v>
      </c>
      <c r="V481" s="188">
        <v>-1434.1111330462325</v>
      </c>
    </row>
    <row r="484" spans="2:22" x14ac:dyDescent="0.2">
      <c r="B484" s="189" t="s">
        <v>682</v>
      </c>
      <c r="D484" s="190">
        <f>SUM(D453:D454,D456:D460)</f>
        <v>11677.887860000003</v>
      </c>
      <c r="E484" s="190">
        <f t="shared" ref="E484:N484" si="48">SUM(E453:E454,E456:E460)</f>
        <v>12374.450420000001</v>
      </c>
      <c r="F484" s="190">
        <f t="shared" si="48"/>
        <v>12909.336500000001</v>
      </c>
      <c r="G484" s="190">
        <f t="shared" si="48"/>
        <v>13584.61666</v>
      </c>
      <c r="H484" s="190">
        <f t="shared" si="48"/>
        <v>12873.12707823</v>
      </c>
      <c r="I484" s="190">
        <f t="shared" si="48"/>
        <v>13843.470276058</v>
      </c>
      <c r="J484" s="190">
        <f t="shared" si="48"/>
        <v>14031.225357726531</v>
      </c>
      <c r="K484" s="190">
        <f t="shared" si="48"/>
        <v>14388.422434352226</v>
      </c>
      <c r="L484" s="190">
        <f t="shared" si="48"/>
        <v>14678.60198187696</v>
      </c>
      <c r="M484" s="190">
        <f t="shared" si="48"/>
        <v>14977.470214219127</v>
      </c>
      <c r="N484" s="190">
        <f t="shared" si="48"/>
        <v>15287.779815541471</v>
      </c>
      <c r="R484" s="124">
        <f t="shared" ref="R484:V484" si="49">SUM(R453:R454,R456:R460)</f>
        <v>12053.844188661209</v>
      </c>
      <c r="S484" s="124">
        <f t="shared" si="49"/>
        <v>12532.655348690136</v>
      </c>
      <c r="T484" s="124">
        <f t="shared" si="49"/>
        <v>12824.225307192217</v>
      </c>
      <c r="U484" s="124">
        <f t="shared" si="49"/>
        <v>13032.88066833308</v>
      </c>
      <c r="V484" s="124">
        <f t="shared" si="49"/>
        <v>13102.211983492074</v>
      </c>
    </row>
    <row r="485" spans="2:22" ht="15.75" thickBot="1" x14ac:dyDescent="0.3">
      <c r="D485" s="191"/>
      <c r="E485" s="192"/>
      <c r="F485" s="192"/>
      <c r="G485" s="192"/>
      <c r="H485" s="192"/>
      <c r="I485" s="192"/>
      <c r="J485" s="193"/>
      <c r="K485" s="193"/>
      <c r="R485" s="285" t="s">
        <v>281</v>
      </c>
      <c r="S485" s="285"/>
      <c r="T485" s="285"/>
      <c r="U485" s="285"/>
      <c r="V485" s="285"/>
    </row>
    <row r="486" spans="2:22" ht="39" thickBot="1" x14ac:dyDescent="0.25">
      <c r="B486" s="194" t="s">
        <v>683</v>
      </c>
      <c r="D486" s="195" t="s">
        <v>684</v>
      </c>
      <c r="E486" s="195" t="s">
        <v>685</v>
      </c>
      <c r="F486" s="195" t="s">
        <v>686</v>
      </c>
      <c r="G486" s="195" t="s">
        <v>687</v>
      </c>
      <c r="H486" s="195" t="s">
        <v>688</v>
      </c>
      <c r="I486" s="195" t="s">
        <v>689</v>
      </c>
      <c r="J486" s="196" t="s">
        <v>690</v>
      </c>
      <c r="K486" s="120"/>
      <c r="R486" s="195" t="str">
        <f>R4&amp;" Approved"</f>
        <v>2015 Approved</v>
      </c>
      <c r="S486" s="195" t="str">
        <f t="shared" ref="S486:V486" si="50">S4&amp;" Approved"</f>
        <v>2016 Approved</v>
      </c>
      <c r="T486" s="195" t="str">
        <f t="shared" si="50"/>
        <v>2017 Approved</v>
      </c>
      <c r="U486" s="195" t="str">
        <f t="shared" si="50"/>
        <v>2018 Approved</v>
      </c>
      <c r="V486" s="195" t="str">
        <f t="shared" si="50"/>
        <v>2019 Approved</v>
      </c>
    </row>
    <row r="487" spans="2:22" ht="13.5" thickBot="1" x14ac:dyDescent="0.25">
      <c r="B487" s="197" t="s">
        <v>691</v>
      </c>
      <c r="D487" s="198" t="s">
        <v>692</v>
      </c>
      <c r="E487" s="198" t="s">
        <v>692</v>
      </c>
      <c r="F487" s="198" t="s">
        <v>692</v>
      </c>
      <c r="G487" s="198" t="s">
        <v>692</v>
      </c>
      <c r="H487" s="198" t="s">
        <v>692</v>
      </c>
      <c r="I487" s="198" t="s">
        <v>692</v>
      </c>
      <c r="J487" s="199" t="s">
        <v>692</v>
      </c>
      <c r="K487" s="120"/>
      <c r="R487" s="198" t="s">
        <v>692</v>
      </c>
      <c r="S487" s="198" t="s">
        <v>692</v>
      </c>
      <c r="T487" s="198" t="s">
        <v>692</v>
      </c>
      <c r="U487" s="198" t="s">
        <v>692</v>
      </c>
      <c r="V487" s="198" t="s">
        <v>692</v>
      </c>
    </row>
    <row r="488" spans="2:22" x14ac:dyDescent="0.2">
      <c r="B488" s="200" t="s">
        <v>693</v>
      </c>
      <c r="D488" s="201">
        <v>1591.2505299999996</v>
      </c>
      <c r="E488" s="201">
        <v>1646.6752700000018</v>
      </c>
      <c r="F488" s="201">
        <v>1711.3453100000006</v>
      </c>
      <c r="G488" s="201">
        <v>2070.1985000000004</v>
      </c>
      <c r="H488" s="201">
        <f t="shared" ref="H488:J489" si="51">H453</f>
        <v>1999.0104600000009</v>
      </c>
      <c r="I488" s="202">
        <f t="shared" si="51"/>
        <v>2063.979293906802</v>
      </c>
      <c r="J488" s="203">
        <f t="shared" si="51"/>
        <v>1855.1005823102732</v>
      </c>
      <c r="K488" s="120"/>
      <c r="R488" s="202">
        <f t="shared" ref="R488:V489" si="52">R453</f>
        <v>1288.0186227535321</v>
      </c>
      <c r="S488" s="202">
        <f t="shared" si="52"/>
        <v>1484.1472844152879</v>
      </c>
      <c r="T488" s="202">
        <f t="shared" si="52"/>
        <v>1593.4968654236068</v>
      </c>
      <c r="U488" s="202">
        <f t="shared" si="52"/>
        <v>1579.1438614097901</v>
      </c>
      <c r="V488" s="202">
        <f t="shared" si="52"/>
        <v>1410.5125390167545</v>
      </c>
    </row>
    <row r="489" spans="2:22" x14ac:dyDescent="0.2">
      <c r="B489" s="204" t="s">
        <v>694</v>
      </c>
      <c r="D489" s="205">
        <v>1205.3890400000003</v>
      </c>
      <c r="E489" s="205">
        <v>1370.6538099999998</v>
      </c>
      <c r="F489" s="205">
        <v>1012.68769</v>
      </c>
      <c r="G489" s="205">
        <v>1083.9397300000001</v>
      </c>
      <c r="H489" s="205">
        <f t="shared" si="51"/>
        <v>1015.8530400000002</v>
      </c>
      <c r="I489" s="206">
        <f t="shared" si="51"/>
        <v>1206.635058176</v>
      </c>
      <c r="J489" s="207">
        <f t="shared" si="51"/>
        <v>1239.0704995193601</v>
      </c>
      <c r="K489" s="120"/>
      <c r="R489" s="206">
        <f t="shared" si="52"/>
        <v>1346.2789508634612</v>
      </c>
      <c r="S489" s="206">
        <f t="shared" si="52"/>
        <v>1375.5145739642155</v>
      </c>
      <c r="T489" s="206">
        <f t="shared" si="52"/>
        <v>1405.4688523577133</v>
      </c>
      <c r="U489" s="206">
        <f t="shared" si="52"/>
        <v>1436.0770830743934</v>
      </c>
      <c r="V489" s="206">
        <f t="shared" si="52"/>
        <v>1467.3535770807571</v>
      </c>
    </row>
    <row r="490" spans="2:22" x14ac:dyDescent="0.2">
      <c r="B490" s="208" t="s">
        <v>695</v>
      </c>
      <c r="D490" s="209">
        <f t="shared" ref="D490:J490" si="53">SUM(D488:D489)</f>
        <v>2796.6395699999998</v>
      </c>
      <c r="E490" s="209">
        <f>SUM(E488:E489)</f>
        <v>3017.3290800000013</v>
      </c>
      <c r="F490" s="209">
        <f t="shared" si="53"/>
        <v>2724.0330000000004</v>
      </c>
      <c r="G490" s="209">
        <f t="shared" si="53"/>
        <v>3154.1382300000005</v>
      </c>
      <c r="H490" s="209">
        <f t="shared" si="53"/>
        <v>3014.8635000000013</v>
      </c>
      <c r="I490" s="209">
        <f t="shared" si="53"/>
        <v>3270.6143520828018</v>
      </c>
      <c r="J490" s="210">
        <f t="shared" si="53"/>
        <v>3094.1710818296333</v>
      </c>
      <c r="R490" s="209">
        <f t="shared" ref="R490:V490" si="54">SUM(R488:R489)</f>
        <v>2634.2975736169933</v>
      </c>
      <c r="S490" s="209">
        <f t="shared" si="54"/>
        <v>2859.6618583795034</v>
      </c>
      <c r="T490" s="209">
        <f t="shared" si="54"/>
        <v>2998.9657177813201</v>
      </c>
      <c r="U490" s="209">
        <f t="shared" si="54"/>
        <v>3015.2209444841837</v>
      </c>
      <c r="V490" s="209">
        <f t="shared" si="54"/>
        <v>2877.8661160975116</v>
      </c>
    </row>
    <row r="491" spans="2:22" x14ac:dyDescent="0.2">
      <c r="B491" s="204" t="s">
        <v>696</v>
      </c>
      <c r="D491" s="211" t="str">
        <f>IF(ISERROR((D490-#REF!)/#REF!), "", (D490-#REF!)/#REF!)</f>
        <v/>
      </c>
      <c r="E491" s="211">
        <f t="shared" ref="E491:I491" si="55">IF(ISERROR((E490-D490)/D490), "", (E490-D490)/D490)</f>
        <v>7.8912389128500224E-2</v>
      </c>
      <c r="F491" s="211">
        <f t="shared" si="55"/>
        <v>-9.72038754221667E-2</v>
      </c>
      <c r="G491" s="211">
        <f t="shared" si="55"/>
        <v>0.15789281187122184</v>
      </c>
      <c r="H491" s="211">
        <f t="shared" si="55"/>
        <v>-4.4156190960596919E-2</v>
      </c>
      <c r="I491" s="211">
        <f t="shared" si="55"/>
        <v>8.4829993823203081E-2</v>
      </c>
      <c r="J491" s="212">
        <f>IF(ISERROR((J490-I490)/I490), "", (J490-I490)/I490)</f>
        <v>-5.3948051117920837E-2</v>
      </c>
      <c r="R491" s="211" t="str">
        <f t="shared" ref="R491:V491" si="56">IF(ISERROR((R490-Q490)/Q490), "", (R490-Q490)/Q490)</f>
        <v/>
      </c>
      <c r="S491" s="211">
        <f t="shared" si="56"/>
        <v>8.5550048339100945E-2</v>
      </c>
      <c r="T491" s="211">
        <f t="shared" si="56"/>
        <v>4.871340259815074E-2</v>
      </c>
      <c r="U491" s="211">
        <f t="shared" si="56"/>
        <v>5.4202775998684971E-3</v>
      </c>
      <c r="V491" s="211">
        <f t="shared" si="56"/>
        <v>-4.5553818746828026E-2</v>
      </c>
    </row>
    <row r="492" spans="2:22" x14ac:dyDescent="0.2">
      <c r="B492" s="204" t="s">
        <v>697</v>
      </c>
      <c r="D492" s="213"/>
      <c r="E492" s="213"/>
      <c r="F492" s="213"/>
      <c r="G492" s="213"/>
      <c r="H492" s="213"/>
      <c r="I492" s="214"/>
      <c r="J492" s="212">
        <f>IF(ISERROR((J490-D490)/D490), "", (J490-D490)/D490)</f>
        <v>0.10638893728791568</v>
      </c>
      <c r="R492" s="214"/>
      <c r="S492" s="214"/>
      <c r="T492" s="214"/>
      <c r="U492" s="214"/>
      <c r="V492" s="214"/>
    </row>
    <row r="493" spans="2:22" x14ac:dyDescent="0.2">
      <c r="B493" s="204" t="s">
        <v>603</v>
      </c>
      <c r="D493" s="205">
        <v>2169.7938100000001</v>
      </c>
      <c r="E493" s="205">
        <v>2481.19382</v>
      </c>
      <c r="F493" s="205">
        <v>2724.8594699999999</v>
      </c>
      <c r="G493" s="205">
        <v>2478.4107599999998</v>
      </c>
      <c r="H493" s="205">
        <f t="shared" ref="H493:J494" si="57">H457</f>
        <v>2176.2903899999997</v>
      </c>
      <c r="I493" s="206">
        <f t="shared" si="57"/>
        <v>2523.1016608199998</v>
      </c>
      <c r="J493" s="207">
        <f t="shared" si="57"/>
        <v>2573.0858433427679</v>
      </c>
      <c r="R493" s="206">
        <f t="shared" ref="R493:V494" si="58">R457</f>
        <v>2653.0615400468437</v>
      </c>
      <c r="S493" s="206">
        <f t="shared" si="58"/>
        <v>2715.4008866712397</v>
      </c>
      <c r="T493" s="206">
        <f t="shared" si="58"/>
        <v>2780.1023710235622</v>
      </c>
      <c r="U493" s="206">
        <f t="shared" si="58"/>
        <v>2846.4767636587958</v>
      </c>
      <c r="V493" s="206">
        <f t="shared" si="58"/>
        <v>2914.572353288972</v>
      </c>
    </row>
    <row r="494" spans="2:22" x14ac:dyDescent="0.2">
      <c r="B494" s="204" t="s">
        <v>608</v>
      </c>
      <c r="D494" s="205">
        <v>1192.2231200000001</v>
      </c>
      <c r="E494" s="205">
        <v>1303.2146</v>
      </c>
      <c r="F494" s="205">
        <v>1191.2296400000005</v>
      </c>
      <c r="G494" s="205">
        <v>1268.1130399999997</v>
      </c>
      <c r="H494" s="205">
        <f t="shared" si="57"/>
        <v>1171.5253500000001</v>
      </c>
      <c r="I494" s="206">
        <f t="shared" si="57"/>
        <v>1497.5315340384002</v>
      </c>
      <c r="J494" s="207">
        <f t="shared" si="57"/>
        <v>1553.4434534709919</v>
      </c>
      <c r="R494" s="206">
        <f t="shared" si="58"/>
        <v>1161.7231723976338</v>
      </c>
      <c r="S494" s="206">
        <f t="shared" si="58"/>
        <v>1309.8455576569754</v>
      </c>
      <c r="T494" s="206">
        <f t="shared" si="58"/>
        <v>1337.7323522414313</v>
      </c>
      <c r="U494" s="206">
        <f t="shared" si="58"/>
        <v>1366.2176820178111</v>
      </c>
      <c r="V494" s="206">
        <f t="shared" si="58"/>
        <v>1395.3144283712595</v>
      </c>
    </row>
    <row r="495" spans="2:22" x14ac:dyDescent="0.2">
      <c r="B495" s="204" t="s">
        <v>698</v>
      </c>
      <c r="D495" s="205">
        <v>5519.2313600000016</v>
      </c>
      <c r="E495" s="205">
        <v>5572.7129199999999</v>
      </c>
      <c r="F495" s="205">
        <v>6269.2143900000001</v>
      </c>
      <c r="G495" s="205">
        <v>6683.9546300000011</v>
      </c>
      <c r="H495" s="205">
        <f t="shared" ref="H495:J495" si="59">H460</f>
        <v>6510.4478382299985</v>
      </c>
      <c r="I495" s="206">
        <f t="shared" si="59"/>
        <v>6552.2227291167992</v>
      </c>
      <c r="J495" s="207">
        <f t="shared" si="59"/>
        <v>6810.5249790831376</v>
      </c>
      <c r="R495" s="206">
        <f t="shared" ref="R495:V495" si="60">R460</f>
        <v>5604.7619025997383</v>
      </c>
      <c r="S495" s="206">
        <f t="shared" si="60"/>
        <v>5647.7470459824162</v>
      </c>
      <c r="T495" s="206">
        <f t="shared" si="60"/>
        <v>5707.4248661459023</v>
      </c>
      <c r="U495" s="206">
        <f t="shared" si="60"/>
        <v>5804.9652781722907</v>
      </c>
      <c r="V495" s="206">
        <f t="shared" si="60"/>
        <v>5914.459085734331</v>
      </c>
    </row>
    <row r="496" spans="2:22" x14ac:dyDescent="0.2">
      <c r="B496" s="208" t="s">
        <v>695</v>
      </c>
      <c r="D496" s="209">
        <f t="shared" ref="D496:G496" si="61">SUM(D493:D495)</f>
        <v>8881.2482900000014</v>
      </c>
      <c r="E496" s="209">
        <f t="shared" si="61"/>
        <v>9357.1213399999997</v>
      </c>
      <c r="F496" s="209">
        <f t="shared" si="61"/>
        <v>10185.3035</v>
      </c>
      <c r="G496" s="209">
        <f t="shared" si="61"/>
        <v>10430.478430000001</v>
      </c>
      <c r="H496" s="209">
        <f>SUM(H493:H495)</f>
        <v>9858.2635782299985</v>
      </c>
      <c r="I496" s="209">
        <f>SUM(I493:I495)</f>
        <v>10572.855923975199</v>
      </c>
      <c r="J496" s="210">
        <f>SUM(J493:J495)</f>
        <v>10937.054275896899</v>
      </c>
      <c r="R496" s="209">
        <f t="shared" ref="R496:V496" si="62">SUM(R493:R495)</f>
        <v>9419.5466150442153</v>
      </c>
      <c r="S496" s="209">
        <f t="shared" si="62"/>
        <v>9672.9934903106314</v>
      </c>
      <c r="T496" s="209">
        <f t="shared" si="62"/>
        <v>9825.2595894108963</v>
      </c>
      <c r="U496" s="209">
        <f t="shared" si="62"/>
        <v>10017.659723848898</v>
      </c>
      <c r="V496" s="209">
        <f t="shared" si="62"/>
        <v>10224.345867394562</v>
      </c>
    </row>
    <row r="497" spans="2:22" x14ac:dyDescent="0.2">
      <c r="B497" s="204" t="s">
        <v>696</v>
      </c>
      <c r="D497" s="215" t="str">
        <f>IF(ISERROR((D496-#REF!)/#REF!), "", (D496-#REF!)/#REF!)</f>
        <v/>
      </c>
      <c r="E497" s="211">
        <f t="shared" ref="E497:I497" si="63">IF(ISERROR((E496-D496)/D496), "", (E496-D496)/D496)</f>
        <v>5.3581775270917266E-2</v>
      </c>
      <c r="F497" s="211">
        <f t="shared" si="63"/>
        <v>8.8508220627606007E-2</v>
      </c>
      <c r="G497" s="211">
        <f t="shared" si="63"/>
        <v>2.407144077739078E-2</v>
      </c>
      <c r="H497" s="211">
        <f t="shared" si="63"/>
        <v>-5.4859885441515883E-2</v>
      </c>
      <c r="I497" s="211">
        <f t="shared" si="63"/>
        <v>7.2486634190146323E-2</v>
      </c>
      <c r="J497" s="212">
        <f>IF(ISERROR((J496-I496)/I496), "", (J496-I496)/I496)</f>
        <v>3.4446544485282962E-2</v>
      </c>
      <c r="R497" s="211" t="str">
        <f t="shared" ref="R497:V497" si="64">IF(ISERROR((R496-Q496)/Q496), "", (R496-Q496)/Q496)</f>
        <v/>
      </c>
      <c r="S497" s="211">
        <f t="shared" si="64"/>
        <v>2.6906483467222211E-2</v>
      </c>
      <c r="T497" s="211">
        <f t="shared" si="64"/>
        <v>1.5741362718044705E-2</v>
      </c>
      <c r="U497" s="211">
        <f t="shared" si="64"/>
        <v>1.9582193496990058E-2</v>
      </c>
      <c r="V497" s="211">
        <f t="shared" si="64"/>
        <v>2.0632178497100494E-2</v>
      </c>
    </row>
    <row r="498" spans="2:22" x14ac:dyDescent="0.2">
      <c r="B498" s="204" t="s">
        <v>697</v>
      </c>
      <c r="D498" s="213"/>
      <c r="E498" s="213"/>
      <c r="F498" s="213"/>
      <c r="G498" s="213"/>
      <c r="H498" s="213"/>
      <c r="I498" s="214"/>
      <c r="J498" s="212">
        <f>IF(ISERROR((J496-D496)/D496), "", (J496-D496)/D496)</f>
        <v>0.23147714361410979</v>
      </c>
      <c r="R498" s="214"/>
      <c r="S498" s="214"/>
      <c r="T498" s="214"/>
      <c r="U498" s="214"/>
      <c r="V498" s="214"/>
    </row>
    <row r="499" spans="2:22" x14ac:dyDescent="0.2">
      <c r="B499" s="208" t="s">
        <v>699</v>
      </c>
      <c r="D499" s="209">
        <f t="shared" ref="D499:G499" si="65">SUM(D496,D490)</f>
        <v>11677.887860000001</v>
      </c>
      <c r="E499" s="209">
        <f>SUM(E496,E490)</f>
        <v>12374.450420000001</v>
      </c>
      <c r="F499" s="209">
        <f>SUM(F496,F490)</f>
        <v>12909.336500000001</v>
      </c>
      <c r="G499" s="209">
        <f t="shared" si="65"/>
        <v>13584.616660000002</v>
      </c>
      <c r="H499" s="209">
        <f>SUM(H496,H490)</f>
        <v>12873.12707823</v>
      </c>
      <c r="I499" s="209">
        <f>SUM(I496,I490)</f>
        <v>13843.470276058</v>
      </c>
      <c r="J499" s="210">
        <f>SUM(J496,J490)</f>
        <v>14031.225357726533</v>
      </c>
      <c r="L499" s="124" t="s">
        <v>700</v>
      </c>
      <c r="R499" s="209">
        <f t="shared" ref="R499:V499" si="66">SUM(R496,R490)</f>
        <v>12053.844188661209</v>
      </c>
      <c r="S499" s="209">
        <f t="shared" si="66"/>
        <v>12532.655348690136</v>
      </c>
      <c r="T499" s="209">
        <f t="shared" si="66"/>
        <v>12824.225307192217</v>
      </c>
      <c r="U499" s="209">
        <f t="shared" si="66"/>
        <v>13032.88066833308</v>
      </c>
      <c r="V499" s="209">
        <f t="shared" si="66"/>
        <v>13102.211983492074</v>
      </c>
    </row>
    <row r="500" spans="2:22" ht="13.5" thickBot="1" x14ac:dyDescent="0.25">
      <c r="B500" s="216" t="s">
        <v>696</v>
      </c>
      <c r="D500" s="217" t="str">
        <f>IF(ISERROR((D499-#REF!)/#REF!), "", (D499-#REF!)/#REF!)</f>
        <v/>
      </c>
      <c r="E500" s="218">
        <f t="shared" ref="E500:I500" si="67">IF(ISERROR((E499-D499)/D499), "", (E499-D499)/D499)</f>
        <v>5.9647991858692184E-2</v>
      </c>
      <c r="F500" s="218">
        <f t="shared" si="67"/>
        <v>4.3225037221491423E-2</v>
      </c>
      <c r="G500" s="218">
        <f t="shared" si="67"/>
        <v>5.2309439760904845E-2</v>
      </c>
      <c r="H500" s="218">
        <f t="shared" si="67"/>
        <v>-5.2374652857521381E-2</v>
      </c>
      <c r="I500" s="218">
        <f t="shared" si="67"/>
        <v>7.5377427095314475E-2</v>
      </c>
      <c r="J500" s="219">
        <f>IF(ISERROR((J499-I499)/I499), "", (J499-I499)/I499)</f>
        <v>1.3562717868022666E-2</v>
      </c>
      <c r="R500" s="218" t="str">
        <f t="shared" ref="R500:V500" si="68">IF(ISERROR((R499-Q499)/Q499), "", (R499-Q499)/Q499)</f>
        <v/>
      </c>
      <c r="S500" s="218">
        <f t="shared" si="68"/>
        <v>3.972269365148539E-2</v>
      </c>
      <c r="T500" s="218">
        <f t="shared" si="68"/>
        <v>2.3264819017986871E-2</v>
      </c>
      <c r="U500" s="218">
        <f t="shared" si="68"/>
        <v>1.6270406682877228E-2</v>
      </c>
      <c r="V500" s="218">
        <f t="shared" si="68"/>
        <v>5.3197230085481346E-3</v>
      </c>
    </row>
    <row r="501" spans="2:22" x14ac:dyDescent="0.2">
      <c r="B501" s="220"/>
      <c r="D501" s="221"/>
      <c r="E501" s="221"/>
      <c r="F501" s="221"/>
      <c r="G501" s="221"/>
      <c r="H501" s="222"/>
      <c r="I501" s="222"/>
      <c r="J501" s="221"/>
    </row>
    <row r="502" spans="2:22" ht="13.5" thickBot="1" x14ac:dyDescent="0.25">
      <c r="D502" s="223"/>
      <c r="E502" s="223"/>
      <c r="F502" s="223"/>
      <c r="G502" s="223"/>
      <c r="H502" s="224"/>
      <c r="I502" s="225"/>
      <c r="J502" s="226" t="s">
        <v>701</v>
      </c>
    </row>
    <row r="503" spans="2:22" ht="39" thickBot="1" x14ac:dyDescent="0.25">
      <c r="B503" s="194" t="s">
        <v>702</v>
      </c>
      <c r="D503" s="195" t="s">
        <v>703</v>
      </c>
      <c r="E503" s="195" t="s">
        <v>704</v>
      </c>
      <c r="F503" s="195" t="s">
        <v>705</v>
      </c>
      <c r="G503" s="195" t="s">
        <v>706</v>
      </c>
      <c r="H503" s="195" t="s">
        <v>707</v>
      </c>
      <c r="I503" s="195" t="s">
        <v>689</v>
      </c>
      <c r="J503" s="196" t="s">
        <v>690</v>
      </c>
    </row>
    <row r="504" spans="2:22" x14ac:dyDescent="0.2">
      <c r="B504" s="208" t="s">
        <v>699</v>
      </c>
      <c r="D504" s="209">
        <v>12053.844188661209</v>
      </c>
      <c r="E504" s="209">
        <v>12532.655348690136</v>
      </c>
      <c r="F504" s="209">
        <v>12824.225307192217</v>
      </c>
      <c r="G504" s="209">
        <v>13032.88066833308</v>
      </c>
      <c r="H504" s="209">
        <v>13102.211983492074</v>
      </c>
      <c r="I504" s="209" t="e">
        <f>H504*(1+I514)</f>
        <v>#REF!</v>
      </c>
      <c r="J504" s="210" t="e">
        <f>I504*(1+J514)</f>
        <v>#REF!</v>
      </c>
    </row>
    <row r="505" spans="2:22" ht="13.5" thickBot="1" x14ac:dyDescent="0.25">
      <c r="B505" s="216" t="s">
        <v>708</v>
      </c>
      <c r="D505" s="217">
        <f>(D499-D504)/D499</f>
        <v>-3.2193863579471661E-2</v>
      </c>
      <c r="E505" s="218">
        <f t="shared" ref="E505:H505" si="69">(E499-E504)/E499</f>
        <v>-1.2784804441451282E-2</v>
      </c>
      <c r="F505" s="218">
        <f t="shared" si="69"/>
        <v>6.5929951402060351E-3</v>
      </c>
      <c r="G505" s="218">
        <f t="shared" si="69"/>
        <v>4.0614763410403147E-2</v>
      </c>
      <c r="H505" s="218">
        <f t="shared" si="69"/>
        <v>-1.7795591068892985E-2</v>
      </c>
      <c r="I505" s="218" t="e">
        <f>(I499-I504)/I499</f>
        <v>#REF!</v>
      </c>
      <c r="J505" s="219" t="e">
        <f>(J499-J504)/J499</f>
        <v>#REF!</v>
      </c>
    </row>
    <row r="506" spans="2:22" ht="15" x14ac:dyDescent="0.25">
      <c r="D506" s="191"/>
      <c r="E506" s="191"/>
      <c r="F506" s="191"/>
      <c r="G506" s="191"/>
      <c r="H506" s="191"/>
      <c r="I506" s="191"/>
      <c r="J506" s="191"/>
    </row>
    <row r="507" spans="2:22" ht="15" x14ac:dyDescent="0.25">
      <c r="D507" s="227"/>
      <c r="E507" s="227"/>
      <c r="F507" s="227"/>
      <c r="G507" s="227"/>
      <c r="H507" s="227"/>
      <c r="I507" s="191"/>
      <c r="J507" s="191"/>
    </row>
    <row r="508" spans="2:22" ht="13.5" thickBot="1" x14ac:dyDescent="0.25">
      <c r="H508" s="125" t="s">
        <v>709</v>
      </c>
      <c r="I508" s="228" t="e">
        <f>I499-I504</f>
        <v>#REF!</v>
      </c>
      <c r="J508" s="228" t="e">
        <f>J499-J504</f>
        <v>#REF!</v>
      </c>
      <c r="K508" s="229" t="e">
        <f>J508/J499</f>
        <v>#REF!</v>
      </c>
    </row>
    <row r="509" spans="2:22" ht="13.5" thickTop="1" x14ac:dyDescent="0.2">
      <c r="I509" s="230"/>
      <c r="J509" s="231"/>
    </row>
    <row r="510" spans="2:22" x14ac:dyDescent="0.2">
      <c r="G510" s="124" t="s">
        <v>710</v>
      </c>
      <c r="I510" s="229">
        <v>0.02</v>
      </c>
      <c r="J510" s="229">
        <v>0.02</v>
      </c>
    </row>
    <row r="511" spans="2:22" x14ac:dyDescent="0.2">
      <c r="G511" s="124" t="s">
        <v>711</v>
      </c>
      <c r="I511" s="229">
        <v>0</v>
      </c>
      <c r="J511" s="229">
        <v>0</v>
      </c>
    </row>
    <row r="512" spans="2:22" x14ac:dyDescent="0.2">
      <c r="D512" s="232" t="e">
        <f>(#REF!/#REF!)-1</f>
        <v>#REF!</v>
      </c>
      <c r="G512" s="124" t="s">
        <v>712</v>
      </c>
      <c r="I512" s="229">
        <v>-1.5E-3</v>
      </c>
      <c r="J512" s="229">
        <v>-1.5E-3</v>
      </c>
    </row>
    <row r="513" spans="2:12" x14ac:dyDescent="0.2">
      <c r="D513" s="232" t="e">
        <f>(#REF!/#REF!)-1</f>
        <v>#REF!</v>
      </c>
      <c r="G513" s="124" t="s">
        <v>713</v>
      </c>
      <c r="I513" s="233" t="e">
        <f>D512*0.44</f>
        <v>#REF!</v>
      </c>
      <c r="J513" s="233" t="e">
        <f>D513*0.44</f>
        <v>#REF!</v>
      </c>
    </row>
    <row r="514" spans="2:12" ht="13.5" thickBot="1" x14ac:dyDescent="0.25">
      <c r="G514" s="124" t="s">
        <v>699</v>
      </c>
      <c r="I514" s="234" t="e">
        <f>SUM(I510:I513)</f>
        <v>#REF!</v>
      </c>
      <c r="J514" s="234" t="e">
        <f>SUM(J510:J513)</f>
        <v>#REF!</v>
      </c>
    </row>
    <row r="515" spans="2:12" ht="13.5" thickTop="1" x14ac:dyDescent="0.2"/>
    <row r="516" spans="2:12" ht="13.5" thickBot="1" x14ac:dyDescent="0.25">
      <c r="H516" s="125" t="s">
        <v>714</v>
      </c>
      <c r="I516" s="228">
        <f>I499-H504*1.01</f>
        <v>610.23617273100535</v>
      </c>
      <c r="J516" s="228">
        <f>J499-H504*1.01*1.01</f>
        <v>665.65891336626737</v>
      </c>
    </row>
    <row r="517" spans="2:12" ht="13.5" thickTop="1" x14ac:dyDescent="0.2">
      <c r="J517" s="231"/>
    </row>
    <row r="518" spans="2:12" ht="13.5" thickBot="1" x14ac:dyDescent="0.25">
      <c r="H518" s="125" t="s">
        <v>715</v>
      </c>
      <c r="I518" s="228">
        <f>I499-H504*1.02</f>
        <v>479.21405289608447</v>
      </c>
      <c r="J518" s="228" t="e">
        <f>J499-I504*1.02</f>
        <v>#REF!</v>
      </c>
    </row>
    <row r="519" spans="2:12" ht="13.5" thickTop="1" x14ac:dyDescent="0.2"/>
    <row r="521" spans="2:12" ht="15" x14ac:dyDescent="0.25">
      <c r="D521" s="235"/>
      <c r="E521" s="236" t="s">
        <v>716</v>
      </c>
      <c r="F521" s="237" t="s">
        <v>717</v>
      </c>
      <c r="G521" s="238"/>
      <c r="H521" s="238"/>
      <c r="I521" s="238"/>
      <c r="J521" s="238"/>
      <c r="K521" s="238"/>
      <c r="L521" s="238"/>
    </row>
    <row r="522" spans="2:12" ht="15" x14ac:dyDescent="0.25">
      <c r="D522" s="239" t="s">
        <v>718</v>
      </c>
      <c r="E522" s="240">
        <v>54731</v>
      </c>
      <c r="F522" s="240">
        <v>59491</v>
      </c>
      <c r="G522" s="241">
        <f>F522/E522-1</f>
        <v>8.6970820924156422E-2</v>
      </c>
      <c r="H522" s="242" t="s">
        <v>719</v>
      </c>
      <c r="I522" s="243"/>
      <c r="J522" s="244"/>
      <c r="K522" s="245"/>
      <c r="L522" s="245"/>
    </row>
    <row r="523" spans="2:12" ht="15" x14ac:dyDescent="0.25">
      <c r="D523" s="246"/>
      <c r="E523" s="245"/>
      <c r="F523" s="245"/>
      <c r="G523" s="247">
        <f>POWER(F522/E522,1/5)-1</f>
        <v>1.6818823102048297E-2</v>
      </c>
      <c r="H523" s="242" t="s">
        <v>720</v>
      </c>
      <c r="I523" s="248"/>
      <c r="J523" s="249"/>
      <c r="K523" s="247">
        <f>G523</f>
        <v>1.6818823102048297E-2</v>
      </c>
      <c r="L523" s="247">
        <f>K523</f>
        <v>1.6818823102048297E-2</v>
      </c>
    </row>
    <row r="524" spans="2:12" x14ac:dyDescent="0.2">
      <c r="B524" s="250" t="s">
        <v>721</v>
      </c>
    </row>
    <row r="526" spans="2:12" ht="15" x14ac:dyDescent="0.25">
      <c r="B526" s="251"/>
      <c r="C526" s="252"/>
      <c r="D526" s="253">
        <v>2015</v>
      </c>
      <c r="E526" s="253">
        <v>2016</v>
      </c>
      <c r="F526" s="253">
        <v>2017</v>
      </c>
      <c r="G526" s="253">
        <v>2018</v>
      </c>
      <c r="H526" s="253">
        <v>2019</v>
      </c>
      <c r="I526" s="253">
        <v>2019</v>
      </c>
      <c r="J526" s="253">
        <v>2020</v>
      </c>
      <c r="K526" s="253">
        <v>2021</v>
      </c>
    </row>
    <row r="527" spans="2:12" ht="15" x14ac:dyDescent="0.25">
      <c r="B527" s="254" t="s">
        <v>722</v>
      </c>
      <c r="C527" s="255"/>
      <c r="D527" s="256" t="s">
        <v>295</v>
      </c>
      <c r="E527" s="256" t="s">
        <v>295</v>
      </c>
      <c r="F527" s="256" t="s">
        <v>295</v>
      </c>
      <c r="G527" s="256" t="s">
        <v>295</v>
      </c>
      <c r="H527" s="256" t="s">
        <v>296</v>
      </c>
      <c r="I527" s="256" t="s">
        <v>295</v>
      </c>
      <c r="J527" s="256" t="s">
        <v>723</v>
      </c>
      <c r="K527" s="256" t="s">
        <v>724</v>
      </c>
    </row>
    <row r="528" spans="2:12" ht="15" x14ac:dyDescent="0.25">
      <c r="B528" s="257" t="s">
        <v>725</v>
      </c>
      <c r="C528" s="258"/>
      <c r="D528" s="259">
        <f>D499</f>
        <v>11677.887860000001</v>
      </c>
      <c r="E528" s="259">
        <f t="shared" ref="E528:G528" si="70">E499</f>
        <v>12374.450420000001</v>
      </c>
      <c r="F528" s="259">
        <f t="shared" si="70"/>
        <v>12909.336500000001</v>
      </c>
      <c r="G528" s="259">
        <f t="shared" si="70"/>
        <v>13584.616660000002</v>
      </c>
      <c r="H528" s="259">
        <f>V499</f>
        <v>13102.211983492074</v>
      </c>
      <c r="I528" s="259">
        <f>H499</f>
        <v>12873.12707823</v>
      </c>
      <c r="J528" s="259">
        <f t="shared" ref="J528:K528" si="71">I499</f>
        <v>13843.470276058</v>
      </c>
      <c r="K528" s="259">
        <f t="shared" si="71"/>
        <v>14031.225357726533</v>
      </c>
    </row>
    <row r="529" spans="2:11" ht="15" x14ac:dyDescent="0.25">
      <c r="B529" s="257" t="s">
        <v>726</v>
      </c>
      <c r="C529" s="258"/>
      <c r="D529" s="259">
        <f>D463</f>
        <v>127.61153</v>
      </c>
      <c r="E529" s="259">
        <f t="shared" ref="E529:G529" si="72">E463</f>
        <v>135.66</v>
      </c>
      <c r="F529" s="259">
        <f t="shared" si="72"/>
        <v>135.66</v>
      </c>
      <c r="G529" s="259">
        <f t="shared" si="72"/>
        <v>135.66</v>
      </c>
      <c r="H529" s="259">
        <f>V463</f>
        <v>172.01044987448492</v>
      </c>
      <c r="I529" s="259">
        <f>H463</f>
        <v>135.66</v>
      </c>
      <c r="J529" s="259">
        <f t="shared" ref="J529:K529" si="73">I463</f>
        <v>149.11423860000002</v>
      </c>
      <c r="K529" s="259">
        <f t="shared" si="73"/>
        <v>152.09652337200004</v>
      </c>
    </row>
    <row r="530" spans="2:11" ht="15" x14ac:dyDescent="0.25">
      <c r="B530" s="257" t="s">
        <v>727</v>
      </c>
      <c r="C530" s="258"/>
      <c r="D530" s="259">
        <f>D461</f>
        <v>3797.9970999999996</v>
      </c>
      <c r="E530" s="259">
        <f t="shared" ref="E530:G530" si="74">E461</f>
        <v>4437.2464</v>
      </c>
      <c r="F530" s="259">
        <f t="shared" si="74"/>
        <v>4362.2489399999995</v>
      </c>
      <c r="G530" s="259">
        <f t="shared" si="74"/>
        <v>4981.5869299999995</v>
      </c>
      <c r="H530" s="259">
        <f>V461</f>
        <v>5393.3210934628487</v>
      </c>
      <c r="I530" s="259">
        <f>H461</f>
        <v>5702.8873200000016</v>
      </c>
      <c r="J530" s="259">
        <f t="shared" ref="J530:K530" si="75">I461</f>
        <v>5942.3521767309085</v>
      </c>
      <c r="K530" s="259">
        <f t="shared" si="75"/>
        <v>6150.7840233773313</v>
      </c>
    </row>
    <row r="531" spans="2:11" ht="15" x14ac:dyDescent="0.25">
      <c r="B531" s="257" t="s">
        <v>728</v>
      </c>
      <c r="C531" s="258"/>
      <c r="D531" s="260">
        <f>D464</f>
        <v>145.18799999999999</v>
      </c>
      <c r="E531" s="260">
        <f t="shared" ref="E531:G531" si="76">E464</f>
        <v>339.45600000000002</v>
      </c>
      <c r="F531" s="260">
        <f t="shared" si="76"/>
        <v>498.04199999999997</v>
      </c>
      <c r="G531" s="260">
        <f t="shared" si="76"/>
        <v>815.524</v>
      </c>
      <c r="H531" s="259">
        <v>470.78843639052246</v>
      </c>
      <c r="I531" s="260">
        <f>H464</f>
        <v>749.44600000000003</v>
      </c>
      <c r="J531" s="260">
        <f t="shared" ref="J531:K531" si="77">I464</f>
        <v>0</v>
      </c>
      <c r="K531" s="260">
        <f t="shared" si="77"/>
        <v>0</v>
      </c>
    </row>
    <row r="532" spans="2:11" ht="15" x14ac:dyDescent="0.25">
      <c r="B532" s="257" t="s">
        <v>729</v>
      </c>
      <c r="C532" s="258"/>
      <c r="D532" s="260">
        <f t="shared" ref="D532:K532" si="78">SUM(D528:D531)</f>
        <v>15748.684490000001</v>
      </c>
      <c r="E532" s="260">
        <f t="shared" si="78"/>
        <v>17286.812819999999</v>
      </c>
      <c r="F532" s="260">
        <f t="shared" si="78"/>
        <v>17905.28744</v>
      </c>
      <c r="G532" s="260">
        <f t="shared" si="78"/>
        <v>19517.387590000002</v>
      </c>
      <c r="H532" s="260">
        <f t="shared" si="78"/>
        <v>19138.331963219927</v>
      </c>
      <c r="I532" s="260">
        <f t="shared" si="78"/>
        <v>19461.120398230003</v>
      </c>
      <c r="J532" s="260">
        <f t="shared" si="78"/>
        <v>19934.93669138891</v>
      </c>
      <c r="K532" s="260">
        <f t="shared" si="78"/>
        <v>20334.105904475866</v>
      </c>
    </row>
    <row r="533" spans="2:11" x14ac:dyDescent="0.2">
      <c r="B533" s="261"/>
      <c r="C533" s="261"/>
      <c r="D533" s="262"/>
      <c r="E533" s="262"/>
      <c r="F533" s="262"/>
      <c r="G533" s="262"/>
      <c r="H533" s="262"/>
      <c r="I533" s="262"/>
      <c r="J533" s="262"/>
      <c r="K533" s="262"/>
    </row>
  </sheetData>
  <mergeCells count="2">
    <mergeCell ref="R3:V3"/>
    <mergeCell ref="R485:V485"/>
  </mergeCells>
  <conditionalFormatting sqref="H488:H489 H493:H495">
    <cfRule type="expression" dxfId="4" priority="3">
      <formula>#REF!&gt;=#REF!</formula>
    </cfRule>
  </conditionalFormatting>
  <conditionalFormatting sqref="G488:G489 G493:G495">
    <cfRule type="expression" dxfId="3" priority="4">
      <formula>#REF!&gt;=#REF!</formula>
    </cfRule>
  </conditionalFormatting>
  <conditionalFormatting sqref="F488:F489 F493:F495">
    <cfRule type="expression" dxfId="2" priority="5">
      <formula>#REF!&gt;=#REF!</formula>
    </cfRule>
  </conditionalFormatting>
  <conditionalFormatting sqref="E488:E489 E493:E495">
    <cfRule type="expression" dxfId="1" priority="6">
      <formula>#REF!&gt;=#REF!</formula>
    </cfRule>
  </conditionalFormatting>
  <conditionalFormatting sqref="D488:D489 D493:D495">
    <cfRule type="expression" dxfId="0" priority="8">
      <formula>$C$3&gt;=#REF!</formula>
    </cfRule>
  </conditionalFormatting>
  <printOptions horizontalCentered="1"/>
  <pageMargins left="0.25" right="0.25" top="0.75" bottom="0.75" header="0.3" footer="0.3"/>
  <pageSetup paperSize="5" scale="50" fitToHeight="0" orientation="landscape" horizontalDpi="355" verticalDpi="355" r:id="rId1"/>
  <headerFooter alignWithMargins="0">
    <oddFooter>&amp;L&amp;F     &amp;A&amp;R&amp;D</oddFooter>
  </headerFooter>
  <rowBreaks count="1" manualBreakCount="1">
    <brk id="429" max="2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Model Inputs</vt:lpstr>
      <vt:lpstr>Benchmarking Calculations</vt:lpstr>
      <vt:lpstr>Results</vt:lpstr>
      <vt:lpstr>OEB Trial Balance</vt:lpstr>
      <vt:lpstr>'Benchmarking Calculations'!Impression_des_titres</vt:lpstr>
      <vt:lpstr>'OEB Trial Balance'!Impression_des_titres</vt:lpstr>
      <vt:lpstr>'Benchmarking Calculations'!Zone_d_impression</vt:lpstr>
      <vt:lpstr>'Model Inputs'!Zone_d_impression</vt:lpstr>
      <vt:lpstr>'OEB Trial Balance'!Zone_d_impression</vt:lpstr>
      <vt:lpstr>Results!Zone_d_impression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Sambour, Wendie</cp:lastModifiedBy>
  <cp:lastPrinted>2020-07-22T19:58:49Z</cp:lastPrinted>
  <dcterms:created xsi:type="dcterms:W3CDTF">2016-07-20T15:58:10Z</dcterms:created>
  <dcterms:modified xsi:type="dcterms:W3CDTF">2020-07-22T19:59:17Z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Jet Reports Function Literals">
    <vt:lpwstr>,	;	,	{	}	[@[{0}]]	1033</vt:lpwstr>
  </property>
</Properties>
</file>