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T:\5. TESI UTILITIES\Hydro 2000\CoS 2020\Settlement Conf\July 29 unlinked models\"/>
    </mc:Choice>
  </mc:AlternateContent>
  <xr:revisionPtr revIDLastSave="0" documentId="8_{0C2C49B6-074F-446E-B422-09C100093D14}" xr6:coauthVersionLast="45" xr6:coauthVersionMax="45" xr10:uidLastSave="{00000000-0000-0000-0000-000000000000}"/>
  <bookViews>
    <workbookView xWindow="-120" yWindow="-120" windowWidth="29040" windowHeight="15840" activeTab="1" xr2:uid="{F27D90D2-BCA5-4B52-A29D-1B1D9A585790}"/>
  </bookViews>
  <sheets>
    <sheet name="4.12 PowerSupplExp" sheetId="2" r:id="rId1"/>
    <sheet name="4.12 Power SupplExp2" sheetId="3"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xlnm.Print_Area">#REF!</definedName>
    <definedName name="____xlnm.Print_Area_1">#REF!</definedName>
    <definedName name="___INDEX_SHEET___ASAP_Utilities">#REF!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ftn1">"#N/A"</definedName>
    <definedName name="_ftnref1">"#N/A"</definedName>
    <definedName name="_Parse_Out" hidden="1">#REF!</definedName>
    <definedName name="ApprovedYr">'[2]Z1.ModelVariables'!$C$12</definedName>
    <definedName name="AS2DocOpenMode" hidden="1">"AS2DocumentEdit"</definedName>
    <definedName name="BI_LDCLIST">'[3]3. Rate Class Selection'!$B$19:$B$21</definedName>
    <definedName name="Bridge_Year">'[1]0.1 LDC Info'!$E$23</definedName>
    <definedName name="BridgeYear">"#N/A"</definedName>
    <definedName name="contactf">"#REF!"</definedName>
    <definedName name="CRLF">'[2]Z1.ModelVariables'!$C$10</definedName>
    <definedName name="CustomerAdministration">#REF!</definedName>
    <definedName name="EBCaseNumber">"#N/A"</definedName>
    <definedName name="EBNumber">'[1]0.1 LDC Info'!$E$15</definedName>
    <definedName name="EBNUMBERNEW">'[4]LDC Info'!$E$16</definedName>
    <definedName name="Fixed_Charges">#REF!</definedName>
    <definedName name="histdate">[5]Financials!$E$76</definedName>
    <definedName name="holidays">#N/A</definedName>
    <definedName name="Incr2000">"#REF!"</definedName>
    <definedName name="infra">"#REF!"</definedName>
    <definedName name="IRMWG">"#N/A"</definedName>
    <definedName name="IRMWG_1">"#N/A"</definedName>
    <definedName name="Last_Rebasing_Year">'[1]0.1 LDC Info'!$E$27</definedName>
    <definedName name="LDC_LIST">[6]lists!$AM$1:$AM$80</definedName>
    <definedName name="LDC_LIST_1">#REF!</definedName>
    <definedName name="LDC_LIST_2">[7]lists!$AM$1:$AM$80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LE_LINK1">"#REF!"</definedName>
    <definedName name="OLE_LINK7">"#REF!"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#REF!</definedName>
    <definedName name="RATE_CLASSES">[8]lists!$A$1:$A$104</definedName>
    <definedName name="ratedescription">[9]hidden1!$D$1:$D$122</definedName>
    <definedName name="RebaseYear">"#N/A"</definedName>
    <definedName name="RebaseYear_1">'[10]LDC Info'!$E$24</definedName>
    <definedName name="RMpilsVer">'[2]Z1.ModelVariables'!$C$13</definedName>
    <definedName name="RMversion">'[11]Z1.ModelVariables'!$C$13</definedName>
    <definedName name="SALBENF">"#REF!"</definedName>
    <definedName name="salreg">"#REF!"</definedName>
    <definedName name="SALREGF">"#REF!"</definedName>
    <definedName name="sdfvgsdfsf">#REF!</definedName>
    <definedName name="Start_12">#REF!</definedName>
    <definedName name="Start_5">#REF!</definedName>
    <definedName name="TEMPA">"#REF!"</definedName>
    <definedName name="Test_Year">'[1]0.1 LDC Info'!$E$25</definedName>
    <definedName name="TestYear">'[12]LDC Info'!$E$24</definedName>
    <definedName name="TestYr">'[2]P0.Admin'!$C$13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[5]Financials!$A$1</definedName>
    <definedName name="utitliy1">[13]Financials!$A$1</definedName>
    <definedName name="valuevx">42.314159</definedName>
    <definedName name="WAGBENF">"#REF!"</definedName>
    <definedName name="wagdob">"#REF!"</definedName>
    <definedName name="wagdobf">"#REF!"</definedName>
    <definedName name="wagreg">"#REF!"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2" i="3" l="1"/>
  <c r="J108" i="3"/>
  <c r="F103" i="3"/>
  <c r="F104" i="3" s="1"/>
  <c r="K104" i="3" s="1"/>
  <c r="E119" i="3" s="1"/>
  <c r="J102" i="3"/>
  <c r="H102" i="3"/>
  <c r="F102" i="3"/>
  <c r="H101" i="3"/>
  <c r="J101" i="3" s="1"/>
  <c r="J104" i="3" s="1"/>
  <c r="F101" i="3"/>
  <c r="D97" i="3"/>
  <c r="J96" i="3"/>
  <c r="F96" i="3"/>
  <c r="J95" i="3"/>
  <c r="F95" i="3"/>
  <c r="I94" i="3"/>
  <c r="J94" i="3" s="1"/>
  <c r="F94" i="3"/>
  <c r="J93" i="3"/>
  <c r="I93" i="3"/>
  <c r="F93" i="3"/>
  <c r="I92" i="3"/>
  <c r="J92" i="3" s="1"/>
  <c r="F92" i="3"/>
  <c r="I91" i="3"/>
  <c r="J91" i="3" s="1"/>
  <c r="F91" i="3"/>
  <c r="J90" i="3"/>
  <c r="J97" i="3" s="1"/>
  <c r="I90" i="3"/>
  <c r="F90" i="3"/>
  <c r="F97" i="3" s="1"/>
  <c r="J85" i="3"/>
  <c r="F85" i="3"/>
  <c r="J84" i="3"/>
  <c r="F84" i="3"/>
  <c r="J83" i="3"/>
  <c r="F83" i="3"/>
  <c r="J82" i="3"/>
  <c r="F82" i="3"/>
  <c r="J81" i="3"/>
  <c r="F81" i="3"/>
  <c r="J80" i="3"/>
  <c r="F80" i="3"/>
  <c r="J79" i="3"/>
  <c r="J86" i="3" s="1"/>
  <c r="F79" i="3"/>
  <c r="F86" i="3" s="1"/>
  <c r="K86" i="3" s="1"/>
  <c r="J74" i="3"/>
  <c r="F74" i="3"/>
  <c r="J73" i="3"/>
  <c r="F73" i="3"/>
  <c r="J72" i="3"/>
  <c r="F72" i="3"/>
  <c r="J71" i="3"/>
  <c r="F71" i="3"/>
  <c r="J70" i="3"/>
  <c r="F70" i="3"/>
  <c r="J69" i="3"/>
  <c r="F69" i="3"/>
  <c r="J68" i="3"/>
  <c r="J75" i="3" s="1"/>
  <c r="F68" i="3"/>
  <c r="F75" i="3" s="1"/>
  <c r="K75" i="3" s="1"/>
  <c r="J63" i="3"/>
  <c r="F63" i="3"/>
  <c r="J62" i="3"/>
  <c r="F62" i="3"/>
  <c r="J61" i="3"/>
  <c r="F61" i="3"/>
  <c r="J60" i="3"/>
  <c r="F60" i="3"/>
  <c r="J59" i="3"/>
  <c r="F59" i="3"/>
  <c r="J58" i="3"/>
  <c r="F58" i="3"/>
  <c r="J57" i="3"/>
  <c r="J64" i="3" s="1"/>
  <c r="F57" i="3"/>
  <c r="F64" i="3" s="1"/>
  <c r="K64" i="3" s="1"/>
  <c r="E115" i="3" s="1"/>
  <c r="J52" i="3"/>
  <c r="F52" i="3"/>
  <c r="J51" i="3"/>
  <c r="F51" i="3"/>
  <c r="J50" i="3"/>
  <c r="F50" i="3"/>
  <c r="A50" i="3"/>
  <c r="A61" i="3" s="1"/>
  <c r="J49" i="3"/>
  <c r="F49" i="3"/>
  <c r="A49" i="3"/>
  <c r="A60" i="3" s="1"/>
  <c r="J48" i="3"/>
  <c r="F48" i="3"/>
  <c r="A48" i="3"/>
  <c r="A59" i="3" s="1"/>
  <c r="J47" i="3"/>
  <c r="F47" i="3"/>
  <c r="A47" i="3"/>
  <c r="A58" i="3" s="1"/>
  <c r="J46" i="3"/>
  <c r="J53" i="3" s="1"/>
  <c r="F46" i="3"/>
  <c r="F53" i="3" s="1"/>
  <c r="K53" i="3" s="1"/>
  <c r="E117" i="3" s="1"/>
  <c r="A46" i="3"/>
  <c r="A57" i="3" s="1"/>
  <c r="J41" i="3"/>
  <c r="F41" i="3"/>
  <c r="A41" i="3"/>
  <c r="A52" i="3" s="1"/>
  <c r="A63" i="3" s="1"/>
  <c r="J40" i="3"/>
  <c r="F40" i="3"/>
  <c r="A40" i="3"/>
  <c r="A51" i="3" s="1"/>
  <c r="A62" i="3" s="1"/>
  <c r="J39" i="3"/>
  <c r="F39" i="3"/>
  <c r="J38" i="3"/>
  <c r="F38" i="3"/>
  <c r="J37" i="3"/>
  <c r="F37" i="3"/>
  <c r="F42" i="3" s="1"/>
  <c r="K42" i="3" s="1"/>
  <c r="E116" i="3" s="1"/>
  <c r="J36" i="3"/>
  <c r="F36" i="3"/>
  <c r="J35" i="3"/>
  <c r="J42" i="3" s="1"/>
  <c r="F35" i="3"/>
  <c r="J31" i="3"/>
  <c r="D31" i="3"/>
  <c r="J30" i="3"/>
  <c r="F30" i="3"/>
  <c r="A30" i="3"/>
  <c r="F29" i="3"/>
  <c r="A29" i="3"/>
  <c r="F28" i="3"/>
  <c r="A28" i="3"/>
  <c r="F27" i="3"/>
  <c r="A27" i="3"/>
  <c r="F26" i="3"/>
  <c r="A26" i="3"/>
  <c r="F25" i="3"/>
  <c r="F31" i="3" s="1"/>
  <c r="K31" i="3" s="1"/>
  <c r="E114" i="3" s="1"/>
  <c r="A25" i="3"/>
  <c r="F24" i="3"/>
  <c r="A24" i="3"/>
  <c r="J20" i="3"/>
  <c r="F20" i="3"/>
  <c r="K20" i="3" s="1"/>
  <c r="D19" i="3"/>
  <c r="D18" i="3"/>
  <c r="F12" i="3"/>
  <c r="H10" i="3"/>
  <c r="B58" i="2"/>
  <c r="L57" i="2"/>
  <c r="B57" i="2"/>
  <c r="K56" i="2"/>
  <c r="L56" i="2" s="1"/>
  <c r="H56" i="2"/>
  <c r="B56" i="2"/>
  <c r="K55" i="2"/>
  <c r="B55" i="2"/>
  <c r="K54" i="2"/>
  <c r="B54" i="2"/>
  <c r="K53" i="2"/>
  <c r="B53" i="2"/>
  <c r="K52" i="2"/>
  <c r="B52" i="2"/>
  <c r="K51" i="2"/>
  <c r="L51" i="2" s="1"/>
  <c r="H51" i="2"/>
  <c r="B51" i="2"/>
  <c r="G48" i="2"/>
  <c r="L46" i="2"/>
  <c r="G46" i="2"/>
  <c r="F46" i="2"/>
  <c r="L44" i="2"/>
  <c r="L43" i="2"/>
  <c r="R38" i="2"/>
  <c r="Q38" i="2"/>
  <c r="O38" i="2"/>
  <c r="N38" i="2"/>
  <c r="F38" i="2"/>
  <c r="K37" i="2"/>
  <c r="L37" i="2" s="1"/>
  <c r="J37" i="2"/>
  <c r="J36" i="2"/>
  <c r="L36" i="2" s="1"/>
  <c r="K35" i="2"/>
  <c r="J35" i="2"/>
  <c r="L35" i="2" s="1"/>
  <c r="K34" i="2"/>
  <c r="L34" i="2" s="1"/>
  <c r="J34" i="2"/>
  <c r="T33" i="2"/>
  <c r="S33" i="2"/>
  <c r="K33" i="2"/>
  <c r="J33" i="2"/>
  <c r="H33" i="2"/>
  <c r="T32" i="2"/>
  <c r="H32" i="2" s="1"/>
  <c r="S32" i="2"/>
  <c r="K32" i="2"/>
  <c r="J32" i="2"/>
  <c r="T31" i="2"/>
  <c r="S31" i="2"/>
  <c r="K31" i="2"/>
  <c r="J31" i="2"/>
  <c r="H31" i="2"/>
  <c r="I31" i="2" s="1"/>
  <c r="D15" i="3" s="1"/>
  <c r="T30" i="2"/>
  <c r="S30" i="2"/>
  <c r="K30" i="2"/>
  <c r="J30" i="2"/>
  <c r="H30" i="2"/>
  <c r="T29" i="2"/>
  <c r="S29" i="2"/>
  <c r="S38" i="2" s="1"/>
  <c r="K29" i="2"/>
  <c r="J29" i="2"/>
  <c r="L29" i="2" s="1"/>
  <c r="H29" i="2"/>
  <c r="I29" i="2" s="1"/>
  <c r="H20" i="2"/>
  <c r="K36" i="2" s="1"/>
  <c r="E113" i="3" l="1"/>
  <c r="K97" i="3"/>
  <c r="E118" i="3" s="1"/>
  <c r="A69" i="3"/>
  <c r="A80" i="3"/>
  <c r="A91" i="3" s="1"/>
  <c r="A102" i="3" s="1"/>
  <c r="L32" i="2"/>
  <c r="I32" i="2"/>
  <c r="D16" i="3" s="1"/>
  <c r="H54" i="2"/>
  <c r="L33" i="2"/>
  <c r="H59" i="2"/>
  <c r="L58" i="2" s="1"/>
  <c r="A84" i="3"/>
  <c r="A95" i="3" s="1"/>
  <c r="A73" i="3"/>
  <c r="A81" i="3"/>
  <c r="A92" i="3" s="1"/>
  <c r="A103" i="3" s="1"/>
  <c r="A70" i="3"/>
  <c r="A82" i="3"/>
  <c r="A93" i="3" s="1"/>
  <c r="A71" i="3"/>
  <c r="A85" i="3"/>
  <c r="A96" i="3" s="1"/>
  <c r="A74" i="3"/>
  <c r="D13" i="3"/>
  <c r="L53" i="2"/>
  <c r="L54" i="2"/>
  <c r="A79" i="3"/>
  <c r="A90" i="3" s="1"/>
  <c r="A101" i="3" s="1"/>
  <c r="A68" i="3"/>
  <c r="A83" i="3"/>
  <c r="A94" i="3" s="1"/>
  <c r="A72" i="3"/>
  <c r="I33" i="2"/>
  <c r="D17" i="3" s="1"/>
  <c r="L31" i="2"/>
  <c r="H52" i="2"/>
  <c r="L52" i="2" s="1"/>
  <c r="L60" i="2" s="1"/>
  <c r="H55" i="2"/>
  <c r="L55" i="2" s="1"/>
  <c r="I30" i="2"/>
  <c r="D14" i="3" s="1"/>
  <c r="F106" i="3"/>
  <c r="H53" i="2"/>
  <c r="H13" i="3"/>
  <c r="H20" i="3" s="1"/>
  <c r="H38" i="2"/>
  <c r="L30" i="2" l="1"/>
  <c r="L38" i="2" s="1"/>
  <c r="D20" i="3"/>
  <c r="I38" i="2"/>
  <c r="F107" i="3"/>
  <c r="K107" i="3" s="1"/>
  <c r="E120" i="3" s="1"/>
  <c r="E121" i="3" s="1"/>
  <c r="E122" i="3" s="1"/>
  <c r="K106" i="3"/>
  <c r="K108" i="3" s="1"/>
  <c r="F108" i="3" l="1"/>
</calcChain>
</file>

<file path=xl/sharedStrings.xml><?xml version="1.0" encoding="utf-8"?>
<sst xmlns="http://schemas.openxmlformats.org/spreadsheetml/2006/main" count="249" uniqueCount="97">
  <si>
    <t>File Number:</t>
  </si>
  <si>
    <t>EB-2013-0000</t>
  </si>
  <si>
    <t>Exhibit:</t>
  </si>
  <si>
    <t>Tab:</t>
  </si>
  <si>
    <t>Schedule:</t>
  </si>
  <si>
    <t>Page:</t>
  </si>
  <si>
    <t>Date:</t>
  </si>
  <si>
    <t>Step 1:</t>
  </si>
  <si>
    <t>2021 Forecasted Commodity Prices</t>
  </si>
  <si>
    <t> </t>
  </si>
  <si>
    <t>Forecasted Commodity Prices</t>
  </si>
  <si>
    <t xml:space="preserve"> Table 1: Average RPP Supply Cost Summary*</t>
  </si>
  <si>
    <t>non-RPP</t>
  </si>
  <si>
    <t>RPP</t>
  </si>
  <si>
    <t>HOEP ($/MWh)</t>
  </si>
  <si>
    <t>Load-Weighted Price for RPP Consumers</t>
  </si>
  <si>
    <t>Global Adjustment ($/MWh)</t>
  </si>
  <si>
    <t>Impact of the Global Adjustment</t>
  </si>
  <si>
    <t>Adjustments ($/MWh)</t>
  </si>
  <si>
    <t>TOTAL ($/MWh)</t>
  </si>
  <si>
    <t>Average Supply Cost for RPP Consumers</t>
  </si>
  <si>
    <t>Step 2:</t>
  </si>
  <si>
    <t>Commodity Expense</t>
  </si>
  <si>
    <t>(volumes for the bridge and test year are loss adjusted)</t>
  </si>
  <si>
    <t>Commodity</t>
  </si>
  <si>
    <t>2020 Test Year</t>
  </si>
  <si>
    <t>Customer</t>
  </si>
  <si>
    <t>Revenue</t>
  </si>
  <si>
    <t>Expense</t>
  </si>
  <si>
    <t>Class Name</t>
  </si>
  <si>
    <t>UoM</t>
  </si>
  <si>
    <t>USA #</t>
  </si>
  <si>
    <t>Class A Non-RPP Volume**</t>
  </si>
  <si>
    <t>Class B Non-RPP Volume**</t>
  </si>
  <si>
    <t>Class B RPP Volume**</t>
  </si>
  <si>
    <t>Average HOEP</t>
  </si>
  <si>
    <t>Average RPP Rate</t>
  </si>
  <si>
    <t>Amount</t>
  </si>
  <si>
    <t>2020 kWh total</t>
  </si>
  <si>
    <t>2020 kW total</t>
  </si>
  <si>
    <t>2019 kWh total</t>
  </si>
  <si>
    <t>2019 non-RPP</t>
  </si>
  <si>
    <t>2019 rpp</t>
  </si>
  <si>
    <t>%</t>
  </si>
  <si>
    <t>Residential</t>
  </si>
  <si>
    <t>kWh</t>
  </si>
  <si>
    <t>General Service &lt; 50 kW</t>
  </si>
  <si>
    <t>General Service &gt; 50 to 4999 kW</t>
  </si>
  <si>
    <t>Street Lighting</t>
  </si>
  <si>
    <t>Unmetered Scattered Load</t>
  </si>
  <si>
    <t>TOTAL</t>
  </si>
  <si>
    <t>Class A - non-RPP Global Adjustment</t>
  </si>
  <si>
    <t>kWh Volume</t>
  </si>
  <si>
    <t>Hist. Avg GA/kWh ***</t>
  </si>
  <si>
    <t>Class B - non-RPP Global Adjustment</t>
  </si>
  <si>
    <t>Class B Non-RPP Volume</t>
  </si>
  <si>
    <t>GA Rate/kWh</t>
  </si>
  <si>
    <t>Total Volume</t>
  </si>
  <si>
    <t>=</t>
  </si>
  <si>
    <t>All Volume should be loss adjusted with the exception of:</t>
  </si>
  <si>
    <t>* Volume loss adjusted less WMP</t>
  </si>
  <si>
    <t>** No loss adjustment for kWh</t>
  </si>
  <si>
    <t>Total</t>
  </si>
  <si>
    <t>Electricity Commodity</t>
  </si>
  <si>
    <t>Units</t>
  </si>
  <si>
    <t>Volume</t>
  </si>
  <si>
    <t>Rate</t>
  </si>
  <si>
    <t xml:space="preserve">$ </t>
  </si>
  <si>
    <t>$</t>
  </si>
  <si>
    <t>Class per Load Forecast</t>
  </si>
  <si>
    <t>kWh*</t>
  </si>
  <si>
    <t>SUB-TOTAL</t>
  </si>
  <si>
    <t>Global Adjustment non-RPP</t>
  </si>
  <si>
    <t xml:space="preserve">Class per Load Forecast </t>
  </si>
  <si>
    <t>Transmission - Network</t>
  </si>
  <si>
    <t xml:space="preserve"> Volume</t>
  </si>
  <si>
    <t>kW</t>
  </si>
  <si>
    <t>Transmission - Connection</t>
  </si>
  <si>
    <t>Wholesale Market Service</t>
  </si>
  <si>
    <t xml:space="preserve">Class A CBR </t>
  </si>
  <si>
    <t>RRRP</t>
  </si>
  <si>
    <t>Low Voltage - No TLF adjustment</t>
  </si>
  <si>
    <t>kWh**</t>
  </si>
  <si>
    <t>Smart Meter Entity Charge</t>
  </si>
  <si>
    <t>Customers</t>
  </si>
  <si>
    <t>SUB- TOTAL</t>
  </si>
  <si>
    <t>ORECA CREDIT</t>
  </si>
  <si>
    <t xml:space="preserve">***The ORECA Credit of 31.8% will only apply to RPP proportion of the listed components. Impacts on distribution charges are excluded for the purpose of calculating the cost of power. </t>
  </si>
  <si>
    <t>**** Class A CBR: use the average CBR per kWh, similar to how the Class A GA cost is calculated</t>
  </si>
  <si>
    <t>4705 -Power Purchased</t>
  </si>
  <si>
    <t>4707- Global Adjustment</t>
  </si>
  <si>
    <t>4708-Charges-WMS</t>
  </si>
  <si>
    <t>4714-Charges-NW</t>
  </si>
  <si>
    <t>4716-Charges-CN</t>
  </si>
  <si>
    <t>4750-Charges-LV</t>
  </si>
  <si>
    <t>4751-IESO SME</t>
  </si>
  <si>
    <t>Misc A/R or 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</si>
</sst>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00_);_(&quot;$&quot;* \(#,##0.00\);_(&quot;$&quot;* &quot;-&quot;??_);_(@_)"/>
    <numFmt numFmtId="165" formatCode="\$#,##0.00_);&quot;($&quot;#,##0.00\)"/>
    <numFmt numFmtId="166" formatCode="_-\$* #,##0.00_-;&quot;-$&quot;* #,##0.00_-;_-\$* \-??_-;_-@_-"/>
    <numFmt numFmtId="167" formatCode="&quot;$&quot;#,##0.00000"/>
    <numFmt numFmtId="168" formatCode="&quot;$&quot;#,##0"/>
    <numFmt numFmtId="169" formatCode="\$#,##0"/>
    <numFmt numFmtId="170" formatCode="_-* #,##0.00_-;\-* #,##0.00_-;_-* \-??_-;_-@_-"/>
    <numFmt numFmtId="171" formatCode="_(* #,##0_);_(* \(#,##0\);_(* &quot;-&quot;??_);_(@_)"/>
    <numFmt numFmtId="172" formatCode="_(* #,##0.0000_);_(* \(#,##0.0000\);_(* &quot;-&quot;??_);_(@_)"/>
    <numFmt numFmtId="173" formatCode="_-* #,##0_-;\-* #,##0_-;_-* \-??_-;_-@_-"/>
    <numFmt numFmtId="174" formatCode="&quot;$&quot;#,##0.0000"/>
    <numFmt numFmtId="175" formatCode="_(&quot;$&quot;* #,##0_);_(&quot;$&quot;* \(#,##0\);_(&quot;$&quot;* &quot;-&quot;??_);_(@_)"/>
    <numFmt numFmtId="176" formatCode="_(* #,##0.00_);_(* \(#,##0.0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i/>
      <sz val="10"/>
      <color theme="0" tint="-0.14999847407452621"/>
      <name val="Arial"/>
      <family val="2"/>
    </font>
    <font>
      <b/>
      <sz val="10"/>
      <name val="Arial"/>
      <family val="2"/>
    </font>
    <font>
      <sz val="10"/>
      <name val="Arial"/>
      <family val="2"/>
      <charset val="1"/>
    </font>
    <font>
      <i/>
      <sz val="10"/>
      <name val="Arial"/>
      <family val="2"/>
    </font>
    <font>
      <sz val="10"/>
      <name val="Mangal"/>
      <family val="2"/>
      <charset val="1"/>
    </font>
    <font>
      <sz val="10"/>
      <color theme="1"/>
      <name val="Arial"/>
      <family val="2"/>
    </font>
    <font>
      <b/>
      <i/>
      <sz val="10"/>
      <name val="Arial"/>
      <family val="2"/>
    </font>
    <font>
      <b/>
      <u/>
      <sz val="10"/>
      <name val="Arial"/>
      <family val="2"/>
    </font>
    <font>
      <i/>
      <sz val="10"/>
      <color rgb="FFFF0000"/>
      <name val="Arial"/>
      <family val="2"/>
    </font>
    <font>
      <sz val="10"/>
      <color theme="0" tint="-0.34998626667073579"/>
      <name val="Arial"/>
      <family val="2"/>
    </font>
    <font>
      <sz val="10"/>
      <name val="Mangal"/>
      <family val="2"/>
    </font>
    <font>
      <b/>
      <sz val="10"/>
      <color theme="1"/>
      <name val="Arial"/>
      <family val="2"/>
    </font>
    <font>
      <sz val="8"/>
      <name val="Arial"/>
      <family val="2"/>
    </font>
    <font>
      <i/>
      <sz val="11"/>
      <color theme="1"/>
      <name val="Calibri"/>
      <family val="2"/>
      <scheme val="minor"/>
    </font>
  </fonts>
  <fills count="10">
    <fill>
      <patternFill patternType="none"/>
    </fill>
    <fill>
      <patternFill patternType="gray125"/>
    </fill>
    <fill>
      <patternFill patternType="solid">
        <fgColor indexed="39"/>
        <bgColor indexed="58"/>
      </patternFill>
    </fill>
    <fill>
      <patternFill patternType="solid">
        <fgColor theme="0" tint="-0.34998626667073579"/>
        <bgColor indexed="64"/>
      </patternFill>
    </fill>
    <fill>
      <patternFill patternType="solid">
        <fgColor theme="6" tint="0.79998168889431442"/>
        <bgColor indexed="58"/>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s>
  <borders count="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64"/>
      </top>
      <bottom/>
      <diagonal/>
    </border>
    <border>
      <left/>
      <right style="thin">
        <color indexed="8"/>
      </right>
      <top style="thin">
        <color indexed="8"/>
      </top>
      <bottom style="thin">
        <color indexed="8"/>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6">
    <xf numFmtId="0" fontId="0" fillId="0" borderId="0"/>
    <xf numFmtId="0" fontId="3" fillId="0" borderId="0"/>
    <xf numFmtId="0" fontId="6" fillId="0" borderId="0"/>
    <xf numFmtId="9" fontId="8" fillId="0" borderId="0" applyFill="0" applyBorder="0" applyAlignment="0" applyProtection="0"/>
    <xf numFmtId="166" fontId="14" fillId="0" borderId="0" applyFill="0" applyBorder="0" applyAlignment="0" applyProtection="0"/>
    <xf numFmtId="170" fontId="14" fillId="0" borderId="0" applyFill="0" applyBorder="0" applyAlignment="0" applyProtection="0"/>
  </cellStyleXfs>
  <cellXfs count="194">
    <xf numFmtId="0" fontId="0" fillId="0" borderId="0" xfId="0"/>
    <xf numFmtId="0" fontId="4" fillId="0" borderId="0" xfId="1" applyFont="1"/>
    <xf numFmtId="0" fontId="3" fillId="0" borderId="0" xfId="1"/>
    <xf numFmtId="0" fontId="5" fillId="0" borderId="0" xfId="1" applyFont="1"/>
    <xf numFmtId="0" fontId="3" fillId="0" borderId="0" xfId="1" applyAlignment="1">
      <alignment horizontal="center" vertical="top"/>
    </xf>
    <xf numFmtId="0" fontId="3" fillId="0" borderId="0" xfId="1" applyAlignment="1">
      <alignment horizontal="center"/>
    </xf>
    <xf numFmtId="0" fontId="3" fillId="2" borderId="0" xfId="1" applyFill="1" applyAlignment="1">
      <alignment horizontal="center" vertical="top"/>
    </xf>
    <xf numFmtId="0" fontId="0" fillId="0" borderId="1" xfId="2" applyFont="1" applyBorder="1"/>
    <xf numFmtId="0" fontId="7" fillId="0" borderId="1" xfId="2" applyFont="1" applyBorder="1" applyAlignment="1">
      <alignment horizontal="left" indent="1"/>
    </xf>
    <xf numFmtId="0" fontId="7" fillId="0" borderId="1" xfId="2" applyFont="1" applyBorder="1"/>
    <xf numFmtId="10" fontId="7" fillId="0" borderId="1" xfId="3" applyNumberFormat="1" applyFont="1" applyFill="1" applyBorder="1" applyAlignment="1" applyProtection="1">
      <alignment horizontal="right"/>
    </xf>
    <xf numFmtId="10" fontId="7" fillId="0" borderId="0" xfId="3" applyNumberFormat="1" applyFont="1" applyFill="1" applyBorder="1" applyAlignment="1" applyProtection="1">
      <alignment horizontal="right"/>
    </xf>
    <xf numFmtId="0" fontId="9" fillId="0" borderId="0" xfId="2" applyFont="1"/>
    <xf numFmtId="0" fontId="0" fillId="0" borderId="0" xfId="2" applyFont="1"/>
    <xf numFmtId="0" fontId="7" fillId="0" borderId="0" xfId="2" applyFont="1" applyAlignment="1">
      <alignment horizontal="left" indent="1"/>
    </xf>
    <xf numFmtId="0" fontId="7" fillId="0" borderId="0" xfId="2" applyFont="1"/>
    <xf numFmtId="0" fontId="10" fillId="0" borderId="0" xfId="2" applyFont="1"/>
    <xf numFmtId="0" fontId="11" fillId="0" borderId="0" xfId="2" applyFont="1"/>
    <xf numFmtId="164" fontId="5" fillId="0" borderId="2" xfId="2" applyNumberFormat="1" applyFont="1" applyBorder="1" applyAlignment="1">
      <alignment horizontal="center"/>
    </xf>
    <xf numFmtId="164" fontId="5" fillId="0" borderId="3" xfId="2" applyNumberFormat="1" applyFont="1" applyBorder="1" applyAlignment="1">
      <alignment horizontal="center"/>
    </xf>
    <xf numFmtId="164" fontId="5" fillId="0" borderId="0" xfId="2" applyNumberFormat="1" applyFont="1" applyAlignment="1">
      <alignment horizontal="center"/>
    </xf>
    <xf numFmtId="0" fontId="5" fillId="0" borderId="0" xfId="2" applyFont="1" applyAlignment="1">
      <alignment horizontal="center" vertical="top"/>
    </xf>
    <xf numFmtId="0" fontId="5" fillId="0" borderId="4" xfId="2" applyFont="1" applyBorder="1" applyAlignment="1">
      <alignment horizontal="center"/>
    </xf>
    <xf numFmtId="0" fontId="5" fillId="0" borderId="5" xfId="2" applyFont="1" applyBorder="1" applyAlignment="1">
      <alignment horizontal="center"/>
    </xf>
    <xf numFmtId="0" fontId="5" fillId="0" borderId="0" xfId="2" applyFont="1" applyAlignment="1">
      <alignment horizont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0" fillId="0" borderId="8" xfId="2" applyFont="1" applyBorder="1"/>
    <xf numFmtId="0" fontId="0" fillId="0" borderId="9" xfId="2" applyFont="1" applyBorder="1" applyAlignment="1">
      <alignment horizontal="center" vertical="center" wrapText="1"/>
    </xf>
    <xf numFmtId="0" fontId="0" fillId="0" borderId="10" xfId="2" applyFont="1" applyBorder="1" applyAlignment="1">
      <alignment horizontal="center" vertical="center" wrapText="1"/>
    </xf>
    <xf numFmtId="0" fontId="0" fillId="0" borderId="11" xfId="2" applyFont="1" applyBorder="1" applyAlignment="1">
      <alignment horizontal="center" vertical="center" wrapText="1"/>
    </xf>
    <xf numFmtId="0" fontId="0" fillId="3" borderId="12" xfId="2" applyFont="1" applyFill="1" applyBorder="1" applyAlignment="1">
      <alignment horizontal="center" wrapText="1"/>
    </xf>
    <xf numFmtId="165" fontId="0" fillId="4" borderId="13" xfId="2" applyNumberFormat="1" applyFont="1" applyFill="1" applyBorder="1" applyAlignment="1" applyProtection="1">
      <alignment horizontal="center" vertical="center"/>
      <protection locked="0"/>
    </xf>
    <xf numFmtId="165" fontId="0" fillId="5" borderId="14" xfId="2" applyNumberFormat="1" applyFont="1" applyFill="1" applyBorder="1" applyAlignment="1" applyProtection="1">
      <alignment horizontal="center" vertical="center"/>
      <protection locked="0"/>
    </xf>
    <xf numFmtId="165" fontId="0" fillId="0" borderId="0" xfId="2" applyNumberFormat="1" applyFont="1"/>
    <xf numFmtId="0" fontId="0" fillId="3" borderId="15" xfId="2" applyFont="1" applyFill="1" applyBorder="1" applyAlignment="1">
      <alignment horizontal="center" wrapText="1"/>
    </xf>
    <xf numFmtId="165" fontId="0" fillId="4" borderId="16" xfId="2" applyNumberFormat="1" applyFont="1" applyFill="1" applyBorder="1" applyAlignment="1" applyProtection="1">
      <alignment horizontal="center" vertical="center"/>
      <protection locked="0"/>
    </xf>
    <xf numFmtId="165" fontId="0" fillId="5" borderId="17" xfId="2" applyNumberFormat="1" applyFont="1" applyFill="1" applyBorder="1" applyAlignment="1" applyProtection="1">
      <alignment horizontal="center" vertical="center"/>
      <protection locked="0"/>
    </xf>
    <xf numFmtId="165" fontId="0" fillId="0" borderId="16" xfId="2" applyNumberFormat="1" applyFont="1" applyBorder="1" applyAlignment="1">
      <alignment horizontal="center" vertical="center"/>
    </xf>
    <xf numFmtId="0" fontId="5" fillId="0" borderId="8" xfId="2" applyFont="1" applyBorder="1" applyAlignment="1">
      <alignment horizontal="left" indent="1"/>
    </xf>
    <xf numFmtId="165" fontId="5" fillId="0" borderId="16" xfId="2" applyNumberFormat="1" applyFont="1" applyBorder="1" applyAlignment="1">
      <alignment horizontal="center" vertical="center"/>
    </xf>
    <xf numFmtId="165" fontId="5" fillId="0" borderId="17" xfId="2" applyNumberFormat="1" applyFont="1" applyBorder="1" applyAlignment="1">
      <alignment horizontal="center" vertical="center"/>
    </xf>
    <xf numFmtId="165" fontId="5" fillId="0" borderId="0" xfId="2" applyNumberFormat="1" applyFont="1"/>
    <xf numFmtId="0" fontId="12" fillId="0" borderId="0" xfId="2" applyFont="1"/>
    <xf numFmtId="0" fontId="5" fillId="0" borderId="0" xfId="2" applyFont="1"/>
    <xf numFmtId="0" fontId="9" fillId="0" borderId="18" xfId="2" applyFont="1" applyBorder="1"/>
    <xf numFmtId="1" fontId="5" fillId="6" borderId="11" xfId="2" applyNumberFormat="1" applyFont="1" applyFill="1" applyBorder="1" applyAlignment="1">
      <alignment horizontal="center"/>
    </xf>
    <xf numFmtId="1" fontId="5" fillId="6" borderId="16" xfId="2" applyNumberFormat="1" applyFont="1" applyFill="1" applyBorder="1" applyAlignment="1">
      <alignment horizontal="center"/>
    </xf>
    <xf numFmtId="1" fontId="5" fillId="0" borderId="0" xfId="2" applyNumberFormat="1" applyFont="1" applyAlignment="1">
      <alignment horizontal="center"/>
    </xf>
    <xf numFmtId="0" fontId="5" fillId="0" borderId="19" xfId="2" applyFont="1" applyBorder="1"/>
    <xf numFmtId="0" fontId="5" fillId="0" borderId="19" xfId="2" applyFont="1" applyBorder="1" applyAlignment="1">
      <alignment horizontal="center"/>
    </xf>
    <xf numFmtId="0" fontId="5" fillId="0" borderId="8" xfId="2" applyFont="1" applyBorder="1" applyAlignment="1">
      <alignment horizontal="center"/>
    </xf>
    <xf numFmtId="0" fontId="5" fillId="0" borderId="16" xfId="2" applyFont="1" applyBorder="1" applyAlignment="1">
      <alignment horizontal="center"/>
    </xf>
    <xf numFmtId="0" fontId="9" fillId="0" borderId="19" xfId="2" applyFont="1" applyBorder="1"/>
    <xf numFmtId="0" fontId="9" fillId="0" borderId="19" xfId="2" applyFont="1" applyBorder="1" applyAlignment="1">
      <alignment horizontal="center"/>
    </xf>
    <xf numFmtId="0" fontId="9" fillId="0" borderId="8" xfId="2" applyFont="1" applyBorder="1" applyAlignment="1">
      <alignment horizontal="center"/>
    </xf>
    <xf numFmtId="0" fontId="0" fillId="0" borderId="16" xfId="2" applyFont="1" applyBorder="1" applyAlignment="1">
      <alignment horizontal="center" wrapText="1"/>
    </xf>
    <xf numFmtId="0" fontId="9" fillId="0" borderId="16" xfId="2" applyFont="1" applyBorder="1" applyAlignment="1">
      <alignment horizontal="center"/>
    </xf>
    <xf numFmtId="0" fontId="9" fillId="0" borderId="0" xfId="2" applyFont="1" applyAlignment="1">
      <alignment horizontal="center"/>
    </xf>
    <xf numFmtId="0" fontId="13" fillId="0" borderId="0" xfId="2" applyFont="1" applyAlignment="1">
      <alignment horizontal="center" vertical="center" wrapText="1"/>
    </xf>
    <xf numFmtId="0" fontId="13" fillId="0" borderId="0" xfId="2" applyFont="1" applyAlignment="1">
      <alignment horizontal="center" vertical="center"/>
    </xf>
    <xf numFmtId="0" fontId="0" fillId="5" borderId="19" xfId="2" applyFont="1" applyFill="1" applyBorder="1" applyAlignment="1" applyProtection="1">
      <alignment vertical="center"/>
      <protection locked="0"/>
    </xf>
    <xf numFmtId="0" fontId="9" fillId="7" borderId="19" xfId="2" applyFont="1" applyFill="1" applyBorder="1" applyAlignment="1">
      <alignment horizontal="center"/>
    </xf>
    <xf numFmtId="0" fontId="9" fillId="7" borderId="8" xfId="2" applyFont="1" applyFill="1" applyBorder="1" applyAlignment="1">
      <alignment horizontal="center"/>
    </xf>
    <xf numFmtId="0" fontId="9" fillId="3" borderId="0" xfId="2" applyFont="1" applyFill="1"/>
    <xf numFmtId="3" fontId="0" fillId="5" borderId="19" xfId="2" applyNumberFormat="1" applyFont="1" applyFill="1" applyBorder="1" applyAlignment="1" applyProtection="1">
      <alignment vertical="center"/>
      <protection locked="0"/>
    </xf>
    <xf numFmtId="167" fontId="0" fillId="0" borderId="16" xfId="4" quotePrefix="1" applyNumberFormat="1" applyFont="1" applyFill="1" applyBorder="1" applyAlignment="1" applyProtection="1">
      <alignment horizontal="right"/>
    </xf>
    <xf numFmtId="168" fontId="9" fillId="0" borderId="16" xfId="2" applyNumberFormat="1" applyFont="1" applyBorder="1" applyAlignment="1">
      <alignment horizontal="right"/>
    </xf>
    <xf numFmtId="169" fontId="9" fillId="0" borderId="0" xfId="2" applyNumberFormat="1" applyFont="1" applyAlignment="1">
      <alignment horizontal="right"/>
    </xf>
    <xf numFmtId="3" fontId="13" fillId="0" borderId="0" xfId="2" applyNumberFormat="1" applyFont="1" applyAlignment="1">
      <alignment horizontal="center"/>
    </xf>
    <xf numFmtId="10" fontId="13" fillId="0" borderId="0" xfId="2" applyNumberFormat="1" applyFont="1" applyAlignment="1">
      <alignment horizontal="center"/>
    </xf>
    <xf numFmtId="3" fontId="0" fillId="0" borderId="0" xfId="2" applyNumberFormat="1" applyFont="1"/>
    <xf numFmtId="3" fontId="9" fillId="0" borderId="0" xfId="2" applyNumberFormat="1" applyFont="1"/>
    <xf numFmtId="0" fontId="5" fillId="0" borderId="20" xfId="2" applyFont="1" applyBorder="1"/>
    <xf numFmtId="49" fontId="9" fillId="0" borderId="20" xfId="2" applyNumberFormat="1" applyFont="1" applyBorder="1" applyAlignment="1">
      <alignment horizontal="center"/>
    </xf>
    <xf numFmtId="0" fontId="5" fillId="0" borderId="20" xfId="2" applyFont="1" applyBorder="1" applyAlignment="1">
      <alignment horizontal="center"/>
    </xf>
    <xf numFmtId="0" fontId="5" fillId="0" borderId="21" xfId="2" applyFont="1" applyBorder="1" applyAlignment="1">
      <alignment horizontal="center"/>
    </xf>
    <xf numFmtId="37" fontId="5" fillId="0" borderId="16" xfId="2" applyNumberFormat="1" applyFont="1" applyBorder="1" applyAlignment="1">
      <alignment horizontal="right"/>
    </xf>
    <xf numFmtId="171" fontId="15" fillId="0" borderId="16" xfId="5" applyNumberFormat="1" applyFont="1" applyBorder="1" applyProtection="1"/>
    <xf numFmtId="37" fontId="5" fillId="0" borderId="11" xfId="2" applyNumberFormat="1" applyFont="1" applyBorder="1" applyAlignment="1">
      <alignment horizontal="right"/>
    </xf>
    <xf numFmtId="169" fontId="5" fillId="0" borderId="16" xfId="2" applyNumberFormat="1" applyFont="1" applyBorder="1" applyAlignment="1">
      <alignment horizontal="right"/>
    </xf>
    <xf numFmtId="169" fontId="5" fillId="0" borderId="0" xfId="2" applyNumberFormat="1" applyFont="1" applyAlignment="1">
      <alignment horizontal="right"/>
    </xf>
    <xf numFmtId="172" fontId="0" fillId="0" borderId="0" xfId="2" applyNumberFormat="1" applyFont="1"/>
    <xf numFmtId="1" fontId="5" fillId="6" borderId="22" xfId="2" applyNumberFormat="1" applyFont="1" applyFill="1" applyBorder="1" applyAlignment="1">
      <alignment horizontal="center"/>
    </xf>
    <xf numFmtId="1" fontId="5" fillId="6" borderId="23" xfId="2" applyNumberFormat="1" applyFont="1" applyFill="1" applyBorder="1" applyAlignment="1">
      <alignment horizontal="center"/>
    </xf>
    <xf numFmtId="1" fontId="5" fillId="6" borderId="24" xfId="2" applyNumberFormat="1" applyFont="1" applyFill="1" applyBorder="1" applyAlignment="1">
      <alignment horizontal="center"/>
    </xf>
    <xf numFmtId="1" fontId="5" fillId="6" borderId="25" xfId="2" applyNumberFormat="1" applyFont="1" applyFill="1" applyBorder="1" applyAlignment="1">
      <alignment horizontal="center"/>
    </xf>
    <xf numFmtId="0" fontId="5" fillId="3" borderId="25" xfId="2" applyFont="1" applyFill="1" applyBorder="1" applyAlignment="1">
      <alignment horizontal="center"/>
    </xf>
    <xf numFmtId="0" fontId="5" fillId="0" borderId="26" xfId="2" applyFont="1" applyBorder="1" applyAlignment="1">
      <alignment horizontal="center" wrapText="1"/>
    </xf>
    <xf numFmtId="171" fontId="0" fillId="3" borderId="0" xfId="5" applyNumberFormat="1" applyFont="1" applyFill="1" applyBorder="1" applyAlignment="1" applyProtection="1">
      <alignment horizontal="center"/>
    </xf>
    <xf numFmtId="169" fontId="9" fillId="0" borderId="19" xfId="2" applyNumberFormat="1" applyFont="1" applyBorder="1" applyAlignment="1">
      <alignment horizontal="right"/>
    </xf>
    <xf numFmtId="170" fontId="0" fillId="3" borderId="0" xfId="5" applyFont="1" applyFill="1" applyBorder="1" applyAlignment="1" applyProtection="1">
      <alignment horizontal="center"/>
    </xf>
    <xf numFmtId="171" fontId="9" fillId="7" borderId="19" xfId="2" applyNumberFormat="1" applyFont="1" applyFill="1" applyBorder="1" applyAlignment="1">
      <alignment horizontal="center"/>
    </xf>
    <xf numFmtId="173" fontId="9" fillId="7" borderId="19" xfId="2" applyNumberFormat="1" applyFont="1" applyFill="1" applyBorder="1" applyAlignment="1">
      <alignment horizontal="center"/>
    </xf>
    <xf numFmtId="173" fontId="9" fillId="3" borderId="0" xfId="2" applyNumberFormat="1" applyFont="1" applyFill="1" applyAlignment="1">
      <alignment horizontal="center"/>
    </xf>
    <xf numFmtId="0" fontId="9" fillId="7" borderId="26" xfId="2" applyFont="1" applyFill="1" applyBorder="1" applyAlignment="1">
      <alignment horizontal="center"/>
    </xf>
    <xf numFmtId="169" fontId="15" fillId="0" borderId="19" xfId="2" applyNumberFormat="1" applyFont="1" applyBorder="1" applyAlignment="1">
      <alignment horizontal="right"/>
    </xf>
    <xf numFmtId="169" fontId="15" fillId="0" borderId="0" xfId="2" applyNumberFormat="1" applyFont="1" applyAlignment="1">
      <alignment horizontal="right"/>
    </xf>
    <xf numFmtId="0" fontId="0" fillId="0" borderId="16" xfId="2" applyFont="1" applyBorder="1" applyAlignment="1">
      <alignment horizontal="center"/>
    </xf>
    <xf numFmtId="0" fontId="0" fillId="0" borderId="12" xfId="2" applyFont="1" applyBorder="1" applyAlignment="1">
      <alignment horizontal="center"/>
    </xf>
    <xf numFmtId="0" fontId="0" fillId="0" borderId="19" xfId="2" applyFont="1" applyBorder="1" applyAlignment="1">
      <alignment vertical="center"/>
    </xf>
    <xf numFmtId="37" fontId="9" fillId="3" borderId="0" xfId="2" quotePrefix="1" applyNumberFormat="1" applyFont="1" applyFill="1" applyAlignment="1">
      <alignment horizontal="right"/>
    </xf>
    <xf numFmtId="37" fontId="9" fillId="8" borderId="10" xfId="2" quotePrefix="1" applyNumberFormat="1" applyFont="1" applyFill="1" applyBorder="1" applyAlignment="1">
      <alignment horizontal="right"/>
    </xf>
    <xf numFmtId="174" fontId="0" fillId="8" borderId="11" xfId="4" quotePrefix="1" applyNumberFormat="1" applyFont="1" applyFill="1" applyBorder="1" applyAlignment="1" applyProtection="1">
      <alignment horizontal="right"/>
    </xf>
    <xf numFmtId="169" fontId="9" fillId="0" borderId="16" xfId="2" applyNumberFormat="1" applyFont="1" applyBorder="1" applyAlignment="1">
      <alignment horizontal="right"/>
    </xf>
    <xf numFmtId="37" fontId="9" fillId="8" borderId="11" xfId="2" quotePrefix="1" applyNumberFormat="1" applyFont="1" applyFill="1" applyBorder="1" applyAlignment="1">
      <alignment horizontal="right"/>
    </xf>
    <xf numFmtId="37" fontId="9" fillId="8" borderId="25" xfId="2" quotePrefix="1" applyNumberFormat="1" applyFont="1" applyFill="1" applyBorder="1" applyAlignment="1">
      <alignment horizontal="right"/>
    </xf>
    <xf numFmtId="37" fontId="9" fillId="0" borderId="16" xfId="2" quotePrefix="1" applyNumberFormat="1" applyFont="1" applyBorder="1" applyAlignment="1">
      <alignment horizontal="right"/>
    </xf>
    <xf numFmtId="37" fontId="15" fillId="8" borderId="16" xfId="2" quotePrefix="1" applyNumberFormat="1" applyFont="1" applyFill="1" applyBorder="1" applyAlignment="1">
      <alignment horizontal="right"/>
    </xf>
    <xf numFmtId="49" fontId="9" fillId="0" borderId="19" xfId="2" applyNumberFormat="1" applyFont="1" applyBorder="1" applyAlignment="1">
      <alignment horizontal="center"/>
    </xf>
    <xf numFmtId="37" fontId="5" fillId="0" borderId="13" xfId="2" applyNumberFormat="1" applyFont="1" applyBorder="1" applyAlignment="1">
      <alignment horizontal="right"/>
    </xf>
    <xf numFmtId="169" fontId="15" fillId="0" borderId="16" xfId="2" applyNumberFormat="1" applyFont="1" applyBorder="1" applyAlignment="1">
      <alignment horizontal="right"/>
    </xf>
    <xf numFmtId="49" fontId="9" fillId="0" borderId="0" xfId="2" applyNumberFormat="1" applyFont="1" applyAlignment="1">
      <alignment horizontal="center"/>
    </xf>
    <xf numFmtId="37" fontId="5" fillId="0" borderId="0" xfId="2" applyNumberFormat="1" applyFont="1" applyAlignment="1">
      <alignment horizontal="right"/>
    </xf>
    <xf numFmtId="0" fontId="9" fillId="0" borderId="0" xfId="1" applyFont="1"/>
    <xf numFmtId="0" fontId="6" fillId="0" borderId="0" xfId="2"/>
    <xf numFmtId="0" fontId="5" fillId="0" borderId="0" xfId="2" applyFont="1" applyAlignment="1">
      <alignment horizontal="left"/>
    </xf>
    <xf numFmtId="0" fontId="16" fillId="0" borderId="0" xfId="2" applyFont="1" applyAlignment="1">
      <alignment horizontal="right" vertical="top"/>
    </xf>
    <xf numFmtId="0" fontId="16" fillId="5" borderId="0" xfId="2" applyFont="1" applyFill="1" applyAlignment="1" applyProtection="1">
      <alignment horizontal="right" vertical="top"/>
      <protection locked="0"/>
    </xf>
    <xf numFmtId="0" fontId="6" fillId="0" borderId="0" xfId="2" applyAlignment="1">
      <alignment horizontal="center"/>
    </xf>
    <xf numFmtId="0" fontId="6" fillId="0" borderId="0" xfId="2" applyAlignment="1">
      <alignment horizontal="center"/>
    </xf>
    <xf numFmtId="0" fontId="6" fillId="0" borderId="0" xfId="2" applyAlignment="1">
      <alignment wrapText="1"/>
    </xf>
    <xf numFmtId="0" fontId="2" fillId="0" borderId="0" xfId="2" applyFont="1" applyAlignment="1">
      <alignment wrapText="1"/>
    </xf>
    <xf numFmtId="0" fontId="2" fillId="0" borderId="16" xfId="2" applyFont="1" applyBorder="1" applyAlignment="1">
      <alignment horizontal="center"/>
    </xf>
    <xf numFmtId="0" fontId="2" fillId="0" borderId="16" xfId="2" applyFont="1" applyBorder="1" applyAlignment="1">
      <alignment horizontal="center"/>
    </xf>
    <xf numFmtId="0" fontId="2" fillId="0" borderId="0" xfId="2" applyFont="1"/>
    <xf numFmtId="0" fontId="2" fillId="0" borderId="11" xfId="2" applyFont="1" applyBorder="1" applyAlignment="1">
      <alignment horizontal="center" vertical="center"/>
    </xf>
    <xf numFmtId="0" fontId="17" fillId="0" borderId="16" xfId="2" applyFont="1" applyBorder="1"/>
    <xf numFmtId="0" fontId="2" fillId="0" borderId="12" xfId="2" applyFont="1" applyBorder="1" applyAlignment="1">
      <alignment horizontal="center" vertical="center" wrapText="1"/>
    </xf>
    <xf numFmtId="0" fontId="6" fillId="0" borderId="15" xfId="2" applyBorder="1" applyAlignment="1">
      <alignment horizontal="center"/>
    </xf>
    <xf numFmtId="0" fontId="6" fillId="0" borderId="16" xfId="2" applyBorder="1" applyAlignment="1">
      <alignment horizontal="center" wrapText="1"/>
    </xf>
    <xf numFmtId="0" fontId="6" fillId="0" borderId="16" xfId="2" applyBorder="1" applyAlignment="1">
      <alignment horizontal="center"/>
    </xf>
    <xf numFmtId="0" fontId="6" fillId="0" borderId="11" xfId="2" applyBorder="1" applyAlignment="1">
      <alignment horizontal="center"/>
    </xf>
    <xf numFmtId="0" fontId="2" fillId="0" borderId="16" xfId="2" applyFont="1" applyBorder="1"/>
    <xf numFmtId="0" fontId="2" fillId="0" borderId="13" xfId="2" applyFont="1" applyBorder="1" applyAlignment="1">
      <alignment horizontal="center" vertical="center" wrapText="1"/>
    </xf>
    <xf numFmtId="0" fontId="6" fillId="0" borderId="15" xfId="2" applyBorder="1"/>
    <xf numFmtId="37" fontId="6" fillId="0" borderId="16" xfId="2" applyNumberFormat="1" applyBorder="1"/>
    <xf numFmtId="0" fontId="6" fillId="0" borderId="12" xfId="2" applyBorder="1"/>
    <xf numFmtId="171" fontId="0" fillId="0" borderId="11" xfId="5" applyNumberFormat="1" applyFont="1" applyFill="1" applyBorder="1" applyProtection="1"/>
    <xf numFmtId="0" fontId="6" fillId="0" borderId="16" xfId="2" applyBorder="1" applyAlignment="1">
      <alignment horizontal="center"/>
    </xf>
    <xf numFmtId="0" fontId="6" fillId="0" borderId="16" xfId="2" applyBorder="1"/>
    <xf numFmtId="0" fontId="3" fillId="3" borderId="15" xfId="1" applyFill="1" applyBorder="1"/>
    <xf numFmtId="171" fontId="0" fillId="0" borderId="11" xfId="5" applyNumberFormat="1" applyFont="1" applyBorder="1" applyProtection="1"/>
    <xf numFmtId="0" fontId="6" fillId="3" borderId="15" xfId="2" applyFill="1" applyBorder="1"/>
    <xf numFmtId="0" fontId="6" fillId="0" borderId="27" xfId="2" applyBorder="1"/>
    <xf numFmtId="0" fontId="6" fillId="0" borderId="13" xfId="2" applyBorder="1"/>
    <xf numFmtId="0" fontId="6" fillId="0" borderId="28" xfId="2" applyBorder="1"/>
    <xf numFmtId="171" fontId="6" fillId="0" borderId="16" xfId="2" applyNumberFormat="1" applyBorder="1"/>
    <xf numFmtId="175" fontId="0" fillId="0" borderId="16" xfId="4" applyNumberFormat="1" applyFont="1" applyBorder="1" applyProtection="1"/>
    <xf numFmtId="0" fontId="6" fillId="0" borderId="29" xfId="2" applyBorder="1"/>
    <xf numFmtId="0" fontId="6" fillId="0" borderId="30" xfId="2" applyBorder="1" applyAlignment="1">
      <alignment horizontal="center"/>
    </xf>
    <xf numFmtId="0" fontId="6" fillId="0" borderId="27" xfId="2" applyBorder="1" applyAlignment="1">
      <alignment horizontal="center"/>
    </xf>
    <xf numFmtId="0" fontId="6" fillId="0" borderId="12" xfId="2" applyBorder="1" applyAlignment="1">
      <alignment horizontal="center"/>
    </xf>
    <xf numFmtId="0" fontId="6" fillId="0" borderId="31" xfId="2" applyBorder="1" applyAlignment="1">
      <alignment horizontal="center"/>
    </xf>
    <xf numFmtId="0" fontId="6" fillId="0" borderId="32" xfId="2" applyBorder="1" applyAlignment="1">
      <alignment horizontal="center"/>
    </xf>
    <xf numFmtId="0" fontId="6" fillId="0" borderId="12" xfId="2" applyBorder="1" applyAlignment="1">
      <alignment horizontal="center" wrapText="1"/>
    </xf>
    <xf numFmtId="0" fontId="1" fillId="0" borderId="12" xfId="2" applyFont="1" applyBorder="1" applyAlignment="1">
      <alignment horizontal="center"/>
    </xf>
    <xf numFmtId="0" fontId="6" fillId="0" borderId="28" xfId="2" applyBorder="1" applyAlignment="1">
      <alignment horizontal="center"/>
    </xf>
    <xf numFmtId="0" fontId="6" fillId="0" borderId="15" xfId="2" applyBorder="1" applyAlignment="1">
      <alignment horizontal="center" wrapText="1"/>
    </xf>
    <xf numFmtId="0" fontId="1" fillId="0" borderId="13" xfId="2" applyFont="1" applyBorder="1" applyAlignment="1">
      <alignment horizontal="center"/>
    </xf>
    <xf numFmtId="0" fontId="6" fillId="0" borderId="9" xfId="2" applyBorder="1" applyAlignment="1">
      <alignment horizontal="center"/>
    </xf>
    <xf numFmtId="0" fontId="6" fillId="3" borderId="0" xfId="2" applyFill="1"/>
    <xf numFmtId="0" fontId="6" fillId="0" borderId="11" xfId="2" applyBorder="1"/>
    <xf numFmtId="37" fontId="6" fillId="3" borderId="0" xfId="2" applyNumberFormat="1" applyFill="1"/>
    <xf numFmtId="0" fontId="6" fillId="0" borderId="32" xfId="2" applyBorder="1"/>
    <xf numFmtId="171" fontId="0" fillId="0" borderId="16" xfId="5" applyNumberFormat="1" applyFont="1" applyFill="1" applyBorder="1" applyProtection="1"/>
    <xf numFmtId="0" fontId="6" fillId="0" borderId="33" xfId="2" applyBorder="1" applyAlignment="1">
      <alignment horizontal="center"/>
    </xf>
    <xf numFmtId="0" fontId="6" fillId="0" borderId="27" xfId="2" applyBorder="1" applyAlignment="1">
      <alignment horizontal="center"/>
    </xf>
    <xf numFmtId="0" fontId="6" fillId="0" borderId="13" xfId="2" applyBorder="1" applyAlignment="1">
      <alignment horizontal="center"/>
    </xf>
    <xf numFmtId="0" fontId="6" fillId="0" borderId="13" xfId="2" applyBorder="1" applyAlignment="1">
      <alignment horizontal="center" wrapText="1"/>
    </xf>
    <xf numFmtId="171" fontId="0" fillId="5" borderId="16" xfId="5" applyNumberFormat="1" applyFont="1" applyFill="1" applyBorder="1" applyProtection="1">
      <protection locked="0"/>
    </xf>
    <xf numFmtId="172" fontId="0" fillId="5" borderId="16" xfId="5" applyNumberFormat="1" applyFont="1" applyFill="1" applyBorder="1" applyProtection="1">
      <protection locked="0"/>
    </xf>
    <xf numFmtId="171" fontId="0" fillId="0" borderId="16" xfId="5" applyNumberFormat="1" applyFont="1" applyBorder="1" applyProtection="1"/>
    <xf numFmtId="37" fontId="3" fillId="5" borderId="19" xfId="1" quotePrefix="1" applyNumberFormat="1" applyFill="1" applyBorder="1" applyAlignment="1">
      <alignment horizontal="right"/>
    </xf>
    <xf numFmtId="0" fontId="6" fillId="0" borderId="9" xfId="2" applyBorder="1"/>
    <xf numFmtId="0" fontId="6" fillId="0" borderId="31" xfId="2" applyBorder="1"/>
    <xf numFmtId="0" fontId="6" fillId="0" borderId="30" xfId="2" applyBorder="1" applyAlignment="1">
      <alignment horizontal="center"/>
    </xf>
    <xf numFmtId="0" fontId="6" fillId="0" borderId="31" xfId="2" applyBorder="1" applyAlignment="1">
      <alignment horizontal="center"/>
    </xf>
    <xf numFmtId="171" fontId="0" fillId="0" borderId="32" xfId="5" applyNumberFormat="1" applyFont="1" applyFill="1" applyBorder="1" applyProtection="1"/>
    <xf numFmtId="171" fontId="0" fillId="0" borderId="12" xfId="5" applyNumberFormat="1" applyFont="1" applyBorder="1" applyProtection="1"/>
    <xf numFmtId="172" fontId="0" fillId="5" borderId="16" xfId="5" applyNumberFormat="1" applyFont="1" applyFill="1" applyBorder="1" applyAlignment="1" applyProtection="1">
      <alignment horizontal="left"/>
      <protection locked="0"/>
    </xf>
    <xf numFmtId="172" fontId="0" fillId="5" borderId="16" xfId="5" applyNumberFormat="1" applyFont="1" applyFill="1" applyBorder="1" applyAlignment="1" applyProtection="1">
      <alignment horizontal="left" indent="1"/>
      <protection locked="0"/>
    </xf>
    <xf numFmtId="0" fontId="6" fillId="0" borderId="30" xfId="2" applyBorder="1"/>
    <xf numFmtId="176" fontId="0" fillId="5" borderId="16" xfId="5" applyNumberFormat="1" applyFont="1" applyFill="1" applyBorder="1" applyProtection="1">
      <protection locked="0"/>
    </xf>
    <xf numFmtId="10" fontId="6" fillId="0" borderId="16" xfId="2" applyNumberFormat="1" applyBorder="1"/>
    <xf numFmtId="171" fontId="0" fillId="0" borderId="34" xfId="5" applyNumberFormat="1" applyFont="1" applyBorder="1" applyProtection="1"/>
    <xf numFmtId="10" fontId="2" fillId="0" borderId="16" xfId="2" applyNumberFormat="1" applyFont="1" applyBorder="1"/>
    <xf numFmtId="0" fontId="2" fillId="0" borderId="15" xfId="2" applyFont="1" applyBorder="1"/>
    <xf numFmtId="171" fontId="2" fillId="0" borderId="35" xfId="5" applyNumberFormat="1" applyFont="1" applyBorder="1" applyProtection="1"/>
    <xf numFmtId="0" fontId="1" fillId="0" borderId="15" xfId="2" applyFont="1" applyBorder="1"/>
    <xf numFmtId="0" fontId="6" fillId="9" borderId="16" xfId="2" applyFill="1" applyBorder="1" applyAlignment="1">
      <alignment horizontal="center"/>
    </xf>
    <xf numFmtId="175" fontId="6" fillId="0" borderId="16" xfId="2" applyNumberFormat="1" applyBorder="1"/>
    <xf numFmtId="175" fontId="2" fillId="0" borderId="16" xfId="2" applyNumberFormat="1" applyFont="1" applyBorder="1"/>
    <xf numFmtId="176" fontId="6" fillId="0" borderId="0" xfId="2" applyNumberFormat="1"/>
  </cellXfs>
  <cellStyles count="6">
    <cellStyle name="Comma 7" xfId="5" xr:uid="{62706AB7-800C-4E86-B9E0-5BD2E1FE7DD1}"/>
    <cellStyle name="Currency 5" xfId="4" xr:uid="{EBF8273B-2264-4478-BFD2-3B7EF8E9916F}"/>
    <cellStyle name="Normal" xfId="0" builtinId="0"/>
    <cellStyle name="Normal 2" xfId="1" xr:uid="{57F79757-EC7C-4309-BD10-C82969F85E08}"/>
    <cellStyle name="Normal 4 2" xfId="2" xr:uid="{450E0876-5F87-42FB-8061-5122933BCD6C}"/>
    <cellStyle name="Percent 6 6" xfId="3" xr:uid="{5774E572-F7CD-4213-9B46-671F2DABB5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1</xdr:col>
      <xdr:colOff>1724025</xdr:colOff>
      <xdr:row>4</xdr:row>
      <xdr:rowOff>8568</xdr:rowOff>
    </xdr:to>
    <xdr:pic>
      <xdr:nvPicPr>
        <xdr:cNvPr id="2" name="Picture 1">
          <a:extLst>
            <a:ext uri="{FF2B5EF4-FFF2-40B4-BE49-F238E27FC236}">
              <a16:creationId xmlns:a16="http://schemas.microsoft.com/office/drawing/2014/main" id="{705068B3-C46D-4B6F-B2B0-B9CF2C955341}"/>
            </a:ext>
          </a:extLst>
        </xdr:cNvPr>
        <xdr:cNvPicPr>
          <a:picLocks noChangeAspect="1"/>
        </xdr:cNvPicPr>
      </xdr:nvPicPr>
      <xdr:blipFill>
        <a:blip xmlns:r="http://schemas.openxmlformats.org/officeDocument/2006/relationships" r:embed="rId1" cstate="print"/>
        <a:stretch>
          <a:fillRect/>
        </a:stretch>
      </xdr:blipFill>
      <xdr:spPr>
        <a:xfrm>
          <a:off x="0" y="209550"/>
          <a:ext cx="2638425" cy="446718"/>
        </a:xfrm>
        <a:prstGeom prst="rect">
          <a:avLst/>
        </a:prstGeom>
      </xdr:spPr>
    </xdr:pic>
    <xdr:clientData/>
  </xdr:twoCellAnchor>
  <xdr:twoCellAnchor editAs="oneCell">
    <xdr:from>
      <xdr:col>0</xdr:col>
      <xdr:colOff>9525</xdr:colOff>
      <xdr:row>0</xdr:row>
      <xdr:rowOff>152400</xdr:rowOff>
    </xdr:from>
    <xdr:to>
      <xdr:col>1</xdr:col>
      <xdr:colOff>1733550</xdr:colOff>
      <xdr:row>3</xdr:row>
      <xdr:rowOff>113343</xdr:rowOff>
    </xdr:to>
    <xdr:pic>
      <xdr:nvPicPr>
        <xdr:cNvPr id="3" name="Picture 2">
          <a:extLst>
            <a:ext uri="{FF2B5EF4-FFF2-40B4-BE49-F238E27FC236}">
              <a16:creationId xmlns:a16="http://schemas.microsoft.com/office/drawing/2014/main" id="{DD96B03B-C3B4-44DF-9AB6-2ECFF5CD6F86}"/>
            </a:ext>
          </a:extLst>
        </xdr:cNvPr>
        <xdr:cNvPicPr>
          <a:picLocks noChangeAspect="1"/>
        </xdr:cNvPicPr>
      </xdr:nvPicPr>
      <xdr:blipFill>
        <a:blip xmlns:r="http://schemas.openxmlformats.org/officeDocument/2006/relationships" r:embed="rId1" cstate="print"/>
        <a:stretch>
          <a:fillRect/>
        </a:stretch>
      </xdr:blipFill>
      <xdr:spPr>
        <a:xfrm>
          <a:off x="9525" y="152400"/>
          <a:ext cx="2638425" cy="4467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20TESI%20UTILITIES/Hydro%202000/CoS%202020/Settlement%20Conf/2000%20TESI_Data%20Vault%20Settlement%2020200716.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anuela/Documents/TESI/TESI%20UTILITIES/CHEC/CHEC%20Models/CHEC_Rate%20Design%20Mode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artine/Local%20Settings/Temporary%20Internet%20Files/Content.IE5/4JL8EBEO/Finance/Rates/RATE%20APPLICATION%20-%202009/ERA%20Model%20Info/2009%20Model/RateMak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20TESI%20CODES%20&amp;%20POLICIES/Minimum%20Filing%20Requirements/2020%20Minimum%20Filing%20Requirments/2020_Filing_Requirements_Chapter2_Appendice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nuela/Documents/TANDEM%20ENERGY%20SERVICES%20INC/Documents/Hearst/RateMaker/Hearst_RMpils%202010ED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nuela/AppData/Local/Microsoft/Windows/Temporary%20Internet%20Files/Content.Outlook/7VFETQWL/CHEC_Rate%20Design%20Master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audo\Downloads\Appendices_removed.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0.2 Customer Classes"/>
      <sheetName val="Exhibit 1 -&gt;"/>
      <sheetName val="1.1 Trial Balance Summary"/>
      <sheetName val="1.2 TB Historical Balances"/>
      <sheetName val="1.3 TB Projected Balances"/>
      <sheetName val="1.4 TB Var Analysis"/>
      <sheetName val="Exhibit 2 -&gt;"/>
      <sheetName val="2.1. Rate Base Trend "/>
      <sheetName val="2.2 RateBase VarAnalysis"/>
      <sheetName val="2.3 Summary of Capital "/>
      <sheetName val="2.4. Var Capital Expenditures"/>
      <sheetName val="2.5 DSP Input Tables"/>
      <sheetName val="FIXED ASSET CONTINUITY STMT -&gt;"/>
      <sheetName val="2.5 Service Life Comp"/>
      <sheetName val="2.6 Fixed Asset Cont Stmt"/>
      <sheetName val="2.7 Overhead"/>
      <sheetName val="1576"/>
      <sheetName val="Reconciliation Sheet"/>
      <sheetName val="DEPRECIATION EXPENSES -&gt;"/>
      <sheetName val="2.9 Depreciation Expenses"/>
      <sheetName val="2.12 Proposed REG Invest."/>
      <sheetName val="2.9 DeprExp 2012_2013 Old CGAAP"/>
      <sheetName val="2.9 DeprExp 2013-2014 RevCGAAP"/>
      <sheetName val="2.9 DeprExp 2014-2020 MIFRS"/>
      <sheetName val="2.13 SQI"/>
      <sheetName val="Exhibit 3 -&gt;"/>
      <sheetName val="OPERATING REVENUES -&gt;"/>
      <sheetName val="PILs -&gt;"/>
      <sheetName val="3.3 PILs.TaxRate"/>
      <sheetName val="3.4 PILs.Sch 8 UCC"/>
      <sheetName val="3.5 PILs.Sch 10 CEC"/>
      <sheetName val="3.6 PILs Sch 7 LCF"/>
      <sheetName val="3.7 PILs.Reserves"/>
      <sheetName val="3.8 PILs.TxblIncome"/>
      <sheetName val="3.9 PILs.Final PILs"/>
      <sheetName val="3.2 Other_Oper_Rev Sum"/>
      <sheetName val="LOAD FORECAST -&gt;"/>
      <sheetName val="3.10 Load Forecast Inputs"/>
      <sheetName val="3.11 LoadForecast"/>
      <sheetName val="Exhibit 4 -&gt;"/>
      <sheetName val="OM&amp;A -&gt;"/>
      <sheetName val="4.1 OM&amp;A_Detailed_Analysis"/>
      <sheetName val="4.2 OM&amp;A_Summary_Analys"/>
      <sheetName val="5-A Metrics"/>
      <sheetName val="4.3 OMA Programs"/>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 SupplExp2"/>
      <sheetName val="4.12 PowerSupplExp Old"/>
      <sheetName val="4.13 Corp_Cost_Allocation"/>
      <sheetName val="Exhibit 5 -&gt;"/>
      <sheetName val="5.1 Capital Structure"/>
      <sheetName val="5.2 Debt Instruments"/>
      <sheetName val="Exhibit 6 -&gt;"/>
      <sheetName val="6.1 Revenue Requirement"/>
      <sheetName val="6.2 Chg in RevReq"/>
      <sheetName val="6.3 Rev Deficiency Sufficie "/>
      <sheetName val="6.5 OEB Input Appendices"/>
      <sheetName val="6.6 OEB ROE Summary"/>
      <sheetName val="6.8 Over_Under-earning Driv"/>
      <sheetName val="Exhibit 8 -&gt;"/>
      <sheetName val="8.1 Loss Factors"/>
      <sheetName val="8.2 IFRS Transition Cost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Appendix 2-R"/>
      <sheetName val="Settlement Conference Tables"/>
    </sheetNames>
    <sheetDataSet>
      <sheetData sheetId="0"/>
      <sheetData sheetId="1">
        <row r="23">
          <cell r="E23">
            <v>2019</v>
          </cell>
        </row>
        <row r="25">
          <cell r="E25">
            <v>2020</v>
          </cell>
        </row>
        <row r="27">
          <cell r="E27">
            <v>2012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4">
          <cell r="L14">
            <v>1113</v>
          </cell>
        </row>
        <row r="15">
          <cell r="L15">
            <v>141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03">
          <cell r="I203">
            <v>7.9000000000000008E-3</v>
          </cell>
        </row>
        <row r="204">
          <cell r="I204">
            <v>7.6E-3</v>
          </cell>
        </row>
        <row r="205">
          <cell r="I205">
            <v>2.9607000000000001</v>
          </cell>
        </row>
        <row r="206">
          <cell r="I206">
            <v>2.2888999999999999</v>
          </cell>
        </row>
        <row r="207">
          <cell r="I207">
            <v>7.6E-3</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v>0</v>
          </cell>
        </row>
      </sheetData>
      <sheetData sheetId="47"/>
      <sheetData sheetId="48"/>
      <sheetData sheetId="49"/>
      <sheetData sheetId="50"/>
      <sheetData sheetId="5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 val="Table of Content"/>
      <sheetName val="0.1 LDC Info"/>
      <sheetName val="Table of Contents"/>
      <sheetName val="0.2 Customer Classes"/>
      <sheetName val="Exhibit 1 -&gt;"/>
      <sheetName val="1.1 Trial Balance Summary"/>
      <sheetName val="1.2 TB Historical Balances"/>
      <sheetName val="1.3 TB Projected Balances"/>
      <sheetName val="1.4 TB Var Analysis"/>
      <sheetName val="Exhibit 2 -&gt;"/>
      <sheetName val="2.1. Rate Base Trend "/>
      <sheetName val="2.2 RateBase VarAnalysis"/>
      <sheetName val="2.3 Summary of Capital Projects"/>
      <sheetName val="2.4 Var Capital Expenditures"/>
      <sheetName val="FIXED ASSET CONTINUITY STMT -&gt;"/>
      <sheetName val="2.6 Fixed Asset Cont Stmt"/>
      <sheetName val="2.5 DSP Input Tables"/>
      <sheetName val="2.5 Service Life Comp"/>
      <sheetName val="2.7 Overhead"/>
      <sheetName val="2.6 Fixed Asset Cont Stmt (2)"/>
      <sheetName val="DEPRECIATION EXPENSES -&gt;"/>
      <sheetName val="2.10 DeprExp Bridge NewGAAP"/>
      <sheetName val="2.11 DeprExp Test NewGAAP"/>
      <sheetName val="2.12 Proposed REG Invest."/>
      <sheetName val="2.9 Depreciation Expenses"/>
      <sheetName val="2.13 SQI"/>
      <sheetName val="Exhibit 3 -&gt;"/>
      <sheetName val="OPERATING REVENUES -&gt;"/>
      <sheetName val="3.1 Other Oper Rev Detail"/>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3.2 Other_Oper_ 2-H"/>
      <sheetName val="LOAD FORECAST -&gt;"/>
      <sheetName val="3.10 Load Forecast Inputs"/>
      <sheetName val="3.11 LoadForecast"/>
      <sheetName val="Exhibit 4 -&gt;"/>
      <sheetName val="OM&amp;A -&gt;"/>
      <sheetName val="4.1 OM&amp;A_Detailed_Analysis"/>
      <sheetName val="4.1 OM&amp;A_Detailed_Analysis (2)"/>
      <sheetName val="4.2 OM&amp;A_Summary_Analys"/>
      <sheetName val="4.3 OMA Programs"/>
      <sheetName val="4.4 OM&amp;A_Cost _Drivers"/>
      <sheetName val="4.4 OM&amp;A Driver Summary"/>
      <sheetName val="4.5 Monthly Staff Lvl"/>
      <sheetName val="4.6 Yearly Staff Turnover"/>
      <sheetName val="4.7 Employee Costs"/>
      <sheetName val="4.8 Charitable Donations"/>
      <sheetName val="4.9 OM&amp;A_per_Cust_FTEE"/>
      <sheetName val="4.10 Regulatory_Costs"/>
      <sheetName val="4.11 Supplier Purchases"/>
      <sheetName val="4.13 Corp_Cost_Allocation"/>
      <sheetName val="4.12 PowerSupplExp (2)"/>
      <sheetName val="4.12 PowerSupplExp"/>
      <sheetName val="Exhibit 5 -&gt;"/>
      <sheetName val="5.1 Capital Structure"/>
      <sheetName val="5.2 Debt Instruments"/>
      <sheetName val="Exhibit 6 -&gt;"/>
      <sheetName val="6.1 Revenue Requirement"/>
      <sheetName val="6.2 Chg in RevReq"/>
      <sheetName val="6.3 Rev Deficiency Sufficie "/>
      <sheetName val="6.4 Projected ROE"/>
      <sheetName val="ROE Calcs -&gt;"/>
      <sheetName val="6.4 ROE"/>
      <sheetName val="6.5 OEB Input Appendices"/>
      <sheetName val="6.6 OEB ROE Summary"/>
      <sheetName val="6.8 Over_Under-earning Driv"/>
      <sheetName val="Benchmarking Forecast Tool -&gt;"/>
      <sheetName val="6.8 Scorecard"/>
      <sheetName val="Model Inputs"/>
      <sheetName val="Benchmarking Calculations"/>
      <sheetName val="Results"/>
      <sheetName val="Exhibit 8 -&gt;"/>
      <sheetName val="8.1 Loss Factors"/>
      <sheetName val="Rate Design"/>
      <sheetName val="A. Cost Allocation &amp; RevAllocn"/>
      <sheetName val="B. RateDesign"/>
      <sheetName val="C. Res Rate Design"/>
      <sheetName val="D. Rev_Reconciliation"/>
      <sheetName val="E. Revenues at Curr Rates"/>
      <sheetName val="F.Cost Allocation"/>
      <sheetName val="G.110kV Refund"/>
      <sheetName val="Intergrity Check"/>
      <sheetName val="Integrity Check"/>
      <sheetName val="Bill Impact"/>
      <sheetName val="Bill Impact - Res 10 Pct"/>
      <sheetName val="Bill Impact - Residential 500"/>
      <sheetName val="Bill Impact - Residential 750"/>
      <sheetName val="Bill Impact - Residential 1000"/>
      <sheetName val="Bill Impact - Residential 2000"/>
      <sheetName val="Bill Impact - GS&lt;50"/>
      <sheetName val="Bill Impact - GS&gt;50"/>
      <sheetName val="Bill Impact - USL"/>
      <sheetName val="Bill Impact - Sentinel Lights"/>
      <sheetName val="Bill Impact - StreetLight"/>
      <sheetName val="Sheet2"/>
      <sheetName val="Intervener Tool"/>
      <sheetName val="Settlement Conference Tables"/>
      <sheetName val="8.2 IFRS Transition Costs"/>
      <sheetName val="Index"/>
      <sheetName val="LOBs"/>
      <sheetName val="Financials"/>
      <sheetName val="Loads"/>
      <sheetName val="Classify"/>
      <sheetName val="Allocate"/>
      <sheetName val="F&amp;C"/>
      <sheetName val="Summary"/>
      <sheetName val="Macros"/>
      <sheetName val="Module1"/>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 val="1. Info"/>
      <sheetName val="2. Applicable Worksheets"/>
      <sheetName val="3. Rate Classes"/>
      <sheetName val="hidden1"/>
      <sheetName val="4. Most Recent Tariff"/>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2.ModelTables"/>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 val="5. 2014 Continuity Schedule"/>
      <sheetName val="11. Hidden"/>
      <sheetName val="14. Bill Impacts1"/>
      <sheetName val="2016 List"/>
      <sheetName val="2.3 Summary of Capital "/>
      <sheetName val="2.4. Var Capital Expenditures"/>
      <sheetName val="Reconciliation Sheet"/>
      <sheetName val="2.9 DeprExp 2012_2013 Old CGAAP"/>
      <sheetName val="2.9 DeprExp 2013-2014 RevCGAAP"/>
      <sheetName val="2.9 DeprExp 2014-2020 MIFRS"/>
      <sheetName val="Appendix 2-R"/>
      <sheetName val="Hidden_CAPEX"/>
      <sheetName val="Hidden_REG Invest."/>
      <sheetName val="Hidden_REG Improvement"/>
      <sheetName val="Hidden_REG Expansion"/>
      <sheetName val="Hidden_Other Revenue"/>
      <sheetName val="Hidden_OM&amp;A Summary"/>
      <sheetName val="Hidden_Employee Costs"/>
      <sheetName val="Hidden_RegulatoryCosts1"/>
      <sheetName val="Hidden_RegulatoryCosts2"/>
      <sheetName val="App.2-Z_Commodity Expense"/>
      <sheetName val="Index2"/>
      <sheetName val="Rev_Req &amp; Fee Workform -&gt;"/>
      <sheetName val="1.2 Trial Balance Det_Budget"/>
      <sheetName val="1.2.1 Other Programs"/>
      <sheetName val="1.3 Cost Analysis"/>
      <sheetName val="1.4 Player Forecast"/>
      <sheetName val="1.5 Cost Allocation by Program"/>
      <sheetName val="1.6 Fee Design"/>
      <sheetName val="1.6 Fee Design (2)"/>
      <sheetName val="1.7 2020 Revenues"/>
      <sheetName val="1.8 Rev_Reqt"/>
      <sheetName val="Trillium Grant-&gt;"/>
      <sheetName val="2.1 OTF Tracking"/>
      <sheetName val="Backup"/>
      <sheetName val="Asset_Base"/>
      <sheetName val="Cost_of_Capital"/>
      <sheetName val="4.2 2019 Revenues"/>
      <sheetName val="2019 Budget"/>
      <sheetName val="Sheet4"/>
      <sheetName val="blank"/>
      <sheetName val="2020 Regulatory Budget"/>
      <sheetName val="2020 Capital Budget"/>
      <sheetName val="2020 Operating Budget"/>
      <sheetName val="OEB Operating Buckets"/>
      <sheetName val="Expenses - Service"/>
      <sheetName val="Computer Hardware"/>
      <sheetName val="Lease hold"/>
      <sheetName val="Expenses - Service - Meters"/>
      <sheetName val="Expenses - Distribution"/>
      <sheetName val="Expenses - Billing and Collecti"/>
      <sheetName val="Expenses - Administration"/>
      <sheetName val="Labour - Service"/>
      <sheetName val="Labour - Distribution"/>
      <sheetName val="Labour - Billing and Collecti"/>
      <sheetName val="Labour - Administration"/>
      <sheetName val="Rate Table - Salaries"/>
      <sheetName val="1576"/>
      <sheetName val="5-A Metrics"/>
      <sheetName val="4.12 Power SupplExp2"/>
      <sheetName val="4.12 PowerSupplExp Old"/>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sheetData>
      <sheetData sheetId="13"/>
      <sheetData sheetId="14"/>
      <sheetData sheetId="15">
        <row r="23">
          <cell r="E23">
            <v>2019</v>
          </cell>
        </row>
      </sheetData>
      <sheetData sheetId="16" refreshError="1"/>
      <sheetData sheetId="17"/>
      <sheetData sheetId="18"/>
      <sheetData sheetId="19"/>
      <sheetData sheetId="20">
        <row r="557">
          <cell r="O557">
            <v>0</v>
          </cell>
        </row>
      </sheetData>
      <sheetData sheetId="21">
        <row r="478">
          <cell r="I478">
            <v>176254.78</v>
          </cell>
        </row>
      </sheetData>
      <sheetData sheetId="22"/>
      <sheetData sheetId="23"/>
      <sheetData sheetId="24">
        <row r="15">
          <cell r="G15">
            <v>6992273.0999999996</v>
          </cell>
        </row>
      </sheetData>
      <sheetData sheetId="25"/>
      <sheetData sheetId="26" refreshError="1"/>
      <sheetData sheetId="27" refreshError="1"/>
      <sheetData sheetId="28"/>
      <sheetData sheetId="29">
        <row r="345">
          <cell r="F345">
            <v>165830</v>
          </cell>
        </row>
      </sheetData>
      <sheetData sheetId="30"/>
      <sheetData sheetId="31"/>
      <sheetData sheetId="32"/>
      <sheetData sheetId="33" refreshError="1"/>
      <sheetData sheetId="34"/>
      <sheetData sheetId="35" refreshError="1"/>
      <sheetData sheetId="36" refreshError="1"/>
      <sheetData sheetId="37"/>
      <sheetData sheetId="38"/>
      <sheetData sheetId="39"/>
      <sheetData sheetId="40"/>
      <sheetData sheetId="41"/>
      <sheetData sheetId="42" refreshError="1"/>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refreshError="1"/>
      <sheetData sheetId="60"/>
      <sheetData sheetId="61"/>
      <sheetData sheetId="62"/>
      <sheetData sheetId="63" refreshError="1"/>
      <sheetData sheetId="64"/>
      <sheetData sheetId="65"/>
      <sheetData sheetId="66"/>
      <sheetData sheetId="67"/>
      <sheetData sheetId="68"/>
      <sheetData sheetId="69"/>
      <sheetData sheetId="70"/>
      <sheetData sheetId="71"/>
      <sheetData sheetId="72" refreshError="1"/>
      <sheetData sheetId="73">
        <row r="192">
          <cell r="J192">
            <v>18519668.274294022</v>
          </cell>
        </row>
      </sheetData>
      <sheetData sheetId="74"/>
      <sheetData sheetId="75">
        <row r="24">
          <cell r="O24">
            <v>166848.31460745196</v>
          </cell>
        </row>
      </sheetData>
      <sheetData sheetId="76"/>
      <sheetData sheetId="77"/>
      <sheetData sheetId="78">
        <row r="13">
          <cell r="H13">
            <v>1175114.371826</v>
          </cell>
        </row>
      </sheetData>
      <sheetData sheetId="79"/>
      <sheetData sheetId="80"/>
      <sheetData sheetId="81" refreshError="1"/>
      <sheetData sheetId="82" refreshError="1"/>
      <sheetData sheetId="83" refreshError="1"/>
      <sheetData sheetId="84"/>
      <sheetData sheetId="85"/>
      <sheetData sheetId="86"/>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refreshError="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refreshError="1"/>
      <sheetData sheetId="122"/>
      <sheetData sheetId="123"/>
      <sheetData sheetId="124"/>
      <sheetData sheetId="125"/>
      <sheetData sheetId="126"/>
      <sheetData sheetId="127" refreshError="1"/>
      <sheetData sheetId="128" refreshError="1"/>
      <sheetData sheetId="129"/>
      <sheetData sheetId="130"/>
      <sheetData sheetId="131">
        <row r="19">
          <cell r="B19" t="str">
            <v>UNMETERED SCATTERED LOAD</v>
          </cell>
        </row>
      </sheetData>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ow r="1">
          <cell r="AM1" t="str">
            <v>Algoma Power Inc.</v>
          </cell>
        </row>
      </sheetData>
      <sheetData sheetId="147"/>
      <sheetData sheetId="148" refreshError="1"/>
      <sheetData sheetId="149"/>
      <sheetData sheetId="150">
        <row r="1">
          <cell r="D1" t="str">
            <v>Applicable only for Non-RPP Customers</v>
          </cell>
        </row>
      </sheetData>
      <sheetData sheetId="151" refreshError="1"/>
      <sheetData sheetId="152">
        <row r="24">
          <cell r="E24"/>
        </row>
      </sheetData>
      <sheetData sheetId="153"/>
      <sheetData sheetId="154"/>
      <sheetData sheetId="155"/>
      <sheetData sheetId="156"/>
      <sheetData sheetId="157">
        <row r="26">
          <cell r="C26" t="e">
            <v>#VALUE!</v>
          </cell>
        </row>
      </sheetData>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ow r="1">
          <cell r="H1">
            <v>0</v>
          </cell>
        </row>
      </sheetData>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ow r="19">
          <cell r="E19">
            <v>319</v>
          </cell>
        </row>
      </sheetData>
      <sheetData sheetId="301">
        <row r="17">
          <cell r="C17" t="str">
            <v>Club - Audit Professional Fees</v>
          </cell>
        </row>
      </sheetData>
      <sheetData sheetId="302">
        <row r="40">
          <cell r="C40">
            <v>0</v>
          </cell>
        </row>
      </sheetData>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sheetData sheetId="316"/>
      <sheetData sheetId="317">
        <row r="25">
          <cell r="E25">
            <v>153433.52666666638</v>
          </cell>
        </row>
      </sheetData>
      <sheetData sheetId="318"/>
      <sheetData sheetId="319">
        <row r="11">
          <cell r="A11">
            <v>5075</v>
          </cell>
        </row>
      </sheetData>
      <sheetData sheetId="320"/>
      <sheetData sheetId="321"/>
      <sheetData sheetId="322"/>
      <sheetData sheetId="323">
        <row r="11">
          <cell r="A11">
            <v>5010</v>
          </cell>
        </row>
      </sheetData>
      <sheetData sheetId="324">
        <row r="11">
          <cell r="A11">
            <v>5310</v>
          </cell>
        </row>
      </sheetData>
      <sheetData sheetId="325">
        <row r="11">
          <cell r="A11">
            <v>5605</v>
          </cell>
        </row>
      </sheetData>
      <sheetData sheetId="326">
        <row r="40">
          <cell r="A40">
            <v>4380</v>
          </cell>
        </row>
      </sheetData>
      <sheetData sheetId="327">
        <row r="53">
          <cell r="A53">
            <v>1820</v>
          </cell>
        </row>
      </sheetData>
      <sheetData sheetId="328">
        <row r="35">
          <cell r="A35">
            <v>5305</v>
          </cell>
        </row>
      </sheetData>
      <sheetData sheetId="329">
        <row r="28">
          <cell r="A28">
            <v>5610</v>
          </cell>
        </row>
      </sheetData>
      <sheetData sheetId="330"/>
      <sheetData sheetId="331"/>
      <sheetData sheetId="332"/>
      <sheetData sheetId="333"/>
      <sheetData sheetId="3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19604-F2FB-4B8A-84E0-8DD2B4DA5EA5}">
  <sheetPr codeName="Sheet235">
    <pageSetUpPr fitToPage="1"/>
  </sheetPr>
  <dimension ref="A1:Y129"/>
  <sheetViews>
    <sheetView showGridLines="0" topLeftCell="A34" zoomScaleNormal="100" workbookViewId="0">
      <selection activeCell="B69" sqref="B69"/>
    </sheetView>
  </sheetViews>
  <sheetFormatPr defaultColWidth="8.7109375" defaultRowHeight="12.75" x14ac:dyDescent="0.2"/>
  <cols>
    <col min="1" max="1" width="13.7109375" style="2" customWidth="1"/>
    <col min="2" max="2" width="35.28515625" style="2" customWidth="1"/>
    <col min="3" max="3" width="13.42578125" style="2" customWidth="1"/>
    <col min="4" max="4" width="13.7109375" style="2" customWidth="1"/>
    <col min="5" max="11" width="12.5703125" style="2" customWidth="1"/>
    <col min="12" max="12" width="14.85546875" style="2" bestFit="1" customWidth="1"/>
    <col min="13" max="13" width="4.7109375" style="2" customWidth="1"/>
    <col min="14" max="14" width="13.85546875" style="2" bestFit="1" customWidth="1"/>
    <col min="15" max="15" width="12.7109375" style="2" bestFit="1" customWidth="1"/>
    <col min="16" max="16" width="5.28515625" style="2" customWidth="1"/>
    <col min="17" max="17" width="13.85546875" style="2" bestFit="1" customWidth="1"/>
    <col min="18" max="18" width="13.28515625" style="2" bestFit="1" customWidth="1"/>
    <col min="19" max="19" width="11.28515625" style="2" bestFit="1" customWidth="1"/>
    <col min="20" max="20" width="9.140625" style="2" bestFit="1" customWidth="1"/>
    <col min="21" max="16384" width="8.7109375" style="2"/>
  </cols>
  <sheetData>
    <row r="1" spans="1:25" x14ac:dyDescent="0.2">
      <c r="A1" s="1"/>
      <c r="L1" s="3" t="s">
        <v>0</v>
      </c>
      <c r="M1" s="4" t="s">
        <v>1</v>
      </c>
    </row>
    <row r="2" spans="1:25" x14ac:dyDescent="0.2">
      <c r="A2" s="5"/>
      <c r="L2" s="3" t="s">
        <v>2</v>
      </c>
      <c r="M2" s="6"/>
    </row>
    <row r="3" spans="1:25" x14ac:dyDescent="0.2">
      <c r="A3" s="5"/>
      <c r="L3" s="3" t="s">
        <v>3</v>
      </c>
      <c r="M3" s="6"/>
    </row>
    <row r="4" spans="1:25" x14ac:dyDescent="0.2">
      <c r="A4" s="5"/>
      <c r="L4" s="3" t="s">
        <v>4</v>
      </c>
      <c r="M4" s="6"/>
    </row>
    <row r="5" spans="1:25" x14ac:dyDescent="0.2">
      <c r="A5" s="5"/>
      <c r="L5" s="3" t="s">
        <v>5</v>
      </c>
      <c r="M5" s="6"/>
    </row>
    <row r="6" spans="1:25" x14ac:dyDescent="0.2">
      <c r="A6" s="5"/>
      <c r="L6" s="3"/>
    </row>
    <row r="7" spans="1:25" x14ac:dyDescent="0.2">
      <c r="A7" s="5"/>
      <c r="L7" s="3" t="s">
        <v>6</v>
      </c>
      <c r="M7" s="6"/>
    </row>
    <row r="8" spans="1:25" x14ac:dyDescent="0.2">
      <c r="A8" s="5"/>
    </row>
    <row r="10" spans="1:25" ht="15.75" thickBot="1" x14ac:dyDescent="0.3">
      <c r="A10" s="7"/>
      <c r="B10" s="8"/>
      <c r="C10" s="9"/>
      <c r="D10" s="10"/>
      <c r="E10" s="10"/>
      <c r="F10" s="10"/>
      <c r="G10" s="7"/>
      <c r="H10" s="7"/>
      <c r="I10" s="7"/>
      <c r="J10" s="7"/>
      <c r="K10" s="7"/>
      <c r="L10" s="10"/>
      <c r="M10" s="11"/>
      <c r="N10" s="12"/>
      <c r="O10" s="12"/>
      <c r="P10" s="12"/>
      <c r="Q10" s="11"/>
      <c r="R10" s="11"/>
      <c r="S10" s="11"/>
      <c r="T10" s="11"/>
      <c r="U10" s="11"/>
      <c r="V10" s="11"/>
      <c r="W10" s="12"/>
      <c r="X10" s="12"/>
      <c r="Y10" s="13"/>
    </row>
    <row r="11" spans="1:25" ht="15" x14ac:dyDescent="0.25">
      <c r="A11" s="14"/>
      <c r="B11" s="15"/>
      <c r="C11" s="11"/>
      <c r="D11" s="11"/>
      <c r="E11" s="11"/>
      <c r="F11" s="11"/>
      <c r="G11" s="13"/>
      <c r="H11" s="11"/>
      <c r="I11" s="11"/>
      <c r="J11" s="11"/>
      <c r="K11" s="11"/>
      <c r="L11" s="16"/>
      <c r="M11" s="16"/>
      <c r="N11" s="17"/>
      <c r="O11" s="15"/>
      <c r="P11" s="11"/>
      <c r="Q11" s="11"/>
      <c r="R11" s="11"/>
      <c r="S11" s="11"/>
      <c r="T11" s="11"/>
      <c r="U11" s="11"/>
      <c r="V11" s="11"/>
      <c r="W11" s="12"/>
      <c r="X11" s="12"/>
      <c r="Y11" s="13"/>
    </row>
    <row r="12" spans="1:25" ht="15" x14ac:dyDescent="0.25">
      <c r="A12" s="16" t="s">
        <v>7</v>
      </c>
      <c r="B12" s="17" t="s">
        <v>8</v>
      </c>
      <c r="C12" s="15"/>
      <c r="D12" s="11"/>
      <c r="E12" s="11"/>
      <c r="F12" s="11"/>
      <c r="G12" s="13"/>
      <c r="H12" s="11"/>
      <c r="I12" s="11"/>
      <c r="J12" s="11"/>
      <c r="K12" s="11"/>
      <c r="L12" s="16"/>
      <c r="M12" s="16"/>
      <c r="N12" s="17"/>
      <c r="O12" s="15"/>
      <c r="P12" s="11"/>
      <c r="Q12" s="11"/>
      <c r="R12" s="11"/>
      <c r="S12" s="11"/>
      <c r="T12" s="11"/>
      <c r="U12" s="11"/>
      <c r="V12" s="11"/>
      <c r="W12" s="12"/>
      <c r="X12" s="12"/>
      <c r="Y12" s="13"/>
    </row>
    <row r="13" spans="1:25" ht="15.75" thickBot="1" x14ac:dyDescent="0.3">
      <c r="A13" s="14"/>
      <c r="B13" s="15"/>
      <c r="C13" s="11"/>
      <c r="D13" s="11"/>
      <c r="E13" s="11"/>
      <c r="F13" s="11"/>
      <c r="G13" s="13"/>
      <c r="H13" s="11"/>
      <c r="I13" s="11"/>
      <c r="J13" s="11"/>
      <c r="K13" s="11"/>
      <c r="L13" s="16"/>
      <c r="M13" s="16"/>
      <c r="N13" s="17"/>
      <c r="O13" s="15"/>
      <c r="P13" s="11"/>
      <c r="Q13" s="11"/>
      <c r="R13" s="11"/>
      <c r="S13" s="11"/>
      <c r="T13" s="11"/>
      <c r="U13" s="11"/>
      <c r="V13" s="11"/>
      <c r="W13" s="12"/>
      <c r="X13" s="12"/>
      <c r="Y13" s="13"/>
    </row>
    <row r="14" spans="1:25" ht="15.75" thickBot="1" x14ac:dyDescent="0.3">
      <c r="A14" s="13"/>
      <c r="B14" s="13" t="s">
        <v>9</v>
      </c>
      <c r="C14" s="13"/>
      <c r="D14" s="13"/>
      <c r="E14" s="13"/>
      <c r="F14" s="13"/>
      <c r="G14" s="18"/>
      <c r="H14" s="19"/>
      <c r="I14" s="12"/>
      <c r="J14" s="20"/>
      <c r="K14" s="20"/>
      <c r="L14" s="12"/>
      <c r="M14" s="12"/>
      <c r="N14" s="12"/>
      <c r="O14" s="21"/>
      <c r="P14" s="21"/>
      <c r="Q14" s="12"/>
      <c r="R14" s="12"/>
      <c r="S14" s="12"/>
      <c r="T14" s="12"/>
      <c r="U14" s="12"/>
      <c r="V14" s="12"/>
      <c r="W14" s="12"/>
      <c r="X14" s="12"/>
      <c r="Y14" s="12"/>
    </row>
    <row r="15" spans="1:25" ht="15" x14ac:dyDescent="0.25">
      <c r="A15" s="16"/>
      <c r="B15" s="17" t="s">
        <v>10</v>
      </c>
      <c r="C15" s="13" t="s">
        <v>11</v>
      </c>
      <c r="D15" s="13"/>
      <c r="E15" s="13"/>
      <c r="F15" s="13"/>
      <c r="G15" s="22" t="s">
        <v>12</v>
      </c>
      <c r="H15" s="23" t="s">
        <v>13</v>
      </c>
      <c r="I15" s="12"/>
      <c r="J15" s="24"/>
      <c r="K15" s="24"/>
      <c r="L15" s="12"/>
      <c r="M15" s="12"/>
      <c r="N15" s="12"/>
      <c r="O15" s="21"/>
      <c r="P15" s="21"/>
      <c r="Q15" s="12"/>
      <c r="R15" s="12"/>
      <c r="S15" s="12"/>
      <c r="T15" s="12"/>
      <c r="U15" s="12"/>
      <c r="V15" s="12"/>
      <c r="W15" s="12"/>
      <c r="X15" s="12"/>
      <c r="Y15" s="12"/>
    </row>
    <row r="16" spans="1:25" ht="15.75" thickBot="1" x14ac:dyDescent="0.3">
      <c r="A16" s="13"/>
      <c r="B16" s="17"/>
      <c r="C16" s="13"/>
      <c r="D16" s="13"/>
      <c r="E16" s="13"/>
      <c r="F16" s="13"/>
      <c r="G16" s="25"/>
      <c r="H16" s="26"/>
      <c r="I16" s="12"/>
      <c r="J16" s="24"/>
      <c r="K16" s="24"/>
      <c r="L16" s="12"/>
      <c r="M16" s="12"/>
      <c r="N16" s="12"/>
      <c r="O16" s="21"/>
      <c r="P16" s="21"/>
      <c r="Q16" s="12"/>
      <c r="R16" s="12"/>
      <c r="S16" s="12"/>
      <c r="T16" s="12"/>
      <c r="U16" s="12"/>
      <c r="V16" s="12"/>
      <c r="W16" s="12"/>
      <c r="X16" s="12"/>
      <c r="Y16" s="12"/>
    </row>
    <row r="17" spans="1:25" ht="14.25" customHeight="1" x14ac:dyDescent="0.25">
      <c r="A17" s="13"/>
      <c r="B17" s="27" t="s">
        <v>14</v>
      </c>
      <c r="C17" s="28" t="s">
        <v>15</v>
      </c>
      <c r="D17" s="29"/>
      <c r="E17" s="30"/>
      <c r="F17" s="31"/>
      <c r="G17" s="32">
        <v>20.09</v>
      </c>
      <c r="H17" s="33">
        <v>20.09</v>
      </c>
      <c r="I17" s="12"/>
      <c r="J17" s="34"/>
      <c r="K17" s="34"/>
      <c r="L17" s="12"/>
      <c r="M17" s="12"/>
      <c r="N17" s="12"/>
      <c r="O17" s="13"/>
      <c r="P17" s="13"/>
      <c r="Q17" s="12"/>
      <c r="R17" s="12"/>
      <c r="S17" s="12"/>
      <c r="T17" s="12"/>
      <c r="U17" s="12"/>
      <c r="V17" s="12"/>
      <c r="W17" s="12"/>
      <c r="X17" s="12"/>
      <c r="Y17" s="12"/>
    </row>
    <row r="18" spans="1:25" ht="14.25" customHeight="1" x14ac:dyDescent="0.25">
      <c r="A18" s="13"/>
      <c r="B18" s="27" t="s">
        <v>16</v>
      </c>
      <c r="C18" s="28" t="s">
        <v>17</v>
      </c>
      <c r="D18" s="29"/>
      <c r="E18" s="30"/>
      <c r="F18" s="35"/>
      <c r="G18" s="36">
        <v>106.94</v>
      </c>
      <c r="H18" s="37">
        <v>106.94</v>
      </c>
      <c r="I18" s="12"/>
      <c r="J18" s="34"/>
      <c r="K18" s="34"/>
      <c r="L18" s="12"/>
      <c r="M18" s="12"/>
      <c r="N18" s="12"/>
      <c r="O18" s="13"/>
      <c r="P18" s="13"/>
      <c r="Q18" s="12"/>
      <c r="R18" s="12"/>
      <c r="S18" s="12"/>
      <c r="T18" s="12"/>
      <c r="U18" s="12"/>
      <c r="V18" s="12"/>
      <c r="W18" s="12"/>
      <c r="X18" s="12"/>
      <c r="Y18" s="12"/>
    </row>
    <row r="19" spans="1:25" ht="15" x14ac:dyDescent="0.25">
      <c r="A19" s="13"/>
      <c r="B19" s="27" t="s">
        <v>18</v>
      </c>
      <c r="C19" s="28"/>
      <c r="D19" s="29"/>
      <c r="E19" s="30"/>
      <c r="F19" s="35"/>
      <c r="G19" s="38"/>
      <c r="H19" s="37">
        <v>1</v>
      </c>
      <c r="I19" s="12"/>
      <c r="J19" s="34"/>
      <c r="K19" s="34"/>
      <c r="L19" s="12"/>
      <c r="M19" s="12"/>
      <c r="N19" s="12"/>
      <c r="O19" s="13"/>
      <c r="P19" s="13"/>
      <c r="Q19" s="12"/>
      <c r="R19" s="12"/>
      <c r="S19" s="12"/>
      <c r="T19" s="12"/>
      <c r="U19" s="12"/>
      <c r="V19" s="12"/>
      <c r="W19" s="12"/>
      <c r="X19" s="12"/>
      <c r="Y19" s="12"/>
    </row>
    <row r="20" spans="1:25" ht="14.25" customHeight="1" x14ac:dyDescent="0.25">
      <c r="A20" s="13"/>
      <c r="B20" s="39" t="s">
        <v>19</v>
      </c>
      <c r="C20" s="28" t="s">
        <v>20</v>
      </c>
      <c r="D20" s="29"/>
      <c r="E20" s="30"/>
      <c r="F20" s="35"/>
      <c r="G20" s="40"/>
      <c r="H20" s="41">
        <f>SUM(H17:H19)</f>
        <v>128.03</v>
      </c>
      <c r="I20" s="12"/>
      <c r="J20" s="42"/>
      <c r="K20" s="42"/>
      <c r="L20" s="12"/>
      <c r="M20" s="12"/>
      <c r="N20" s="12"/>
      <c r="O20" s="13"/>
      <c r="P20" s="13"/>
      <c r="Q20" s="12"/>
      <c r="R20" s="12"/>
      <c r="S20" s="12"/>
      <c r="T20" s="12"/>
      <c r="U20" s="12"/>
      <c r="V20" s="12"/>
      <c r="W20" s="12"/>
      <c r="X20" s="12"/>
      <c r="Y20" s="12"/>
    </row>
    <row r="21" spans="1:25" ht="15.75" thickBot="1" x14ac:dyDescent="0.3">
      <c r="A21" s="7"/>
      <c r="B21" s="7"/>
      <c r="C21" s="7"/>
      <c r="D21" s="7"/>
      <c r="E21" s="7"/>
      <c r="F21" s="7"/>
      <c r="G21" s="7"/>
      <c r="H21" s="7"/>
      <c r="I21" s="7"/>
      <c r="J21" s="7"/>
      <c r="K21" s="7"/>
      <c r="L21" s="7"/>
      <c r="M21" s="13"/>
      <c r="N21" s="13"/>
      <c r="O21" s="13"/>
      <c r="P21" s="13"/>
      <c r="Q21" s="12"/>
      <c r="R21" s="12"/>
      <c r="S21" s="12"/>
      <c r="T21" s="12"/>
      <c r="U21" s="12"/>
      <c r="V21" s="12"/>
      <c r="W21" s="12"/>
      <c r="X21" s="12"/>
      <c r="Y21" s="12"/>
    </row>
    <row r="22" spans="1:25" ht="15" x14ac:dyDescent="0.25">
      <c r="A22" s="13"/>
      <c r="B22" s="13"/>
      <c r="C22" s="13"/>
      <c r="D22" s="13"/>
      <c r="E22" s="13"/>
      <c r="F22" s="13"/>
      <c r="G22" s="13"/>
      <c r="H22" s="13"/>
      <c r="I22" s="13"/>
      <c r="J22" s="13"/>
      <c r="K22" s="13"/>
      <c r="L22" s="13"/>
      <c r="M22" s="13"/>
      <c r="N22" s="13"/>
      <c r="O22" s="13"/>
      <c r="P22" s="13"/>
      <c r="Q22" s="12"/>
      <c r="R22" s="12"/>
      <c r="S22" s="12"/>
      <c r="T22" s="12"/>
      <c r="U22" s="12"/>
      <c r="V22" s="12"/>
      <c r="W22" s="12"/>
      <c r="X22" s="12"/>
      <c r="Y22" s="12"/>
    </row>
    <row r="23" spans="1:25" ht="15" x14ac:dyDescent="0.25">
      <c r="A23" s="16" t="s">
        <v>21</v>
      </c>
      <c r="B23" s="17" t="s">
        <v>22</v>
      </c>
      <c r="C23" s="13"/>
      <c r="D23" s="13"/>
      <c r="E23" s="13"/>
      <c r="F23" s="13"/>
      <c r="G23" s="13"/>
      <c r="H23" s="13"/>
      <c r="I23" s="13"/>
      <c r="J23" s="13"/>
      <c r="K23" s="13"/>
      <c r="L23" s="13"/>
      <c r="M23" s="13"/>
      <c r="N23" s="13"/>
      <c r="O23" s="13"/>
      <c r="P23" s="13"/>
      <c r="Q23" s="12"/>
      <c r="R23" s="12"/>
      <c r="S23" s="12"/>
      <c r="T23" s="12"/>
      <c r="U23" s="12"/>
      <c r="V23" s="12"/>
      <c r="W23" s="12"/>
      <c r="X23" s="12"/>
      <c r="Y23" s="12"/>
    </row>
    <row r="24" spans="1:25" ht="15" x14ac:dyDescent="0.25">
      <c r="A24" s="13"/>
      <c r="B24" s="43" t="s">
        <v>23</v>
      </c>
      <c r="C24" s="13"/>
      <c r="D24" s="13"/>
      <c r="E24" s="13"/>
      <c r="F24" s="13"/>
      <c r="G24" s="13"/>
      <c r="H24" s="13"/>
      <c r="I24" s="13"/>
      <c r="J24" s="13"/>
      <c r="K24" s="13"/>
      <c r="L24" s="13"/>
      <c r="M24" s="13"/>
      <c r="N24" s="13"/>
      <c r="O24" s="13"/>
      <c r="P24" s="13"/>
      <c r="Q24" s="12"/>
      <c r="R24" s="12"/>
      <c r="S24" s="12"/>
      <c r="T24" s="12"/>
      <c r="U24" s="12"/>
      <c r="V24" s="12"/>
      <c r="W24" s="12"/>
      <c r="X24" s="12"/>
      <c r="Y24" s="12"/>
    </row>
    <row r="25" spans="1:25" ht="15" x14ac:dyDescent="0.25">
      <c r="A25" s="13"/>
      <c r="B25" s="43"/>
      <c r="C25" s="13"/>
      <c r="D25" s="13"/>
      <c r="E25" s="13"/>
      <c r="F25" s="13"/>
      <c r="G25" s="13"/>
      <c r="H25" s="13"/>
      <c r="I25" s="13"/>
      <c r="J25" s="13"/>
      <c r="K25" s="13"/>
      <c r="L25" s="13"/>
      <c r="M25" s="13"/>
      <c r="N25" s="13"/>
      <c r="O25" s="13"/>
      <c r="P25" s="13"/>
      <c r="Q25" s="12"/>
      <c r="R25" s="12"/>
      <c r="S25" s="12"/>
      <c r="T25" s="12"/>
      <c r="U25" s="12"/>
      <c r="V25" s="12"/>
      <c r="W25" s="12"/>
      <c r="X25" s="12"/>
      <c r="Y25" s="12"/>
    </row>
    <row r="26" spans="1:25" ht="15" x14ac:dyDescent="0.25">
      <c r="A26" s="13"/>
      <c r="B26" s="44" t="s">
        <v>24</v>
      </c>
      <c r="C26" s="12"/>
      <c r="D26" s="12"/>
      <c r="E26" s="45"/>
      <c r="F26" s="46"/>
      <c r="G26" s="47" t="s">
        <v>25</v>
      </c>
      <c r="H26" s="47"/>
      <c r="I26" s="47"/>
      <c r="J26" s="47"/>
      <c r="K26" s="47"/>
      <c r="L26" s="47"/>
      <c r="M26" s="48"/>
      <c r="N26" s="13"/>
      <c r="O26" s="13"/>
      <c r="P26" s="13"/>
      <c r="Q26" s="12"/>
      <c r="R26" s="12"/>
      <c r="S26" s="12"/>
      <c r="T26" s="12"/>
      <c r="U26" s="12"/>
      <c r="V26" s="12"/>
      <c r="W26" s="12"/>
      <c r="X26" s="12"/>
      <c r="Y26" s="12"/>
    </row>
    <row r="27" spans="1:25" ht="15" x14ac:dyDescent="0.25">
      <c r="A27" s="13"/>
      <c r="B27" s="49" t="s">
        <v>26</v>
      </c>
      <c r="C27" s="50"/>
      <c r="D27" s="50" t="s">
        <v>27</v>
      </c>
      <c r="E27" s="51" t="s">
        <v>28</v>
      </c>
      <c r="F27" s="52"/>
      <c r="G27" s="52"/>
      <c r="H27" s="52"/>
      <c r="I27" s="52"/>
      <c r="J27" s="52"/>
      <c r="K27" s="52"/>
      <c r="L27" s="52"/>
      <c r="M27" s="24"/>
      <c r="N27" s="13"/>
      <c r="O27" s="13"/>
      <c r="P27" s="13"/>
      <c r="Q27" s="12"/>
      <c r="R27" s="12"/>
      <c r="S27" s="12"/>
      <c r="T27" s="12"/>
      <c r="U27" s="12"/>
      <c r="V27" s="12"/>
      <c r="W27" s="12"/>
      <c r="X27" s="12"/>
      <c r="Y27" s="12"/>
    </row>
    <row r="28" spans="1:25" ht="45" x14ac:dyDescent="0.25">
      <c r="A28" s="13"/>
      <c r="B28" s="53" t="s">
        <v>29</v>
      </c>
      <c r="C28" s="54" t="s">
        <v>30</v>
      </c>
      <c r="D28" s="54" t="s">
        <v>31</v>
      </c>
      <c r="E28" s="55" t="s">
        <v>31</v>
      </c>
      <c r="F28" s="56" t="s">
        <v>32</v>
      </c>
      <c r="G28" s="56"/>
      <c r="H28" s="56" t="s">
        <v>33</v>
      </c>
      <c r="I28" s="56" t="s">
        <v>34</v>
      </c>
      <c r="J28" s="56" t="s">
        <v>35</v>
      </c>
      <c r="K28" s="56" t="s">
        <v>36</v>
      </c>
      <c r="L28" s="57" t="s">
        <v>37</v>
      </c>
      <c r="M28" s="58"/>
      <c r="N28" s="59" t="s">
        <v>38</v>
      </c>
      <c r="O28" s="59" t="s">
        <v>39</v>
      </c>
      <c r="P28" s="12"/>
      <c r="Q28" s="59" t="s">
        <v>40</v>
      </c>
      <c r="R28" s="59" t="s">
        <v>41</v>
      </c>
      <c r="S28" s="59" t="s">
        <v>42</v>
      </c>
      <c r="T28" s="60" t="s">
        <v>43</v>
      </c>
      <c r="U28" s="12"/>
      <c r="V28" s="12"/>
      <c r="W28" s="12"/>
      <c r="X28" s="12"/>
      <c r="Y28" s="12"/>
    </row>
    <row r="29" spans="1:25" ht="15" x14ac:dyDescent="0.25">
      <c r="A29" s="13"/>
      <c r="B29" s="61" t="s">
        <v>44</v>
      </c>
      <c r="C29" s="62" t="s">
        <v>45</v>
      </c>
      <c r="D29" s="62">
        <v>4006</v>
      </c>
      <c r="E29" s="63">
        <v>4705</v>
      </c>
      <c r="F29" s="61"/>
      <c r="G29" s="64"/>
      <c r="H29" s="65">
        <f>N29*T29</f>
        <v>162754.79584560764</v>
      </c>
      <c r="I29" s="65">
        <f>N29-H29</f>
        <v>12348120.204154393</v>
      </c>
      <c r="J29" s="66">
        <f t="shared" ref="J29:J37" si="0">+$G$17/1000</f>
        <v>2.009E-2</v>
      </c>
      <c r="K29" s="66">
        <f t="shared" ref="K29:K37" si="1">+$H$20/1000</f>
        <v>0.12803</v>
      </c>
      <c r="L29" s="67">
        <f t="shared" ref="L29:L37" si="2">(+F29+H29)*J29+(I29*K29)</f>
        <v>1584199.5735864253</v>
      </c>
      <c r="M29" s="68"/>
      <c r="N29" s="69">
        <v>12510875</v>
      </c>
      <c r="O29" s="69"/>
      <c r="P29" s="12"/>
      <c r="Q29" s="69">
        <v>12791618</v>
      </c>
      <c r="R29" s="69">
        <v>166407</v>
      </c>
      <c r="S29" s="69">
        <f>Q29-R29</f>
        <v>12625211</v>
      </c>
      <c r="T29" s="70">
        <f>R29/Q29</f>
        <v>1.3009065780419648E-2</v>
      </c>
      <c r="U29" s="12"/>
      <c r="V29" s="12"/>
      <c r="W29" s="12"/>
      <c r="X29" s="12"/>
      <c r="Y29" s="12"/>
    </row>
    <row r="30" spans="1:25" ht="15" x14ac:dyDescent="0.25">
      <c r="A30" s="13"/>
      <c r="B30" s="61" t="s">
        <v>46</v>
      </c>
      <c r="C30" s="62" t="s">
        <v>45</v>
      </c>
      <c r="D30" s="62">
        <v>4010</v>
      </c>
      <c r="E30" s="63">
        <v>4705</v>
      </c>
      <c r="F30" s="61"/>
      <c r="G30" s="64"/>
      <c r="H30" s="65">
        <f>N30*T30</f>
        <v>425697.45993153821</v>
      </c>
      <c r="I30" s="65">
        <f>N30-H30</f>
        <v>3528494.5400684616</v>
      </c>
      <c r="J30" s="66">
        <f t="shared" si="0"/>
        <v>2.009E-2</v>
      </c>
      <c r="K30" s="66">
        <f t="shared" si="1"/>
        <v>0.12803</v>
      </c>
      <c r="L30" s="67">
        <f t="shared" si="2"/>
        <v>460305.41793498979</v>
      </c>
      <c r="M30" s="68"/>
      <c r="N30" s="69">
        <v>3954192</v>
      </c>
      <c r="O30" s="69"/>
      <c r="P30" s="12"/>
      <c r="Q30" s="69">
        <v>4062996</v>
      </c>
      <c r="R30" s="69">
        <v>437411</v>
      </c>
      <c r="S30" s="69">
        <f>Q30-R30</f>
        <v>3625585</v>
      </c>
      <c r="T30" s="70">
        <f>R30/Q30</f>
        <v>0.10765725587719013</v>
      </c>
      <c r="U30" s="12"/>
      <c r="V30" s="12"/>
      <c r="W30" s="12"/>
      <c r="X30" s="12"/>
      <c r="Y30" s="12"/>
    </row>
    <row r="31" spans="1:25" ht="15" x14ac:dyDescent="0.25">
      <c r="A31" s="13"/>
      <c r="B31" s="61" t="s">
        <v>47</v>
      </c>
      <c r="C31" s="62" t="s">
        <v>45</v>
      </c>
      <c r="D31" s="62">
        <v>4035</v>
      </c>
      <c r="E31" s="63">
        <v>4705</v>
      </c>
      <c r="F31" s="61"/>
      <c r="G31" s="64"/>
      <c r="H31" s="65">
        <f>N31*T31</f>
        <v>4047318</v>
      </c>
      <c r="I31" s="65">
        <f>N31-H31</f>
        <v>0</v>
      </c>
      <c r="J31" s="66">
        <f t="shared" si="0"/>
        <v>2.009E-2</v>
      </c>
      <c r="K31" s="66">
        <f t="shared" si="1"/>
        <v>0.12803</v>
      </c>
      <c r="L31" s="67">
        <f t="shared" si="2"/>
        <v>81310.618619999994</v>
      </c>
      <c r="M31" s="68"/>
      <c r="N31" s="69">
        <v>4047318</v>
      </c>
      <c r="O31" s="69">
        <v>10840</v>
      </c>
      <c r="P31" s="12"/>
      <c r="Q31" s="69">
        <v>4274766</v>
      </c>
      <c r="R31" s="69">
        <v>4274766</v>
      </c>
      <c r="S31" s="69">
        <f>Q31-R31</f>
        <v>0</v>
      </c>
      <c r="T31" s="70">
        <f>R31/Q31</f>
        <v>1</v>
      </c>
      <c r="U31" s="12"/>
      <c r="V31" s="12"/>
      <c r="W31" s="12"/>
      <c r="X31" s="12"/>
      <c r="Y31" s="12"/>
    </row>
    <row r="32" spans="1:25" ht="15" x14ac:dyDescent="0.25">
      <c r="A32" s="13"/>
      <c r="B32" s="61" t="s">
        <v>48</v>
      </c>
      <c r="C32" s="62" t="s">
        <v>45</v>
      </c>
      <c r="D32" s="62">
        <v>4010</v>
      </c>
      <c r="E32" s="63">
        <v>4705</v>
      </c>
      <c r="F32" s="61"/>
      <c r="G32" s="64"/>
      <c r="H32" s="65">
        <f>N32*T32</f>
        <v>153000</v>
      </c>
      <c r="I32" s="65">
        <f>N32-H32</f>
        <v>0</v>
      </c>
      <c r="J32" s="66">
        <f t="shared" si="0"/>
        <v>2.009E-2</v>
      </c>
      <c r="K32" s="66">
        <f t="shared" si="1"/>
        <v>0.12803</v>
      </c>
      <c r="L32" s="67">
        <f t="shared" si="2"/>
        <v>3073.77</v>
      </c>
      <c r="M32" s="68"/>
      <c r="N32" s="69">
        <v>153000</v>
      </c>
      <c r="O32" s="69">
        <v>421</v>
      </c>
      <c r="P32" s="12"/>
      <c r="Q32" s="69">
        <v>153342</v>
      </c>
      <c r="R32" s="69">
        <v>153342</v>
      </c>
      <c r="S32" s="69">
        <f>Q32-R32</f>
        <v>0</v>
      </c>
      <c r="T32" s="70">
        <f>R32/Q32</f>
        <v>1</v>
      </c>
      <c r="U32" s="12"/>
      <c r="V32" s="12"/>
      <c r="W32" s="12"/>
      <c r="X32" s="12"/>
      <c r="Y32" s="12"/>
    </row>
    <row r="33" spans="1:25" ht="15" x14ac:dyDescent="0.25">
      <c r="A33" s="13"/>
      <c r="B33" s="61" t="s">
        <v>49</v>
      </c>
      <c r="C33" s="62" t="s">
        <v>45</v>
      </c>
      <c r="D33" s="62">
        <v>4025</v>
      </c>
      <c r="E33" s="63">
        <v>4705</v>
      </c>
      <c r="F33" s="61"/>
      <c r="G33" s="64"/>
      <c r="H33" s="65">
        <f>N33*T33</f>
        <v>17280</v>
      </c>
      <c r="I33" s="65">
        <f>N33-H33</f>
        <v>0</v>
      </c>
      <c r="J33" s="66">
        <f t="shared" si="0"/>
        <v>2.009E-2</v>
      </c>
      <c r="K33" s="66">
        <f t="shared" si="1"/>
        <v>0.12803</v>
      </c>
      <c r="L33" s="67">
        <f t="shared" si="2"/>
        <v>347.15519999999998</v>
      </c>
      <c r="M33" s="68"/>
      <c r="N33" s="69">
        <v>17280</v>
      </c>
      <c r="O33" s="69"/>
      <c r="P33" s="12"/>
      <c r="Q33" s="69">
        <v>17280</v>
      </c>
      <c r="R33" s="69">
        <v>17280</v>
      </c>
      <c r="S33" s="69">
        <f>Q33-R33</f>
        <v>0</v>
      </c>
      <c r="T33" s="70">
        <f>R33/Q33</f>
        <v>1</v>
      </c>
      <c r="U33" s="12"/>
      <c r="V33" s="12"/>
      <c r="W33" s="12"/>
      <c r="X33" s="12"/>
      <c r="Y33" s="12"/>
    </row>
    <row r="34" spans="1:25" ht="15" x14ac:dyDescent="0.25">
      <c r="A34" s="13"/>
      <c r="B34" s="61"/>
      <c r="C34" s="62" t="s">
        <v>45</v>
      </c>
      <c r="D34" s="62">
        <v>4025</v>
      </c>
      <c r="E34" s="63">
        <v>4705</v>
      </c>
      <c r="F34" s="61"/>
      <c r="G34" s="64"/>
      <c r="H34" s="61"/>
      <c r="I34" s="61"/>
      <c r="J34" s="66">
        <f t="shared" si="0"/>
        <v>2.009E-2</v>
      </c>
      <c r="K34" s="66">
        <f t="shared" si="1"/>
        <v>0.12803</v>
      </c>
      <c r="L34" s="67">
        <f t="shared" si="2"/>
        <v>0</v>
      </c>
      <c r="M34" s="68"/>
      <c r="N34" s="69"/>
      <c r="O34" s="69"/>
      <c r="P34" s="12"/>
      <c r="Q34" s="71"/>
      <c r="R34" s="71"/>
      <c r="S34" s="71"/>
      <c r="T34" s="12"/>
      <c r="U34" s="12"/>
      <c r="V34" s="12"/>
      <c r="W34" s="12"/>
      <c r="X34" s="12"/>
      <c r="Y34" s="12"/>
    </row>
    <row r="35" spans="1:25" ht="15" x14ac:dyDescent="0.25">
      <c r="A35" s="13"/>
      <c r="B35" s="61"/>
      <c r="C35" s="62" t="s">
        <v>45</v>
      </c>
      <c r="D35" s="62">
        <v>4025</v>
      </c>
      <c r="E35" s="63">
        <v>4705</v>
      </c>
      <c r="F35" s="61"/>
      <c r="G35" s="64"/>
      <c r="H35" s="61"/>
      <c r="I35" s="61"/>
      <c r="J35" s="66">
        <f t="shared" si="0"/>
        <v>2.009E-2</v>
      </c>
      <c r="K35" s="66">
        <f t="shared" si="1"/>
        <v>0.12803</v>
      </c>
      <c r="L35" s="67">
        <f t="shared" si="2"/>
        <v>0</v>
      </c>
      <c r="M35" s="68"/>
      <c r="N35" s="69"/>
      <c r="O35" s="69"/>
      <c r="P35" s="12"/>
      <c r="Q35" s="71"/>
      <c r="R35" s="71"/>
      <c r="S35" s="72"/>
      <c r="T35" s="12"/>
      <c r="U35" s="12"/>
      <c r="V35" s="12"/>
      <c r="W35" s="12"/>
      <c r="X35" s="12"/>
      <c r="Y35" s="12"/>
    </row>
    <row r="36" spans="1:25" ht="15" x14ac:dyDescent="0.25">
      <c r="A36" s="13"/>
      <c r="B36" s="61"/>
      <c r="C36" s="62" t="s">
        <v>45</v>
      </c>
      <c r="D36" s="62">
        <v>4025</v>
      </c>
      <c r="E36" s="63">
        <v>4705</v>
      </c>
      <c r="F36" s="61"/>
      <c r="G36" s="64"/>
      <c r="H36" s="61"/>
      <c r="I36" s="61"/>
      <c r="J36" s="66">
        <f t="shared" si="0"/>
        <v>2.009E-2</v>
      </c>
      <c r="K36" s="66">
        <f t="shared" si="1"/>
        <v>0.12803</v>
      </c>
      <c r="L36" s="67">
        <f t="shared" si="2"/>
        <v>0</v>
      </c>
      <c r="M36" s="68"/>
      <c r="N36" s="69"/>
      <c r="O36" s="69"/>
      <c r="P36" s="12"/>
      <c r="Q36" s="71"/>
      <c r="R36" s="71"/>
      <c r="S36" s="72"/>
      <c r="T36" s="12"/>
      <c r="U36" s="12"/>
      <c r="V36" s="12"/>
      <c r="W36" s="12"/>
      <c r="X36" s="12"/>
      <c r="Y36" s="12"/>
    </row>
    <row r="37" spans="1:25" ht="15" x14ac:dyDescent="0.25">
      <c r="A37" s="13"/>
      <c r="B37" s="61"/>
      <c r="C37" s="62" t="s">
        <v>45</v>
      </c>
      <c r="D37" s="62">
        <v>4025</v>
      </c>
      <c r="E37" s="63">
        <v>4705</v>
      </c>
      <c r="F37" s="61"/>
      <c r="G37" s="64"/>
      <c r="H37" s="61"/>
      <c r="I37" s="61"/>
      <c r="J37" s="66">
        <f t="shared" si="0"/>
        <v>2.009E-2</v>
      </c>
      <c r="K37" s="66">
        <f t="shared" si="1"/>
        <v>0.12803</v>
      </c>
      <c r="L37" s="67">
        <f t="shared" si="2"/>
        <v>0</v>
      </c>
      <c r="M37" s="68"/>
      <c r="N37" s="69"/>
      <c r="O37" s="69"/>
      <c r="P37" s="12"/>
      <c r="Q37" s="71"/>
      <c r="R37" s="71"/>
      <c r="S37" s="72"/>
      <c r="T37" s="12"/>
      <c r="U37" s="12"/>
      <c r="V37" s="12"/>
      <c r="W37" s="12"/>
      <c r="X37" s="12"/>
      <c r="Y37" s="12"/>
    </row>
    <row r="38" spans="1:25" ht="15" x14ac:dyDescent="0.25">
      <c r="A38" s="13"/>
      <c r="B38" s="73" t="s">
        <v>50</v>
      </c>
      <c r="C38" s="74"/>
      <c r="D38" s="75"/>
      <c r="E38" s="76"/>
      <c r="F38" s="77">
        <f>SUM(F29:F37)</f>
        <v>0</v>
      </c>
      <c r="G38" s="78"/>
      <c r="H38" s="77">
        <f>SUM(H29:H37)</f>
        <v>4806050.2557771457</v>
      </c>
      <c r="I38" s="79">
        <f>SUM(I29:I37)</f>
        <v>15876614.744222853</v>
      </c>
      <c r="J38" s="79"/>
      <c r="K38" s="77"/>
      <c r="L38" s="80">
        <f>SUM(L29:L37)</f>
        <v>2129236.5353414151</v>
      </c>
      <c r="M38" s="81"/>
      <c r="N38" s="69">
        <f>SUM(N29:N37)</f>
        <v>20682665</v>
      </c>
      <c r="O38" s="69">
        <f>SUM(O29:O37)</f>
        <v>11261</v>
      </c>
      <c r="P38" s="12"/>
      <c r="Q38" s="69">
        <f>SUM(Q29:Q37)</f>
        <v>21300002</v>
      </c>
      <c r="R38" s="69">
        <f>SUM(R29:R37)</f>
        <v>5049206</v>
      </c>
      <c r="S38" s="69">
        <f>SUM(S29:S37)</f>
        <v>16250796</v>
      </c>
      <c r="T38" s="12"/>
      <c r="U38" s="12"/>
      <c r="V38" s="12"/>
      <c r="W38" s="12"/>
      <c r="X38" s="12"/>
      <c r="Y38" s="12"/>
    </row>
    <row r="39" spans="1:25" ht="15" x14ac:dyDescent="0.25">
      <c r="A39" s="13"/>
      <c r="B39" s="43"/>
      <c r="C39" s="13"/>
      <c r="D39" s="13"/>
      <c r="E39" s="13"/>
      <c r="F39" s="13"/>
      <c r="G39" s="13"/>
      <c r="H39" s="13"/>
      <c r="I39" s="13"/>
      <c r="J39" s="13"/>
      <c r="K39" s="13"/>
      <c r="L39" s="13"/>
      <c r="M39" s="13"/>
      <c r="N39" s="13"/>
      <c r="O39" s="13"/>
      <c r="P39" s="13"/>
      <c r="Q39" s="12"/>
      <c r="R39" s="12"/>
      <c r="S39" s="12"/>
      <c r="T39" s="12"/>
      <c r="U39" s="12"/>
      <c r="V39" s="12"/>
      <c r="W39" s="12"/>
      <c r="X39" s="12"/>
      <c r="Y39" s="12"/>
    </row>
    <row r="40" spans="1:25" ht="15" x14ac:dyDescent="0.25">
      <c r="A40" s="13"/>
      <c r="B40" s="17"/>
      <c r="C40" s="13"/>
      <c r="D40" s="13"/>
      <c r="E40" s="13"/>
      <c r="F40" s="82"/>
      <c r="G40" s="82"/>
      <c r="H40" s="13"/>
      <c r="I40" s="13"/>
      <c r="J40" s="13"/>
      <c r="K40" s="13"/>
      <c r="L40" s="13"/>
      <c r="M40" s="13"/>
      <c r="N40" s="13"/>
      <c r="O40" s="13"/>
      <c r="P40" s="13"/>
      <c r="Q40" s="12"/>
      <c r="R40" s="12"/>
      <c r="S40" s="12"/>
      <c r="T40" s="12"/>
      <c r="U40" s="12"/>
      <c r="V40" s="12"/>
      <c r="W40" s="12"/>
      <c r="X40" s="12"/>
      <c r="Y40" s="12"/>
    </row>
    <row r="41" spans="1:25" ht="15" x14ac:dyDescent="0.25">
      <c r="A41" s="13"/>
      <c r="B41" s="44" t="s">
        <v>51</v>
      </c>
      <c r="C41" s="12"/>
      <c r="D41" s="12"/>
      <c r="E41" s="45"/>
      <c r="F41" s="83"/>
      <c r="G41" s="84">
        <v>2020</v>
      </c>
      <c r="H41" s="85"/>
      <c r="I41" s="85"/>
      <c r="J41" s="86"/>
      <c r="K41" s="85"/>
      <c r="L41" s="85"/>
      <c r="M41" s="48"/>
      <c r="N41" s="13"/>
      <c r="O41" s="13"/>
      <c r="P41" s="13"/>
      <c r="Q41" s="12"/>
      <c r="R41" s="12"/>
      <c r="S41" s="12"/>
      <c r="T41" s="12"/>
      <c r="U41" s="12"/>
      <c r="V41" s="12"/>
      <c r="W41" s="12"/>
      <c r="X41" s="12"/>
      <c r="Y41" s="12"/>
    </row>
    <row r="42" spans="1:25" ht="26.25" x14ac:dyDescent="0.25">
      <c r="A42" s="13"/>
      <c r="B42" s="49" t="s">
        <v>26</v>
      </c>
      <c r="C42" s="54"/>
      <c r="D42" s="50" t="s">
        <v>27</v>
      </c>
      <c r="E42" s="50" t="s">
        <v>28</v>
      </c>
      <c r="F42" s="50" t="s">
        <v>37</v>
      </c>
      <c r="G42" s="50" t="s">
        <v>52</v>
      </c>
      <c r="H42" s="64"/>
      <c r="I42" s="64"/>
      <c r="J42" s="87"/>
      <c r="K42" s="88" t="s">
        <v>53</v>
      </c>
      <c r="L42" s="50" t="s">
        <v>37</v>
      </c>
      <c r="M42" s="24"/>
      <c r="N42" s="13"/>
      <c r="O42" s="13"/>
      <c r="P42" s="13"/>
      <c r="Q42" s="12"/>
      <c r="R42" s="12"/>
      <c r="S42" s="12"/>
      <c r="T42" s="12"/>
      <c r="U42" s="12"/>
      <c r="V42" s="12"/>
      <c r="W42" s="12"/>
      <c r="X42" s="12"/>
      <c r="Y42" s="12"/>
    </row>
    <row r="43" spans="1:25" ht="15" x14ac:dyDescent="0.25">
      <c r="A43" s="13"/>
      <c r="B43" s="61"/>
      <c r="C43" s="62"/>
      <c r="D43" s="62">
        <v>4035</v>
      </c>
      <c r="E43" s="62">
        <v>4707</v>
      </c>
      <c r="F43" s="61"/>
      <c r="G43" s="61"/>
      <c r="H43" s="64"/>
      <c r="I43" s="64"/>
      <c r="J43" s="89"/>
      <c r="K43" s="61"/>
      <c r="L43" s="90">
        <f>+K43*G43</f>
        <v>0</v>
      </c>
      <c r="M43" s="68"/>
      <c r="N43" s="13"/>
      <c r="O43" s="13"/>
      <c r="P43" s="13"/>
      <c r="Q43" s="12"/>
      <c r="R43" s="12"/>
      <c r="S43" s="12"/>
      <c r="T43" s="12"/>
      <c r="U43" s="12"/>
      <c r="V43" s="12"/>
      <c r="W43" s="12"/>
      <c r="X43" s="12"/>
      <c r="Y43" s="12"/>
    </row>
    <row r="44" spans="1:25" ht="15" x14ac:dyDescent="0.25">
      <c r="A44" s="13"/>
      <c r="B44" s="61"/>
      <c r="C44" s="62"/>
      <c r="D44" s="62">
        <v>4010</v>
      </c>
      <c r="E44" s="62">
        <v>4707</v>
      </c>
      <c r="F44" s="61"/>
      <c r="G44" s="61"/>
      <c r="H44" s="64"/>
      <c r="I44" s="64"/>
      <c r="J44" s="89"/>
      <c r="K44" s="61"/>
      <c r="L44" s="90">
        <f>+K44*G44</f>
        <v>0</v>
      </c>
      <c r="M44" s="68"/>
      <c r="N44" s="13"/>
      <c r="O44" s="13"/>
      <c r="P44" s="13"/>
      <c r="Q44" s="12"/>
      <c r="R44" s="12"/>
      <c r="S44" s="12"/>
      <c r="T44" s="12"/>
      <c r="U44" s="12"/>
      <c r="V44" s="12"/>
      <c r="W44" s="12"/>
      <c r="X44" s="12"/>
      <c r="Y44" s="12"/>
    </row>
    <row r="45" spans="1:25" ht="15" x14ac:dyDescent="0.25">
      <c r="A45" s="13"/>
      <c r="B45" s="61"/>
      <c r="C45" s="62"/>
      <c r="D45" s="62">
        <v>4010</v>
      </c>
      <c r="E45" s="62">
        <v>4707</v>
      </c>
      <c r="F45" s="61"/>
      <c r="G45" s="61"/>
      <c r="H45" s="64"/>
      <c r="I45" s="64"/>
      <c r="J45" s="91"/>
      <c r="K45" s="61"/>
      <c r="L45" s="90"/>
      <c r="M45" s="68"/>
      <c r="N45" s="13"/>
      <c r="O45" s="13"/>
      <c r="P45" s="13"/>
      <c r="Q45" s="12"/>
      <c r="R45" s="12"/>
      <c r="S45" s="12"/>
      <c r="T45" s="12"/>
      <c r="U45" s="12"/>
      <c r="V45" s="12"/>
      <c r="W45" s="12"/>
      <c r="X45" s="12"/>
      <c r="Y45" s="12"/>
    </row>
    <row r="46" spans="1:25" ht="15" x14ac:dyDescent="0.25">
      <c r="A46" s="13"/>
      <c r="B46" s="12"/>
      <c r="C46" s="12"/>
      <c r="D46" s="12"/>
      <c r="E46" s="12"/>
      <c r="F46" s="92">
        <f>+F43+F44</f>
        <v>0</v>
      </c>
      <c r="G46" s="93">
        <f>SUM(G43:G45)</f>
        <v>0</v>
      </c>
      <c r="H46" s="64"/>
      <c r="I46" s="64"/>
      <c r="J46" s="94"/>
      <c r="K46" s="95"/>
      <c r="L46" s="96">
        <f>SUM(L43:L45)</f>
        <v>0</v>
      </c>
      <c r="M46" s="97"/>
      <c r="N46" s="13"/>
      <c r="O46" s="13"/>
      <c r="P46" s="13"/>
      <c r="Q46" s="12"/>
      <c r="R46" s="12"/>
      <c r="S46" s="12"/>
      <c r="T46" s="12"/>
      <c r="U46" s="12"/>
      <c r="V46" s="12"/>
      <c r="W46" s="12"/>
      <c r="X46" s="12"/>
      <c r="Y46" s="12"/>
    </row>
    <row r="47" spans="1:25" ht="15" x14ac:dyDescent="0.25">
      <c r="A47" s="13"/>
      <c r="B47" s="13"/>
      <c r="C47" s="13"/>
      <c r="D47" s="13"/>
      <c r="E47" s="13"/>
      <c r="F47" s="13"/>
      <c r="G47" s="13"/>
      <c r="H47" s="13"/>
      <c r="I47" s="13"/>
      <c r="J47" s="13"/>
      <c r="K47" s="13"/>
      <c r="L47" s="13"/>
      <c r="M47" s="13"/>
      <c r="N47" s="13"/>
      <c r="O47" s="13"/>
      <c r="P47" s="13"/>
      <c r="Q47" s="12"/>
      <c r="R47" s="12"/>
      <c r="S47" s="12"/>
      <c r="T47" s="12"/>
      <c r="U47" s="12"/>
      <c r="V47" s="12"/>
      <c r="W47" s="12"/>
      <c r="X47" s="12"/>
      <c r="Y47" s="12"/>
    </row>
    <row r="48" spans="1:25" x14ac:dyDescent="0.2">
      <c r="A48" s="12"/>
      <c r="B48" s="44" t="s">
        <v>54</v>
      </c>
      <c r="C48" s="12"/>
      <c r="D48" s="12"/>
      <c r="E48" s="45"/>
      <c r="F48" s="46"/>
      <c r="G48" s="47">
        <f>G41</f>
        <v>2020</v>
      </c>
      <c r="H48" s="47"/>
      <c r="I48" s="47"/>
      <c r="J48" s="47"/>
      <c r="K48" s="47"/>
      <c r="L48" s="47"/>
      <c r="M48" s="48"/>
      <c r="N48" s="12"/>
      <c r="O48" s="12"/>
      <c r="P48" s="12"/>
      <c r="Q48" s="12"/>
      <c r="R48" s="12"/>
      <c r="S48" s="12"/>
      <c r="T48" s="12"/>
      <c r="U48" s="12"/>
      <c r="V48" s="12"/>
      <c r="W48" s="12"/>
      <c r="X48" s="12"/>
      <c r="Y48" s="12"/>
    </row>
    <row r="49" spans="1:25" x14ac:dyDescent="0.2">
      <c r="A49" s="44"/>
      <c r="B49" s="49" t="s">
        <v>26</v>
      </c>
      <c r="C49" s="50"/>
      <c r="D49" s="50" t="s">
        <v>27</v>
      </c>
      <c r="E49" s="51" t="s">
        <v>28</v>
      </c>
      <c r="F49" s="52"/>
      <c r="G49" s="52"/>
      <c r="H49" s="52"/>
      <c r="I49" s="52"/>
      <c r="J49" s="52"/>
      <c r="K49" s="52"/>
      <c r="L49" s="57" t="s">
        <v>37</v>
      </c>
      <c r="M49" s="58"/>
      <c r="N49" s="44"/>
      <c r="O49" s="44"/>
      <c r="P49" s="44"/>
      <c r="Q49" s="12"/>
      <c r="R49" s="12"/>
      <c r="S49" s="12"/>
      <c r="T49" s="12"/>
      <c r="U49" s="12"/>
      <c r="V49" s="12"/>
      <c r="W49" s="12"/>
      <c r="X49" s="12"/>
      <c r="Y49" s="12"/>
    </row>
    <row r="50" spans="1:25" ht="30" x14ac:dyDescent="0.25">
      <c r="A50" s="12"/>
      <c r="B50" s="53" t="s">
        <v>29</v>
      </c>
      <c r="C50" s="54" t="s">
        <v>30</v>
      </c>
      <c r="D50" s="54" t="s">
        <v>31</v>
      </c>
      <c r="E50" s="55" t="s">
        <v>31</v>
      </c>
      <c r="F50" s="98"/>
      <c r="G50" s="98"/>
      <c r="H50" s="56" t="s">
        <v>55</v>
      </c>
      <c r="I50" s="99"/>
      <c r="J50" s="99"/>
      <c r="K50" s="98" t="s">
        <v>56</v>
      </c>
      <c r="L50" s="12"/>
      <c r="M50" s="12"/>
      <c r="N50" s="12"/>
      <c r="O50" s="12"/>
      <c r="P50" s="12"/>
      <c r="Q50" s="12"/>
      <c r="R50" s="12"/>
      <c r="S50" s="12"/>
      <c r="T50" s="12"/>
      <c r="U50" s="12"/>
      <c r="V50" s="12"/>
      <c r="W50" s="12"/>
      <c r="X50" s="12"/>
      <c r="Y50" s="12"/>
    </row>
    <row r="51" spans="1:25" ht="15" x14ac:dyDescent="0.25">
      <c r="A51" s="12"/>
      <c r="B51" s="100" t="str">
        <f>IF(B29=0,"",B29)</f>
        <v>Residential</v>
      </c>
      <c r="C51" s="62" t="s">
        <v>45</v>
      </c>
      <c r="D51" s="62">
        <v>4006</v>
      </c>
      <c r="E51" s="62">
        <v>4707</v>
      </c>
      <c r="F51" s="101"/>
      <c r="G51" s="101"/>
      <c r="H51" s="102">
        <f t="shared" ref="H51:H56" si="3">+H29</f>
        <v>162754.79584560764</v>
      </c>
      <c r="I51" s="101"/>
      <c r="J51" s="101"/>
      <c r="K51" s="103">
        <f t="shared" ref="K51:K56" si="4">+$G$18/1000</f>
        <v>0.10693999999999999</v>
      </c>
      <c r="L51" s="104">
        <f t="shared" ref="L51:L56" si="5">+K51*H51</f>
        <v>17404.997867729282</v>
      </c>
      <c r="M51" s="68"/>
      <c r="N51" s="12"/>
      <c r="O51" s="12"/>
      <c r="P51" s="12"/>
      <c r="Q51" s="12"/>
      <c r="R51" s="12"/>
      <c r="S51" s="12"/>
      <c r="T51" s="12"/>
      <c r="U51" s="12"/>
      <c r="V51" s="12"/>
      <c r="W51" s="12"/>
      <c r="X51" s="12"/>
      <c r="Y51" s="12"/>
    </row>
    <row r="52" spans="1:25" ht="15" x14ac:dyDescent="0.25">
      <c r="A52" s="12"/>
      <c r="B52" s="100" t="str">
        <f t="shared" ref="B52:B58" si="6">IF(B30=0,"",B30)</f>
        <v>General Service &lt; 50 kW</v>
      </c>
      <c r="C52" s="62" t="s">
        <v>45</v>
      </c>
      <c r="D52" s="62">
        <v>4010</v>
      </c>
      <c r="E52" s="62">
        <v>4707</v>
      </c>
      <c r="F52" s="101"/>
      <c r="G52" s="101"/>
      <c r="H52" s="102">
        <f t="shared" si="3"/>
        <v>425697.45993153821</v>
      </c>
      <c r="I52" s="101"/>
      <c r="J52" s="101"/>
      <c r="K52" s="103">
        <f t="shared" si="4"/>
        <v>0.10693999999999999</v>
      </c>
      <c r="L52" s="104">
        <f t="shared" si="5"/>
        <v>45524.086365078692</v>
      </c>
      <c r="M52" s="68"/>
      <c r="N52" s="12"/>
      <c r="O52" s="12"/>
      <c r="P52" s="12"/>
      <c r="Q52" s="12"/>
      <c r="R52" s="12"/>
      <c r="S52" s="12"/>
      <c r="T52" s="12"/>
      <c r="U52" s="12"/>
      <c r="V52" s="12"/>
      <c r="W52" s="12"/>
      <c r="X52" s="12"/>
      <c r="Y52" s="12"/>
    </row>
    <row r="53" spans="1:25" ht="15" x14ac:dyDescent="0.25">
      <c r="A53" s="12"/>
      <c r="B53" s="100" t="str">
        <f t="shared" si="6"/>
        <v>General Service &gt; 50 to 4999 kW</v>
      </c>
      <c r="C53" s="62" t="s">
        <v>45</v>
      </c>
      <c r="D53" s="62">
        <v>4035</v>
      </c>
      <c r="E53" s="62">
        <v>4707</v>
      </c>
      <c r="F53" s="101"/>
      <c r="G53" s="101"/>
      <c r="H53" s="102">
        <f t="shared" si="3"/>
        <v>4047318</v>
      </c>
      <c r="I53" s="101"/>
      <c r="J53" s="101"/>
      <c r="K53" s="103">
        <f t="shared" si="4"/>
        <v>0.10693999999999999</v>
      </c>
      <c r="L53" s="104">
        <f t="shared" si="5"/>
        <v>432820.18691999995</v>
      </c>
      <c r="M53" s="68"/>
      <c r="N53" s="12"/>
      <c r="O53" s="12"/>
      <c r="P53" s="12"/>
      <c r="Q53" s="12"/>
      <c r="R53" s="12"/>
      <c r="S53" s="12"/>
      <c r="T53" s="12"/>
      <c r="U53" s="12"/>
      <c r="V53" s="12"/>
      <c r="W53" s="12"/>
      <c r="X53" s="12"/>
      <c r="Y53" s="12"/>
    </row>
    <row r="54" spans="1:25" ht="15" x14ac:dyDescent="0.25">
      <c r="A54" s="12"/>
      <c r="B54" s="100" t="str">
        <f t="shared" si="6"/>
        <v>Street Lighting</v>
      </c>
      <c r="C54" s="62" t="s">
        <v>45</v>
      </c>
      <c r="D54" s="62">
        <v>4010</v>
      </c>
      <c r="E54" s="62">
        <v>4707</v>
      </c>
      <c r="F54" s="101"/>
      <c r="G54" s="101"/>
      <c r="H54" s="102">
        <f t="shared" si="3"/>
        <v>153000</v>
      </c>
      <c r="I54" s="101"/>
      <c r="J54" s="101"/>
      <c r="K54" s="103">
        <f t="shared" si="4"/>
        <v>0.10693999999999999</v>
      </c>
      <c r="L54" s="104">
        <f t="shared" si="5"/>
        <v>16361.82</v>
      </c>
      <c r="M54" s="68"/>
      <c r="N54" s="12"/>
      <c r="O54" s="12"/>
      <c r="P54" s="12"/>
      <c r="Q54" s="12"/>
      <c r="R54" s="12"/>
      <c r="S54" s="12"/>
      <c r="T54" s="12"/>
      <c r="U54" s="12"/>
      <c r="V54" s="12"/>
      <c r="W54" s="12"/>
      <c r="X54" s="12"/>
      <c r="Y54" s="12"/>
    </row>
    <row r="55" spans="1:25" ht="15" x14ac:dyDescent="0.25">
      <c r="A55" s="12"/>
      <c r="B55" s="100" t="str">
        <f t="shared" si="6"/>
        <v>Unmetered Scattered Load</v>
      </c>
      <c r="C55" s="62" t="s">
        <v>45</v>
      </c>
      <c r="D55" s="62">
        <v>4025</v>
      </c>
      <c r="E55" s="62">
        <v>4707</v>
      </c>
      <c r="F55" s="101"/>
      <c r="G55" s="101"/>
      <c r="H55" s="102">
        <f t="shared" si="3"/>
        <v>17280</v>
      </c>
      <c r="I55" s="101"/>
      <c r="J55" s="101"/>
      <c r="K55" s="103">
        <f t="shared" si="4"/>
        <v>0.10693999999999999</v>
      </c>
      <c r="L55" s="104">
        <f t="shared" si="5"/>
        <v>1847.9232</v>
      </c>
      <c r="M55" s="68"/>
      <c r="N55" s="12"/>
      <c r="O55" s="12"/>
      <c r="P55" s="12"/>
      <c r="Q55" s="12"/>
      <c r="R55" s="12"/>
      <c r="S55" s="12"/>
      <c r="T55" s="12"/>
      <c r="U55" s="12"/>
      <c r="V55" s="12"/>
      <c r="W55" s="12"/>
      <c r="X55" s="12"/>
      <c r="Y55" s="12"/>
    </row>
    <row r="56" spans="1:25" ht="15" x14ac:dyDescent="0.25">
      <c r="A56" s="12"/>
      <c r="B56" s="100" t="str">
        <f t="shared" si="6"/>
        <v/>
      </c>
      <c r="C56" s="62" t="s">
        <v>45</v>
      </c>
      <c r="D56" s="62">
        <v>4025</v>
      </c>
      <c r="E56" s="62">
        <v>4707</v>
      </c>
      <c r="F56" s="101"/>
      <c r="G56" s="101"/>
      <c r="H56" s="102">
        <f t="shared" si="3"/>
        <v>0</v>
      </c>
      <c r="I56" s="101"/>
      <c r="J56" s="101"/>
      <c r="K56" s="103">
        <f t="shared" si="4"/>
        <v>0.10693999999999999</v>
      </c>
      <c r="L56" s="104">
        <f t="shared" si="5"/>
        <v>0</v>
      </c>
      <c r="M56" s="68"/>
      <c r="N56" s="12"/>
      <c r="O56" s="12"/>
      <c r="P56" s="12"/>
      <c r="Q56" s="12"/>
      <c r="R56" s="12"/>
      <c r="S56" s="12"/>
      <c r="T56" s="12"/>
      <c r="U56" s="12"/>
      <c r="V56" s="12"/>
      <c r="W56" s="12"/>
      <c r="X56" s="12"/>
      <c r="Y56" s="12"/>
    </row>
    <row r="57" spans="1:25" ht="15" x14ac:dyDescent="0.2">
      <c r="A57" s="12"/>
      <c r="B57" s="100" t="str">
        <f t="shared" si="6"/>
        <v/>
      </c>
      <c r="C57" s="62" t="s">
        <v>45</v>
      </c>
      <c r="D57" s="62">
        <v>4025</v>
      </c>
      <c r="E57" s="62">
        <v>4707</v>
      </c>
      <c r="F57" s="101"/>
      <c r="G57" s="101"/>
      <c r="H57" s="102"/>
      <c r="I57" s="101"/>
      <c r="J57" s="101"/>
      <c r="K57" s="105"/>
      <c r="L57" s="104">
        <f>+K58*H58</f>
        <v>0</v>
      </c>
      <c r="M57" s="68"/>
      <c r="N57" s="12"/>
      <c r="O57" s="12"/>
      <c r="P57" s="12"/>
      <c r="Q57" s="12"/>
      <c r="R57" s="12"/>
      <c r="S57" s="12"/>
      <c r="T57" s="12"/>
      <c r="U57" s="12"/>
      <c r="V57" s="12"/>
      <c r="W57" s="12"/>
      <c r="X57" s="12"/>
      <c r="Y57" s="12"/>
    </row>
    <row r="58" spans="1:25" ht="15" x14ac:dyDescent="0.2">
      <c r="A58" s="12"/>
      <c r="B58" s="100" t="str">
        <f t="shared" si="6"/>
        <v/>
      </c>
      <c r="C58" s="62" t="s">
        <v>45</v>
      </c>
      <c r="D58" s="62">
        <v>4025</v>
      </c>
      <c r="E58" s="62">
        <v>4707</v>
      </c>
      <c r="F58" s="101"/>
      <c r="G58" s="101"/>
      <c r="H58" s="106"/>
      <c r="I58" s="101"/>
      <c r="J58" s="101"/>
      <c r="K58" s="105"/>
      <c r="L58" s="104">
        <f>+K59*H59</f>
        <v>0</v>
      </c>
      <c r="M58" s="68"/>
      <c r="N58" s="12"/>
      <c r="O58" s="12"/>
      <c r="P58" s="12"/>
      <c r="Q58" s="12"/>
      <c r="R58" s="12"/>
      <c r="S58" s="12"/>
      <c r="T58" s="12"/>
      <c r="U58" s="12"/>
      <c r="V58" s="12"/>
      <c r="W58" s="12"/>
      <c r="X58" s="12"/>
      <c r="Y58" s="12"/>
    </row>
    <row r="59" spans="1:25" ht="15" x14ac:dyDescent="0.2">
      <c r="A59" s="12"/>
      <c r="B59" s="100" t="s">
        <v>57</v>
      </c>
      <c r="C59" s="54"/>
      <c r="D59" s="54"/>
      <c r="E59" s="55"/>
      <c r="F59" s="107"/>
      <c r="G59" s="107"/>
      <c r="H59" s="108">
        <f>SUM(H51:H58)</f>
        <v>4806050.2557771457</v>
      </c>
      <c r="I59" s="107"/>
      <c r="J59" s="107"/>
      <c r="K59" s="105"/>
      <c r="L59" s="80"/>
      <c r="M59" s="81"/>
      <c r="N59" s="12"/>
      <c r="O59" s="12"/>
      <c r="P59" s="12"/>
      <c r="Q59" s="12"/>
      <c r="R59" s="12"/>
      <c r="S59" s="12"/>
      <c r="T59" s="12"/>
      <c r="U59" s="12"/>
      <c r="V59" s="12"/>
      <c r="W59" s="12"/>
      <c r="X59" s="12"/>
      <c r="Y59" s="12"/>
    </row>
    <row r="60" spans="1:25" x14ac:dyDescent="0.2">
      <c r="A60" s="12"/>
      <c r="B60" s="49" t="s">
        <v>50</v>
      </c>
      <c r="C60" s="109"/>
      <c r="D60" s="50"/>
      <c r="E60" s="51"/>
      <c r="F60" s="110"/>
      <c r="G60" s="110"/>
      <c r="H60" s="110"/>
      <c r="I60" s="110"/>
      <c r="J60" s="110"/>
      <c r="K60" s="77"/>
      <c r="L60" s="111">
        <f>SUM(L51:L58)</f>
        <v>513959.01435280795</v>
      </c>
      <c r="M60" s="97"/>
      <c r="N60" s="12"/>
      <c r="O60" s="12"/>
      <c r="P60" s="12"/>
      <c r="Q60" s="12"/>
      <c r="R60" s="12"/>
      <c r="S60" s="12"/>
      <c r="T60" s="12"/>
      <c r="U60" s="12"/>
      <c r="V60" s="12"/>
      <c r="W60" s="12"/>
      <c r="X60" s="12"/>
      <c r="Y60" s="12"/>
    </row>
    <row r="61" spans="1:25" x14ac:dyDescent="0.2">
      <c r="A61" s="12"/>
      <c r="B61" s="44"/>
      <c r="C61" s="112"/>
      <c r="D61" s="24"/>
      <c r="E61" s="24"/>
      <c r="F61" s="113"/>
      <c r="G61" s="113"/>
      <c r="H61" s="113"/>
      <c r="I61" s="113"/>
      <c r="J61" s="113"/>
      <c r="K61" s="113"/>
      <c r="L61" s="58"/>
      <c r="M61" s="58"/>
      <c r="N61" s="12"/>
      <c r="O61" s="12"/>
      <c r="P61" s="12"/>
      <c r="Q61" s="12"/>
      <c r="R61" s="12"/>
      <c r="S61" s="12"/>
      <c r="T61" s="12"/>
      <c r="U61" s="12"/>
      <c r="V61" s="12"/>
      <c r="W61" s="12"/>
      <c r="X61" s="12"/>
      <c r="Y61" s="12"/>
    </row>
    <row r="129" spans="4:4" x14ac:dyDescent="0.2">
      <c r="D129" s="114" t="s">
        <v>58</v>
      </c>
    </row>
  </sheetData>
  <sheetProtection selectLockedCells="1" selectUnlockedCells="1"/>
  <mergeCells count="7">
    <mergeCell ref="G48:L48"/>
    <mergeCell ref="C17:E17"/>
    <mergeCell ref="C18:E18"/>
    <mergeCell ref="C19:E19"/>
    <mergeCell ref="C20:E20"/>
    <mergeCell ref="G26:L26"/>
    <mergeCell ref="G41:L41"/>
  </mergeCells>
  <pageMargins left="0.7" right="0.7" top="0.75" bottom="0.75" header="0.51180555555555551" footer="0.51180555555555551"/>
  <pageSetup scale="40" firstPageNumber="0" fitToHeight="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ADC1-6933-4D45-AFA6-B5F82F8A2FD3}">
  <dimension ref="A7:K123"/>
  <sheetViews>
    <sheetView showGridLines="0" tabSelected="1" topLeftCell="A100" workbookViewId="0">
      <selection activeCell="B69" sqref="B69"/>
    </sheetView>
  </sheetViews>
  <sheetFormatPr defaultRowHeight="12.75" x14ac:dyDescent="0.2"/>
  <cols>
    <col min="1" max="1" width="48.42578125" style="2" customWidth="1"/>
    <col min="2" max="2" width="7.28515625" style="2" bestFit="1" customWidth="1"/>
    <col min="3" max="3" width="9.140625" style="2"/>
    <col min="4" max="4" width="21.85546875" style="2" bestFit="1" customWidth="1"/>
    <col min="5" max="11" width="12.42578125" style="2" customWidth="1"/>
    <col min="12" max="16384" width="9.140625" style="2"/>
  </cols>
  <sheetData>
    <row r="7" spans="1:11" x14ac:dyDescent="0.2">
      <c r="A7" s="115" t="s">
        <v>59</v>
      </c>
      <c r="B7" s="115"/>
      <c r="C7" s="115"/>
      <c r="D7" s="115"/>
      <c r="E7" s="115"/>
      <c r="F7" s="115"/>
      <c r="G7" s="115"/>
      <c r="H7" s="115"/>
      <c r="I7" s="115"/>
      <c r="J7" s="116"/>
      <c r="K7" s="117"/>
    </row>
    <row r="8" spans="1:11" x14ac:dyDescent="0.2">
      <c r="A8" s="115" t="s">
        <v>60</v>
      </c>
      <c r="B8" s="115"/>
      <c r="C8" s="115"/>
      <c r="D8" s="115"/>
      <c r="E8" s="115"/>
      <c r="F8" s="115"/>
      <c r="G8" s="115"/>
      <c r="H8" s="115"/>
      <c r="I8" s="115"/>
      <c r="J8" s="116" t="s">
        <v>6</v>
      </c>
      <c r="K8" s="118"/>
    </row>
    <row r="9" spans="1:11" x14ac:dyDescent="0.2">
      <c r="A9" s="115" t="s">
        <v>61</v>
      </c>
      <c r="B9" s="115"/>
      <c r="C9" s="115"/>
      <c r="D9" s="115"/>
      <c r="E9" s="119"/>
      <c r="F9" s="119"/>
      <c r="G9" s="120"/>
      <c r="H9" s="120"/>
      <c r="I9" s="119"/>
      <c r="J9" s="119"/>
      <c r="K9" s="115"/>
    </row>
    <row r="10" spans="1:11" ht="15" x14ac:dyDescent="0.25">
      <c r="A10" s="115"/>
      <c r="B10" s="121"/>
      <c r="C10" s="122"/>
      <c r="D10" s="123" t="s">
        <v>25</v>
      </c>
      <c r="E10" s="124" t="s">
        <v>13</v>
      </c>
      <c r="F10" s="124"/>
      <c r="G10" s="125"/>
      <c r="H10" s="123" t="str">
        <f>D10</f>
        <v>2020 Test Year</v>
      </c>
      <c r="I10" s="124" t="s">
        <v>12</v>
      </c>
      <c r="J10" s="124"/>
      <c r="K10" s="126" t="s">
        <v>62</v>
      </c>
    </row>
    <row r="11" spans="1:11" ht="15" x14ac:dyDescent="0.25">
      <c r="A11" s="127" t="s">
        <v>63</v>
      </c>
      <c r="B11" s="128" t="s">
        <v>64</v>
      </c>
      <c r="C11" s="129"/>
      <c r="D11" s="130" t="s">
        <v>65</v>
      </c>
      <c r="E11" s="130" t="s">
        <v>66</v>
      </c>
      <c r="F11" s="131" t="s">
        <v>67</v>
      </c>
      <c r="G11" s="120"/>
      <c r="H11" s="130" t="s">
        <v>65</v>
      </c>
      <c r="I11" s="130" t="s">
        <v>66</v>
      </c>
      <c r="J11" s="131" t="s">
        <v>67</v>
      </c>
      <c r="K11" s="132" t="s">
        <v>68</v>
      </c>
    </row>
    <row r="12" spans="1:11" ht="15" x14ac:dyDescent="0.25">
      <c r="A12" s="133" t="s">
        <v>69</v>
      </c>
      <c r="B12" s="134"/>
      <c r="C12" s="135"/>
      <c r="D12" s="136"/>
      <c r="E12" s="137"/>
      <c r="F12" s="138">
        <f>D12*E12</f>
        <v>0</v>
      </c>
      <c r="G12" s="115"/>
      <c r="H12" s="136"/>
      <c r="I12" s="137"/>
      <c r="J12" s="138"/>
      <c r="K12" s="139"/>
    </row>
    <row r="13" spans="1:11" ht="15" x14ac:dyDescent="0.25">
      <c r="A13" s="140" t="s">
        <v>44</v>
      </c>
      <c r="B13" s="140" t="s">
        <v>45</v>
      </c>
      <c r="C13" s="135"/>
      <c r="D13" s="136">
        <f>'4.12 PowerSupplExp'!I29</f>
        <v>12348120.204154393</v>
      </c>
      <c r="E13" s="141"/>
      <c r="F13" s="142">
        <v>1580929.829737887</v>
      </c>
      <c r="G13" s="115"/>
      <c r="H13" s="136">
        <f>'4.12 PowerSupplExp'!H29</f>
        <v>162754.79584560764</v>
      </c>
      <c r="I13" s="143"/>
      <c r="J13" s="138">
        <v>3269.7438485382577</v>
      </c>
      <c r="K13" s="139"/>
    </row>
    <row r="14" spans="1:11" ht="15" x14ac:dyDescent="0.25">
      <c r="A14" s="140" t="s">
        <v>46</v>
      </c>
      <c r="B14" s="140" t="s">
        <v>45</v>
      </c>
      <c r="C14" s="135"/>
      <c r="D14" s="136">
        <f>'4.12 PowerSupplExp'!I30</f>
        <v>3528494.5400684616</v>
      </c>
      <c r="E14" s="141"/>
      <c r="F14" s="142">
        <v>451753.15596496518</v>
      </c>
      <c r="G14" s="115"/>
      <c r="H14" s="136">
        <v>425697.45993153821</v>
      </c>
      <c r="I14" s="143"/>
      <c r="J14" s="138">
        <v>8552.2619700246032</v>
      </c>
      <c r="K14" s="139"/>
    </row>
    <row r="15" spans="1:11" ht="15" x14ac:dyDescent="0.25">
      <c r="A15" s="140" t="s">
        <v>47</v>
      </c>
      <c r="B15" s="140" t="s">
        <v>70</v>
      </c>
      <c r="C15" s="135"/>
      <c r="D15" s="136">
        <f>'4.12 PowerSupplExp'!I31</f>
        <v>0</v>
      </c>
      <c r="E15" s="141"/>
      <c r="F15" s="142">
        <v>0</v>
      </c>
      <c r="G15" s="115"/>
      <c r="H15" s="136">
        <v>4047318</v>
      </c>
      <c r="I15" s="143"/>
      <c r="J15" s="138">
        <v>81310.618619999994</v>
      </c>
      <c r="K15" s="139"/>
    </row>
    <row r="16" spans="1:11" ht="15" x14ac:dyDescent="0.25">
      <c r="A16" s="140" t="s">
        <v>48</v>
      </c>
      <c r="B16" s="140" t="s">
        <v>70</v>
      </c>
      <c r="C16" s="135"/>
      <c r="D16" s="136">
        <f>'4.12 PowerSupplExp'!I32</f>
        <v>0</v>
      </c>
      <c r="E16" s="141"/>
      <c r="F16" s="142">
        <v>0</v>
      </c>
      <c r="G16" s="115"/>
      <c r="H16" s="136">
        <v>153000</v>
      </c>
      <c r="I16" s="143"/>
      <c r="J16" s="138">
        <v>3073.77</v>
      </c>
      <c r="K16" s="139"/>
    </row>
    <row r="17" spans="1:11" ht="15" x14ac:dyDescent="0.25">
      <c r="A17" s="140" t="s">
        <v>49</v>
      </c>
      <c r="B17" s="140" t="s">
        <v>45</v>
      </c>
      <c r="C17" s="135"/>
      <c r="D17" s="136">
        <f>'4.12 PowerSupplExp'!I33</f>
        <v>0</v>
      </c>
      <c r="E17" s="141"/>
      <c r="F17" s="142">
        <v>0</v>
      </c>
      <c r="G17" s="115"/>
      <c r="H17" s="136">
        <v>17280</v>
      </c>
      <c r="I17" s="143"/>
      <c r="J17" s="138">
        <v>347.15519999999998</v>
      </c>
      <c r="K17" s="139"/>
    </row>
    <row r="18" spans="1:11" ht="15" x14ac:dyDescent="0.25">
      <c r="A18" s="140">
        <v>0</v>
      </c>
      <c r="B18" s="140" t="s">
        <v>45</v>
      </c>
      <c r="C18" s="144"/>
      <c r="D18" s="136">
        <f>'4.12 PowerSupplExp'!I34</f>
        <v>0</v>
      </c>
      <c r="E18" s="141"/>
      <c r="F18" s="142">
        <v>0</v>
      </c>
      <c r="G18" s="115"/>
      <c r="H18" s="136">
        <v>0</v>
      </c>
      <c r="I18" s="143"/>
      <c r="J18" s="138">
        <v>0</v>
      </c>
      <c r="K18" s="139"/>
    </row>
    <row r="19" spans="1:11" ht="15" x14ac:dyDescent="0.25">
      <c r="A19" s="140"/>
      <c r="B19" s="137" t="s">
        <v>45</v>
      </c>
      <c r="C19" s="135"/>
      <c r="D19" s="136">
        <f>'4.12 PowerSupplExp'!I35</f>
        <v>0</v>
      </c>
      <c r="E19" s="141"/>
      <c r="F19" s="142">
        <v>0</v>
      </c>
      <c r="G19" s="115"/>
      <c r="H19" s="136">
        <v>0</v>
      </c>
      <c r="I19" s="143"/>
      <c r="J19" s="138">
        <v>0</v>
      </c>
      <c r="K19" s="139"/>
    </row>
    <row r="20" spans="1:11" ht="15" x14ac:dyDescent="0.25">
      <c r="A20" s="133" t="s">
        <v>71</v>
      </c>
      <c r="B20" s="140"/>
      <c r="C20" s="135"/>
      <c r="D20" s="136">
        <f>SUM(D13:D19)</f>
        <v>15876614.744222853</v>
      </c>
      <c r="E20" s="145"/>
      <c r="F20" s="142">
        <f>SUM(F13:F19)</f>
        <v>2032682.9857028523</v>
      </c>
      <c r="G20" s="140"/>
      <c r="H20" s="136">
        <f>SUM(H13:H19)</f>
        <v>4806050.2557771457</v>
      </c>
      <c r="I20" s="146"/>
      <c r="J20" s="147">
        <f>SUM(J13:J19)</f>
        <v>96553.54963856285</v>
      </c>
      <c r="K20" s="148">
        <f>F20+J20</f>
        <v>2129236.5353414151</v>
      </c>
    </row>
    <row r="21" spans="1:11" x14ac:dyDescent="0.2">
      <c r="A21" s="115"/>
      <c r="B21" s="115"/>
      <c r="C21" s="115"/>
      <c r="D21" s="149"/>
      <c r="E21" s="115"/>
      <c r="F21" s="115"/>
      <c r="G21" s="115"/>
      <c r="H21" s="115"/>
      <c r="I21" s="150"/>
      <c r="J21" s="151"/>
      <c r="K21" s="115"/>
    </row>
    <row r="22" spans="1:11" ht="15" x14ac:dyDescent="0.25">
      <c r="A22" s="127" t="s">
        <v>72</v>
      </c>
      <c r="B22" s="128" t="s">
        <v>64</v>
      </c>
      <c r="C22" s="129"/>
      <c r="D22" s="152" t="s">
        <v>65</v>
      </c>
      <c r="E22" s="153" t="s">
        <v>66</v>
      </c>
      <c r="F22" s="154" t="s">
        <v>67</v>
      </c>
      <c r="G22" s="120"/>
      <c r="H22" s="155" t="s">
        <v>65</v>
      </c>
      <c r="I22" s="153" t="s">
        <v>66</v>
      </c>
      <c r="J22" s="154" t="s">
        <v>67</v>
      </c>
      <c r="K22" s="156" t="s">
        <v>62</v>
      </c>
    </row>
    <row r="23" spans="1:11" ht="15" x14ac:dyDescent="0.25">
      <c r="A23" s="133" t="s">
        <v>73</v>
      </c>
      <c r="B23" s="134"/>
      <c r="C23" s="129"/>
      <c r="D23" s="150"/>
      <c r="E23" s="151"/>
      <c r="F23" s="157"/>
      <c r="G23" s="120"/>
      <c r="H23" s="158"/>
      <c r="I23" s="151"/>
      <c r="J23" s="157"/>
      <c r="K23" s="159"/>
    </row>
    <row r="24" spans="1:11" ht="15" x14ac:dyDescent="0.25">
      <c r="A24" s="140" t="str">
        <f t="shared" ref="A24:A30" si="0">IF(A13=0,"",A13)</f>
        <v>Residential</v>
      </c>
      <c r="B24" s="160"/>
      <c r="C24" s="135"/>
      <c r="D24" s="161"/>
      <c r="E24" s="161"/>
      <c r="F24" s="162">
        <f>D24*E24</f>
        <v>0</v>
      </c>
      <c r="G24" s="115"/>
      <c r="H24" s="163"/>
      <c r="I24" s="161"/>
      <c r="J24" s="138">
        <v>17404.997867729282</v>
      </c>
      <c r="K24" s="139"/>
    </row>
    <row r="25" spans="1:11" ht="15" x14ac:dyDescent="0.25">
      <c r="A25" s="140" t="str">
        <f t="shared" si="0"/>
        <v>General Service &lt; 50 kW</v>
      </c>
      <c r="B25" s="160"/>
      <c r="C25" s="135"/>
      <c r="D25" s="161"/>
      <c r="E25" s="161"/>
      <c r="F25" s="162">
        <f t="shared" ref="F25:F30" si="1">D25*E25</f>
        <v>0</v>
      </c>
      <c r="G25" s="115"/>
      <c r="H25" s="163"/>
      <c r="I25" s="161"/>
      <c r="J25" s="138">
        <v>45524.086365078692</v>
      </c>
      <c r="K25" s="139"/>
    </row>
    <row r="26" spans="1:11" ht="15" x14ac:dyDescent="0.25">
      <c r="A26" s="140" t="str">
        <f t="shared" si="0"/>
        <v>General Service &gt; 50 to 4999 kW</v>
      </c>
      <c r="B26" s="160"/>
      <c r="C26" s="135"/>
      <c r="D26" s="161"/>
      <c r="E26" s="161"/>
      <c r="F26" s="162">
        <f t="shared" si="1"/>
        <v>0</v>
      </c>
      <c r="G26" s="115"/>
      <c r="H26" s="163"/>
      <c r="I26" s="161"/>
      <c r="J26" s="138">
        <v>432820.18691999995</v>
      </c>
      <c r="K26" s="139"/>
    </row>
    <row r="27" spans="1:11" ht="15" x14ac:dyDescent="0.25">
      <c r="A27" s="140" t="str">
        <f t="shared" si="0"/>
        <v>Street Lighting</v>
      </c>
      <c r="B27" s="160"/>
      <c r="C27" s="135"/>
      <c r="D27" s="161"/>
      <c r="E27" s="161"/>
      <c r="F27" s="162">
        <f t="shared" si="1"/>
        <v>0</v>
      </c>
      <c r="G27" s="115"/>
      <c r="H27" s="163"/>
      <c r="I27" s="161"/>
      <c r="J27" s="138">
        <v>16361.82</v>
      </c>
      <c r="K27" s="139"/>
    </row>
    <row r="28" spans="1:11" ht="15" x14ac:dyDescent="0.25">
      <c r="A28" s="140" t="str">
        <f t="shared" si="0"/>
        <v>Unmetered Scattered Load</v>
      </c>
      <c r="B28" s="160"/>
      <c r="C28" s="135"/>
      <c r="D28" s="161"/>
      <c r="E28" s="161"/>
      <c r="F28" s="162">
        <f t="shared" si="1"/>
        <v>0</v>
      </c>
      <c r="G28" s="115"/>
      <c r="H28" s="163"/>
      <c r="I28" s="161"/>
      <c r="J28" s="138">
        <v>1847.9232</v>
      </c>
      <c r="K28" s="139"/>
    </row>
    <row r="29" spans="1:11" ht="15" x14ac:dyDescent="0.25">
      <c r="A29" s="140" t="str">
        <f t="shared" si="0"/>
        <v/>
      </c>
      <c r="B29" s="160"/>
      <c r="C29" s="135"/>
      <c r="D29" s="161"/>
      <c r="E29" s="161"/>
      <c r="F29" s="162">
        <f t="shared" si="1"/>
        <v>0</v>
      </c>
      <c r="G29" s="115"/>
      <c r="H29" s="163"/>
      <c r="I29" s="161"/>
      <c r="J29" s="138">
        <v>0</v>
      </c>
      <c r="K29" s="139"/>
    </row>
    <row r="30" spans="1:11" ht="15" x14ac:dyDescent="0.25">
      <c r="A30" s="140" t="str">
        <f t="shared" si="0"/>
        <v/>
      </c>
      <c r="B30" s="160"/>
      <c r="C30" s="135"/>
      <c r="D30" s="161"/>
      <c r="E30" s="161"/>
      <c r="F30" s="164">
        <f t="shared" si="1"/>
        <v>0</v>
      </c>
      <c r="G30" s="115"/>
      <c r="H30" s="163"/>
      <c r="I30" s="161"/>
      <c r="J30" s="138">
        <f>H30*I30</f>
        <v>0</v>
      </c>
      <c r="K30" s="139"/>
    </row>
    <row r="31" spans="1:11" ht="15" x14ac:dyDescent="0.25">
      <c r="A31" s="133" t="s">
        <v>71</v>
      </c>
      <c r="B31" s="160"/>
      <c r="C31" s="135"/>
      <c r="D31" s="146">
        <f>SUM(D24:D30)</f>
        <v>0</v>
      </c>
      <c r="E31" s="145"/>
      <c r="F31" s="140">
        <f>SUM(F24:F30)</f>
        <v>0</v>
      </c>
      <c r="G31" s="140"/>
      <c r="H31" s="145"/>
      <c r="I31" s="145"/>
      <c r="J31" s="165">
        <f>SUM(J24:J30)</f>
        <v>513959.01435280795</v>
      </c>
      <c r="K31" s="148">
        <f>F31+J31</f>
        <v>513959.01435280795</v>
      </c>
    </row>
    <row r="32" spans="1:11" x14ac:dyDescent="0.2">
      <c r="A32" s="115"/>
      <c r="B32" s="149"/>
      <c r="C32" s="115"/>
      <c r="D32" s="149"/>
      <c r="E32" s="115"/>
      <c r="F32" s="115"/>
      <c r="G32" s="115"/>
      <c r="H32" s="115"/>
      <c r="I32" s="115"/>
      <c r="J32" s="115"/>
      <c r="K32" s="115"/>
    </row>
    <row r="33" spans="1:11" ht="15" x14ac:dyDescent="0.25">
      <c r="A33" s="127" t="s">
        <v>74</v>
      </c>
      <c r="B33" s="151"/>
      <c r="C33" s="129"/>
      <c r="D33" s="150" t="s">
        <v>75</v>
      </c>
      <c r="E33" s="139" t="s">
        <v>66</v>
      </c>
      <c r="F33" s="154" t="s">
        <v>67</v>
      </c>
      <c r="G33" s="120"/>
      <c r="H33" s="155" t="s">
        <v>65</v>
      </c>
      <c r="I33" s="139" t="s">
        <v>66</v>
      </c>
      <c r="J33" s="154" t="s">
        <v>67</v>
      </c>
      <c r="K33" s="152" t="s">
        <v>62</v>
      </c>
    </row>
    <row r="34" spans="1:11" ht="15" x14ac:dyDescent="0.25">
      <c r="A34" s="133" t="s">
        <v>73</v>
      </c>
      <c r="B34" s="166"/>
      <c r="C34" s="167"/>
      <c r="D34" s="168"/>
      <c r="E34" s="139"/>
      <c r="F34" s="157"/>
      <c r="G34" s="120"/>
      <c r="H34" s="169"/>
      <c r="I34" s="139"/>
      <c r="J34" s="157"/>
      <c r="K34" s="168"/>
    </row>
    <row r="35" spans="1:11" ht="15" x14ac:dyDescent="0.25">
      <c r="A35" s="140" t="s">
        <v>44</v>
      </c>
      <c r="B35" s="160" t="s">
        <v>45</v>
      </c>
      <c r="C35" s="135"/>
      <c r="D35" s="170"/>
      <c r="E35" s="171"/>
      <c r="F35" s="172">
        <f>D35*E35</f>
        <v>0</v>
      </c>
      <c r="G35" s="115"/>
      <c r="H35" s="173">
        <v>13692888.844770482</v>
      </c>
      <c r="I35" s="171">
        <v>6.6660900621715348E-3</v>
      </c>
      <c r="J35" s="172">
        <f>H35*I35</f>
        <v>91278.030250543976</v>
      </c>
      <c r="K35" s="139"/>
    </row>
    <row r="36" spans="1:11" ht="15" x14ac:dyDescent="0.25">
      <c r="A36" s="140" t="s">
        <v>46</v>
      </c>
      <c r="B36" s="160" t="s">
        <v>45</v>
      </c>
      <c r="C36" s="144"/>
      <c r="D36" s="170"/>
      <c r="E36" s="171"/>
      <c r="F36" s="172">
        <f t="shared" ref="F36:F41" si="2">D36*E36</f>
        <v>0</v>
      </c>
      <c r="G36" s="115"/>
      <c r="H36" s="173">
        <v>4380568.123318064</v>
      </c>
      <c r="I36" s="171">
        <v>6.0691275084056202E-3</v>
      </c>
      <c r="J36" s="172">
        <f t="shared" ref="J36:J41" si="3">H36*I36</f>
        <v>26586.226499674445</v>
      </c>
      <c r="K36" s="139"/>
    </row>
    <row r="37" spans="1:11" ht="15" x14ac:dyDescent="0.25">
      <c r="A37" s="140" t="s">
        <v>47</v>
      </c>
      <c r="B37" s="160" t="s">
        <v>76</v>
      </c>
      <c r="C37" s="135"/>
      <c r="D37" s="170"/>
      <c r="E37" s="171"/>
      <c r="F37" s="172">
        <f t="shared" si="2"/>
        <v>0</v>
      </c>
      <c r="G37" s="115"/>
      <c r="H37" s="173">
        <v>11013</v>
      </c>
      <c r="I37" s="171">
        <v>2.4863519678819519</v>
      </c>
      <c r="J37" s="172">
        <f t="shared" si="3"/>
        <v>27382.194222283935</v>
      </c>
      <c r="K37" s="139"/>
    </row>
    <row r="38" spans="1:11" ht="15" x14ac:dyDescent="0.25">
      <c r="A38" s="140" t="s">
        <v>48</v>
      </c>
      <c r="B38" s="160" t="s">
        <v>76</v>
      </c>
      <c r="C38" s="135"/>
      <c r="D38" s="170"/>
      <c r="E38" s="171"/>
      <c r="F38" s="172">
        <f t="shared" si="2"/>
        <v>0</v>
      </c>
      <c r="G38" s="115"/>
      <c r="H38" s="173">
        <v>421</v>
      </c>
      <c r="I38" s="171">
        <v>1.8749669751142446</v>
      </c>
      <c r="J38" s="172">
        <f t="shared" si="3"/>
        <v>789.36109652309699</v>
      </c>
      <c r="K38" s="139"/>
    </row>
    <row r="39" spans="1:11" ht="15" x14ac:dyDescent="0.25">
      <c r="A39" s="140" t="s">
        <v>49</v>
      </c>
      <c r="B39" s="160" t="s">
        <v>76</v>
      </c>
      <c r="C39" s="135"/>
      <c r="D39" s="170"/>
      <c r="E39" s="171"/>
      <c r="F39" s="172">
        <f t="shared" si="2"/>
        <v>0</v>
      </c>
      <c r="G39" s="115"/>
      <c r="H39" s="173">
        <v>18694.084340695881</v>
      </c>
      <c r="I39" s="171">
        <v>6.0691514665515145E-3</v>
      </c>
      <c r="J39" s="172">
        <f t="shared" si="3"/>
        <v>113.45722939217211</v>
      </c>
      <c r="K39" s="139"/>
    </row>
    <row r="40" spans="1:11" ht="15" x14ac:dyDescent="0.25">
      <c r="A40" s="140" t="str">
        <f>IF(A29=0,"",A29)</f>
        <v/>
      </c>
      <c r="B40" s="160"/>
      <c r="C40" s="135"/>
      <c r="D40" s="170"/>
      <c r="E40" s="170"/>
      <c r="F40" s="172">
        <f t="shared" si="2"/>
        <v>0</v>
      </c>
      <c r="G40" s="115"/>
      <c r="H40" s="170"/>
      <c r="I40" s="170"/>
      <c r="J40" s="172">
        <f t="shared" si="3"/>
        <v>0</v>
      </c>
      <c r="K40" s="139"/>
    </row>
    <row r="41" spans="1:11" ht="15" x14ac:dyDescent="0.25">
      <c r="A41" s="140" t="str">
        <f>IF(A30=0,"",A30)</f>
        <v/>
      </c>
      <c r="B41" s="160"/>
      <c r="C41" s="135"/>
      <c r="D41" s="170"/>
      <c r="E41" s="170"/>
      <c r="F41" s="172">
        <f t="shared" si="2"/>
        <v>0</v>
      </c>
      <c r="G41" s="115"/>
      <c r="H41" s="170"/>
      <c r="I41" s="170"/>
      <c r="J41" s="172">
        <f t="shared" si="3"/>
        <v>0</v>
      </c>
      <c r="K41" s="139"/>
    </row>
    <row r="42" spans="1:11" ht="15" x14ac:dyDescent="0.25">
      <c r="A42" s="133" t="s">
        <v>71</v>
      </c>
      <c r="B42" s="160"/>
      <c r="C42" s="135"/>
      <c r="D42" s="165"/>
      <c r="E42" s="140"/>
      <c r="F42" s="165">
        <f>SUM(F35:F41)</f>
        <v>0</v>
      </c>
      <c r="G42" s="140"/>
      <c r="H42" s="136"/>
      <c r="I42" s="140"/>
      <c r="J42" s="165">
        <f>SUM(J35:J41)</f>
        <v>146149.26929841761</v>
      </c>
      <c r="K42" s="172">
        <f>F42+J42</f>
        <v>146149.26929841761</v>
      </c>
    </row>
    <row r="43" spans="1:11" x14ac:dyDescent="0.2">
      <c r="A43" s="115"/>
      <c r="B43" s="115"/>
      <c r="C43" s="115"/>
      <c r="D43" s="115"/>
      <c r="E43" s="115"/>
      <c r="F43" s="115"/>
      <c r="G43" s="115"/>
      <c r="H43" s="115"/>
      <c r="I43" s="115"/>
      <c r="J43" s="115"/>
      <c r="K43" s="115"/>
    </row>
    <row r="44" spans="1:11" ht="15" x14ac:dyDescent="0.25">
      <c r="A44" s="127" t="s">
        <v>77</v>
      </c>
      <c r="B44" s="153"/>
      <c r="C44" s="129"/>
      <c r="D44" s="152" t="s">
        <v>65</v>
      </c>
      <c r="E44" s="139" t="s">
        <v>66</v>
      </c>
      <c r="F44" s="154" t="s">
        <v>67</v>
      </c>
      <c r="G44" s="120"/>
      <c r="H44" s="155" t="s">
        <v>65</v>
      </c>
      <c r="I44" s="139" t="s">
        <v>66</v>
      </c>
      <c r="J44" s="154" t="s">
        <v>67</v>
      </c>
      <c r="K44" s="152" t="s">
        <v>62</v>
      </c>
    </row>
    <row r="45" spans="1:11" ht="15" x14ac:dyDescent="0.25">
      <c r="A45" s="133" t="s">
        <v>73</v>
      </c>
      <c r="B45" s="166"/>
      <c r="C45" s="167"/>
      <c r="D45" s="168"/>
      <c r="E45" s="139"/>
      <c r="F45" s="157"/>
      <c r="G45" s="120"/>
      <c r="H45" s="169"/>
      <c r="I45" s="139"/>
      <c r="J45" s="157"/>
      <c r="K45" s="168"/>
    </row>
    <row r="46" spans="1:11" ht="15" x14ac:dyDescent="0.25">
      <c r="A46" s="140" t="str">
        <f>IF(A35=0,"",A35)</f>
        <v>Residential</v>
      </c>
      <c r="B46" s="160" t="s">
        <v>45</v>
      </c>
      <c r="C46" s="135"/>
      <c r="D46" s="170"/>
      <c r="E46" s="171"/>
      <c r="F46" s="172">
        <f>D46*E46</f>
        <v>0</v>
      </c>
      <c r="G46" s="115"/>
      <c r="H46" s="173">
        <v>13692888.844770482</v>
      </c>
      <c r="I46" s="171">
        <v>5.5524337029063016E-3</v>
      </c>
      <c r="J46" s="172">
        <f>H46*I46</f>
        <v>76028.857511853363</v>
      </c>
      <c r="K46" s="139"/>
    </row>
    <row r="47" spans="1:11" ht="15" x14ac:dyDescent="0.25">
      <c r="A47" s="140" t="str">
        <f t="shared" ref="A47:A52" si="4">IF(A36=0,"",A36)</f>
        <v>General Service &lt; 50 kW</v>
      </c>
      <c r="B47" s="160" t="s">
        <v>76</v>
      </c>
      <c r="C47" s="145"/>
      <c r="D47" s="170"/>
      <c r="E47" s="171"/>
      <c r="F47" s="172">
        <f t="shared" ref="F47:F52" si="5">D47*E47</f>
        <v>0</v>
      </c>
      <c r="G47" s="115"/>
      <c r="H47" s="173">
        <v>4380568.123318064</v>
      </c>
      <c r="I47" s="171">
        <v>5.3429081187869442E-3</v>
      </c>
      <c r="J47" s="172">
        <f t="shared" ref="J47:J52" si="6">H47*I47</f>
        <v>23404.972990975373</v>
      </c>
      <c r="K47" s="139"/>
    </row>
    <row r="48" spans="1:11" ht="15" x14ac:dyDescent="0.25">
      <c r="A48" s="140" t="str">
        <f t="shared" si="4"/>
        <v>General Service &gt; 50 to 4999 kW</v>
      </c>
      <c r="B48" s="160" t="s">
        <v>45</v>
      </c>
      <c r="C48" s="174"/>
      <c r="D48" s="170"/>
      <c r="E48" s="171"/>
      <c r="F48" s="172">
        <f t="shared" si="5"/>
        <v>0</v>
      </c>
      <c r="G48" s="115"/>
      <c r="H48" s="173">
        <v>11013</v>
      </c>
      <c r="I48" s="171">
        <v>2.0822676253014665</v>
      </c>
      <c r="J48" s="172">
        <f t="shared" si="6"/>
        <v>22932.013357445052</v>
      </c>
      <c r="K48" s="139"/>
    </row>
    <row r="49" spans="1:11" ht="15" x14ac:dyDescent="0.25">
      <c r="A49" s="140" t="str">
        <f t="shared" si="4"/>
        <v>Street Lighting</v>
      </c>
      <c r="B49" s="160" t="s">
        <v>76</v>
      </c>
      <c r="C49" s="174"/>
      <c r="D49" s="170"/>
      <c r="E49" s="171"/>
      <c r="F49" s="172">
        <f t="shared" si="5"/>
        <v>0</v>
      </c>
      <c r="G49" s="115"/>
      <c r="H49" s="173">
        <v>421</v>
      </c>
      <c r="I49" s="171">
        <v>1.6097905282572771</v>
      </c>
      <c r="J49" s="172">
        <f t="shared" si="6"/>
        <v>677.72181239631368</v>
      </c>
      <c r="K49" s="139"/>
    </row>
    <row r="50" spans="1:11" ht="15" x14ac:dyDescent="0.25">
      <c r="A50" s="140" t="str">
        <f t="shared" si="4"/>
        <v>Unmetered Scattered Load</v>
      </c>
      <c r="B50" s="160"/>
      <c r="C50" s="174"/>
      <c r="D50" s="170"/>
      <c r="E50" s="171"/>
      <c r="F50" s="172">
        <f t="shared" si="5"/>
        <v>0</v>
      </c>
      <c r="G50" s="115"/>
      <c r="H50" s="173">
        <v>18694.084340695881</v>
      </c>
      <c r="I50" s="171">
        <v>5.3429195760987969E-3</v>
      </c>
      <c r="J50" s="172">
        <f t="shared" si="6"/>
        <v>99.880989181145992</v>
      </c>
      <c r="K50" s="139"/>
    </row>
    <row r="51" spans="1:11" ht="15" x14ac:dyDescent="0.25">
      <c r="A51" s="140" t="str">
        <f t="shared" si="4"/>
        <v/>
      </c>
      <c r="B51" s="160"/>
      <c r="C51" s="174"/>
      <c r="D51" s="170"/>
      <c r="E51" s="170"/>
      <c r="F51" s="172">
        <f t="shared" si="5"/>
        <v>0</v>
      </c>
      <c r="G51" s="115"/>
      <c r="H51" s="170"/>
      <c r="I51" s="170"/>
      <c r="J51" s="172">
        <f t="shared" si="6"/>
        <v>0</v>
      </c>
      <c r="K51" s="139"/>
    </row>
    <row r="52" spans="1:11" ht="15" x14ac:dyDescent="0.25">
      <c r="A52" s="140" t="str">
        <f t="shared" si="4"/>
        <v/>
      </c>
      <c r="B52" s="160"/>
      <c r="C52" s="174"/>
      <c r="D52" s="170"/>
      <c r="E52" s="170"/>
      <c r="F52" s="172">
        <f t="shared" si="5"/>
        <v>0</v>
      </c>
      <c r="G52" s="115"/>
      <c r="H52" s="170"/>
      <c r="I52" s="170"/>
      <c r="J52" s="172">
        <f t="shared" si="6"/>
        <v>0</v>
      </c>
      <c r="K52" s="139"/>
    </row>
    <row r="53" spans="1:11" ht="15" x14ac:dyDescent="0.25">
      <c r="A53" s="133" t="s">
        <v>71</v>
      </c>
      <c r="B53" s="160"/>
      <c r="C53" s="175"/>
      <c r="D53" s="165"/>
      <c r="E53" s="140"/>
      <c r="F53" s="165">
        <f>SUM(F46:F52)</f>
        <v>0</v>
      </c>
      <c r="G53" s="140"/>
      <c r="H53" s="140"/>
      <c r="I53" s="140"/>
      <c r="J53" s="165">
        <f>SUM(J46:J52)</f>
        <v>123143.44666185122</v>
      </c>
      <c r="K53" s="172">
        <f>F53+J53</f>
        <v>123143.44666185122</v>
      </c>
    </row>
    <row r="54" spans="1:11" x14ac:dyDescent="0.2">
      <c r="A54" s="115"/>
      <c r="B54" s="115"/>
      <c r="C54" s="115"/>
      <c r="D54" s="115"/>
      <c r="E54" s="115"/>
      <c r="F54" s="115"/>
      <c r="G54" s="115"/>
      <c r="H54" s="115"/>
      <c r="I54" s="115"/>
      <c r="J54" s="115"/>
      <c r="K54" s="115"/>
    </row>
    <row r="55" spans="1:11" ht="15" x14ac:dyDescent="0.25">
      <c r="A55" s="127" t="s">
        <v>78</v>
      </c>
      <c r="B55" s="152"/>
      <c r="C55" s="176"/>
      <c r="D55" s="152" t="s">
        <v>75</v>
      </c>
      <c r="E55" s="139" t="s">
        <v>66</v>
      </c>
      <c r="F55" s="154" t="s">
        <v>67</v>
      </c>
      <c r="G55" s="120"/>
      <c r="H55" s="155" t="s">
        <v>65</v>
      </c>
      <c r="I55" s="139" t="s">
        <v>66</v>
      </c>
      <c r="J55" s="139" t="s">
        <v>67</v>
      </c>
      <c r="K55" s="152" t="s">
        <v>62</v>
      </c>
    </row>
    <row r="56" spans="1:11" ht="15" x14ac:dyDescent="0.25">
      <c r="A56" s="133" t="s">
        <v>73</v>
      </c>
      <c r="B56" s="168"/>
      <c r="C56" s="120"/>
      <c r="D56" s="168"/>
      <c r="E56" s="139"/>
      <c r="F56" s="157"/>
      <c r="G56" s="120"/>
      <c r="H56" s="169"/>
      <c r="I56" s="139"/>
      <c r="J56" s="139"/>
      <c r="K56" s="168"/>
    </row>
    <row r="57" spans="1:11" ht="15" x14ac:dyDescent="0.25">
      <c r="A57" s="140" t="str">
        <f>IF(A46=0,"",A46)</f>
        <v>Residential</v>
      </c>
      <c r="B57" s="160" t="s">
        <v>45</v>
      </c>
      <c r="C57" s="135"/>
      <c r="D57" s="170"/>
      <c r="E57" s="171"/>
      <c r="F57" s="172">
        <f>D57*E57</f>
        <v>0</v>
      </c>
      <c r="G57" s="115"/>
      <c r="H57" s="173">
        <v>13692888.844770482</v>
      </c>
      <c r="I57" s="171">
        <v>3.0000000000000001E-3</v>
      </c>
      <c r="J57" s="172">
        <f>H57*I57</f>
        <v>41078.666534311444</v>
      </c>
      <c r="K57" s="139"/>
    </row>
    <row r="58" spans="1:11" ht="15" x14ac:dyDescent="0.25">
      <c r="A58" s="140" t="str">
        <f t="shared" ref="A58:A63" si="7">IF(A47=0,"",A47)</f>
        <v>General Service &lt; 50 kW</v>
      </c>
      <c r="B58" s="160" t="s">
        <v>45</v>
      </c>
      <c r="C58" s="135"/>
      <c r="D58" s="170"/>
      <c r="E58" s="171"/>
      <c r="F58" s="172">
        <f t="shared" ref="F58:F63" si="8">D58*E58</f>
        <v>0</v>
      </c>
      <c r="G58" s="115"/>
      <c r="H58" s="173">
        <v>4380568.123318064</v>
      </c>
      <c r="I58" s="171">
        <v>3.0000000000000001E-3</v>
      </c>
      <c r="J58" s="172">
        <f t="shared" ref="J58:J63" si="9">H58*I58</f>
        <v>13141.704369954192</v>
      </c>
      <c r="K58" s="139"/>
    </row>
    <row r="59" spans="1:11" ht="15" x14ac:dyDescent="0.25">
      <c r="A59" s="140" t="str">
        <f t="shared" si="7"/>
        <v>General Service &gt; 50 to 4999 kW</v>
      </c>
      <c r="B59" s="160" t="s">
        <v>70</v>
      </c>
      <c r="C59" s="135"/>
      <c r="D59" s="170"/>
      <c r="E59" s="171"/>
      <c r="F59" s="172">
        <f t="shared" si="8"/>
        <v>0</v>
      </c>
      <c r="G59" s="115"/>
      <c r="H59" s="173">
        <v>4448324.4425508259</v>
      </c>
      <c r="I59" s="171">
        <v>3.0000000000000001E-3</v>
      </c>
      <c r="J59" s="172">
        <f t="shared" si="9"/>
        <v>13344.973327652478</v>
      </c>
      <c r="K59" s="139"/>
    </row>
    <row r="60" spans="1:11" ht="15" x14ac:dyDescent="0.25">
      <c r="A60" s="140" t="str">
        <f t="shared" si="7"/>
        <v>Street Lighting</v>
      </c>
      <c r="B60" s="160" t="s">
        <v>70</v>
      </c>
      <c r="C60" s="135"/>
      <c r="D60" s="170"/>
      <c r="E60" s="171"/>
      <c r="F60" s="172">
        <f t="shared" si="8"/>
        <v>0</v>
      </c>
      <c r="G60" s="115"/>
      <c r="H60" s="173">
        <v>165520.53843324477</v>
      </c>
      <c r="I60" s="171">
        <v>3.0000000000000001E-3</v>
      </c>
      <c r="J60" s="172">
        <f t="shared" si="9"/>
        <v>496.56161529973434</v>
      </c>
      <c r="K60" s="139"/>
    </row>
    <row r="61" spans="1:11" ht="15" x14ac:dyDescent="0.25">
      <c r="A61" s="140" t="str">
        <f t="shared" si="7"/>
        <v>Unmetered Scattered Load</v>
      </c>
      <c r="B61" s="160"/>
      <c r="C61" s="135"/>
      <c r="D61" s="170"/>
      <c r="E61" s="171"/>
      <c r="F61" s="172">
        <f t="shared" si="8"/>
        <v>0</v>
      </c>
      <c r="G61" s="115"/>
      <c r="H61" s="173">
        <v>18694.084340695881</v>
      </c>
      <c r="I61" s="171">
        <v>3.0000000000000001E-3</v>
      </c>
      <c r="J61" s="172">
        <f t="shared" si="9"/>
        <v>56.082253022087642</v>
      </c>
      <c r="K61" s="139"/>
    </row>
    <row r="62" spans="1:11" ht="15" x14ac:dyDescent="0.25">
      <c r="A62" s="140" t="str">
        <f t="shared" si="7"/>
        <v/>
      </c>
      <c r="B62" s="160"/>
      <c r="C62" s="135"/>
      <c r="D62" s="170"/>
      <c r="E62" s="170"/>
      <c r="F62" s="172">
        <f t="shared" si="8"/>
        <v>0</v>
      </c>
      <c r="G62" s="115"/>
      <c r="H62" s="170"/>
      <c r="I62" s="170"/>
      <c r="J62" s="172">
        <f t="shared" si="9"/>
        <v>0</v>
      </c>
      <c r="K62" s="139"/>
    </row>
    <row r="63" spans="1:11" ht="15" x14ac:dyDescent="0.25">
      <c r="A63" s="140" t="str">
        <f t="shared" si="7"/>
        <v/>
      </c>
      <c r="B63" s="160"/>
      <c r="C63" s="135"/>
      <c r="D63" s="170"/>
      <c r="E63" s="170"/>
      <c r="F63" s="172">
        <f t="shared" si="8"/>
        <v>0</v>
      </c>
      <c r="G63" s="115"/>
      <c r="H63" s="170"/>
      <c r="I63" s="170"/>
      <c r="J63" s="172">
        <f t="shared" si="9"/>
        <v>0</v>
      </c>
      <c r="K63" s="139"/>
    </row>
    <row r="64" spans="1:11" ht="15" x14ac:dyDescent="0.25">
      <c r="A64" s="133" t="s">
        <v>71</v>
      </c>
      <c r="B64" s="160"/>
      <c r="C64" s="135"/>
      <c r="D64" s="165"/>
      <c r="E64" s="140"/>
      <c r="F64" s="165">
        <f>SUM(F57:F63)</f>
        <v>0</v>
      </c>
      <c r="G64" s="140"/>
      <c r="H64" s="140"/>
      <c r="I64" s="140"/>
      <c r="J64" s="165">
        <f>SUM(J57:J63)</f>
        <v>68117.988100239934</v>
      </c>
      <c r="K64" s="172">
        <f>F64+J64</f>
        <v>68117.988100239934</v>
      </c>
    </row>
    <row r="65" spans="1:11" x14ac:dyDescent="0.2">
      <c r="A65" s="115"/>
      <c r="B65" s="115"/>
      <c r="C65" s="115"/>
      <c r="D65" s="115"/>
      <c r="E65" s="115"/>
      <c r="F65" s="115"/>
      <c r="G65" s="115"/>
      <c r="H65" s="115"/>
      <c r="I65" s="115"/>
      <c r="J65" s="115"/>
      <c r="K65" s="115"/>
    </row>
    <row r="66" spans="1:11" ht="15" x14ac:dyDescent="0.25">
      <c r="A66" s="127" t="s">
        <v>79</v>
      </c>
      <c r="B66" s="152"/>
      <c r="C66" s="176"/>
      <c r="D66" s="152" t="s">
        <v>75</v>
      </c>
      <c r="E66" s="139" t="s">
        <v>66</v>
      </c>
      <c r="F66" s="154" t="s">
        <v>67</v>
      </c>
      <c r="G66" s="120"/>
      <c r="H66" s="155" t="s">
        <v>65</v>
      </c>
      <c r="I66" s="139" t="s">
        <v>66</v>
      </c>
      <c r="J66" s="139" t="s">
        <v>67</v>
      </c>
      <c r="K66" s="152" t="s">
        <v>62</v>
      </c>
    </row>
    <row r="67" spans="1:11" ht="15" x14ac:dyDescent="0.25">
      <c r="A67" s="133" t="s">
        <v>73</v>
      </c>
      <c r="B67" s="168"/>
      <c r="C67" s="120"/>
      <c r="D67" s="168"/>
      <c r="E67" s="139"/>
      <c r="F67" s="157"/>
      <c r="G67" s="120"/>
      <c r="H67" s="169"/>
      <c r="I67" s="139"/>
      <c r="J67" s="139"/>
      <c r="K67" s="168"/>
    </row>
    <row r="68" spans="1:11" ht="15" x14ac:dyDescent="0.25">
      <c r="A68" s="140" t="str">
        <f>IF(A57=0,"",A57)</f>
        <v>Residential</v>
      </c>
      <c r="B68" s="160" t="s">
        <v>45</v>
      </c>
      <c r="C68" s="135"/>
      <c r="D68" s="170"/>
      <c r="E68" s="170"/>
      <c r="F68" s="172">
        <f>D68*E68</f>
        <v>0</v>
      </c>
      <c r="G68" s="115"/>
      <c r="H68" s="173"/>
      <c r="I68" s="170"/>
      <c r="J68" s="172">
        <f>H68*I68</f>
        <v>0</v>
      </c>
      <c r="K68" s="139"/>
    </row>
    <row r="69" spans="1:11" ht="15" x14ac:dyDescent="0.25">
      <c r="A69" s="140" t="str">
        <f t="shared" ref="A69:A74" si="10">IF(A58=0,"",A58)</f>
        <v>General Service &lt; 50 kW</v>
      </c>
      <c r="B69" s="160" t="s">
        <v>45</v>
      </c>
      <c r="C69" s="135"/>
      <c r="D69" s="170"/>
      <c r="E69" s="170"/>
      <c r="F69" s="172">
        <f t="shared" ref="F69:F74" si="11">D69*E69</f>
        <v>0</v>
      </c>
      <c r="G69" s="115"/>
      <c r="H69" s="173"/>
      <c r="I69" s="170"/>
      <c r="J69" s="172">
        <f t="shared" ref="J69:J74" si="12">H69*I69</f>
        <v>0</v>
      </c>
      <c r="K69" s="139"/>
    </row>
    <row r="70" spans="1:11" ht="15" x14ac:dyDescent="0.25">
      <c r="A70" s="140" t="str">
        <f t="shared" si="10"/>
        <v>General Service &gt; 50 to 4999 kW</v>
      </c>
      <c r="B70" s="160" t="s">
        <v>70</v>
      </c>
      <c r="C70" s="135"/>
      <c r="D70" s="170"/>
      <c r="E70" s="170"/>
      <c r="F70" s="172">
        <f t="shared" si="11"/>
        <v>0</v>
      </c>
      <c r="G70" s="115"/>
      <c r="H70" s="173"/>
      <c r="I70" s="170"/>
      <c r="J70" s="172">
        <f t="shared" si="12"/>
        <v>0</v>
      </c>
      <c r="K70" s="139"/>
    </row>
    <row r="71" spans="1:11" ht="15" x14ac:dyDescent="0.25">
      <c r="A71" s="140" t="str">
        <f t="shared" si="10"/>
        <v>Street Lighting</v>
      </c>
      <c r="B71" s="160" t="s">
        <v>70</v>
      </c>
      <c r="C71" s="135"/>
      <c r="D71" s="170"/>
      <c r="E71" s="170"/>
      <c r="F71" s="172">
        <f t="shared" si="11"/>
        <v>0</v>
      </c>
      <c r="G71" s="115"/>
      <c r="H71" s="173"/>
      <c r="I71" s="170"/>
      <c r="J71" s="172">
        <f t="shared" si="12"/>
        <v>0</v>
      </c>
      <c r="K71" s="139"/>
    </row>
    <row r="72" spans="1:11" ht="15" x14ac:dyDescent="0.25">
      <c r="A72" s="140" t="str">
        <f t="shared" si="10"/>
        <v>Unmetered Scattered Load</v>
      </c>
      <c r="B72" s="160"/>
      <c r="C72" s="135"/>
      <c r="D72" s="170"/>
      <c r="E72" s="170"/>
      <c r="F72" s="172">
        <f t="shared" si="11"/>
        <v>0</v>
      </c>
      <c r="G72" s="115"/>
      <c r="H72" s="173"/>
      <c r="I72" s="170"/>
      <c r="J72" s="172">
        <f t="shared" si="12"/>
        <v>0</v>
      </c>
      <c r="K72" s="139"/>
    </row>
    <row r="73" spans="1:11" ht="15" x14ac:dyDescent="0.25">
      <c r="A73" s="140" t="str">
        <f t="shared" si="10"/>
        <v/>
      </c>
      <c r="B73" s="160"/>
      <c r="C73" s="135"/>
      <c r="D73" s="170"/>
      <c r="E73" s="170"/>
      <c r="F73" s="172">
        <f t="shared" si="11"/>
        <v>0</v>
      </c>
      <c r="G73" s="115"/>
      <c r="H73" s="170"/>
      <c r="I73" s="170"/>
      <c r="J73" s="172">
        <f t="shared" si="12"/>
        <v>0</v>
      </c>
      <c r="K73" s="139"/>
    </row>
    <row r="74" spans="1:11" ht="15" x14ac:dyDescent="0.25">
      <c r="A74" s="140" t="str">
        <f t="shared" si="10"/>
        <v/>
      </c>
      <c r="B74" s="160"/>
      <c r="C74" s="135"/>
      <c r="D74" s="170"/>
      <c r="E74" s="170"/>
      <c r="F74" s="172">
        <f t="shared" si="11"/>
        <v>0</v>
      </c>
      <c r="G74" s="115"/>
      <c r="H74" s="170"/>
      <c r="I74" s="170"/>
      <c r="J74" s="172">
        <f t="shared" si="12"/>
        <v>0</v>
      </c>
      <c r="K74" s="139"/>
    </row>
    <row r="75" spans="1:11" ht="15" x14ac:dyDescent="0.25">
      <c r="A75" s="133" t="s">
        <v>71</v>
      </c>
      <c r="B75" s="160"/>
      <c r="C75" s="135"/>
      <c r="D75" s="165"/>
      <c r="E75" s="140"/>
      <c r="F75" s="165">
        <f>SUM(F68:F74)</f>
        <v>0</v>
      </c>
      <c r="G75" s="140"/>
      <c r="H75" s="140"/>
      <c r="I75" s="140"/>
      <c r="J75" s="165">
        <f>SUM(J68:J74)</f>
        <v>0</v>
      </c>
      <c r="K75" s="172">
        <f>F75+J75</f>
        <v>0</v>
      </c>
    </row>
    <row r="76" spans="1:11" ht="15" x14ac:dyDescent="0.25">
      <c r="A76" s="133"/>
      <c r="B76" s="177"/>
      <c r="C76" s="135"/>
      <c r="D76" s="178"/>
      <c r="E76" s="175"/>
      <c r="F76" s="165"/>
      <c r="G76" s="115"/>
      <c r="H76" s="137"/>
      <c r="I76" s="175"/>
      <c r="J76" s="165"/>
      <c r="K76" s="179"/>
    </row>
    <row r="77" spans="1:11" ht="15" x14ac:dyDescent="0.25">
      <c r="A77" s="127" t="s">
        <v>80</v>
      </c>
      <c r="B77" s="152"/>
      <c r="C77" s="129"/>
      <c r="D77" s="154" t="s">
        <v>75</v>
      </c>
      <c r="E77" s="153" t="s">
        <v>66</v>
      </c>
      <c r="F77" s="139" t="s">
        <v>67</v>
      </c>
      <c r="G77" s="120"/>
      <c r="H77" s="155" t="s">
        <v>65</v>
      </c>
      <c r="I77" s="153" t="s">
        <v>66</v>
      </c>
      <c r="J77" s="139" t="s">
        <v>67</v>
      </c>
      <c r="K77" s="152" t="s">
        <v>62</v>
      </c>
    </row>
    <row r="78" spans="1:11" ht="15" x14ac:dyDescent="0.25">
      <c r="A78" s="133" t="s">
        <v>73</v>
      </c>
      <c r="B78" s="168"/>
      <c r="C78" s="129"/>
      <c r="D78" s="157"/>
      <c r="E78" s="166"/>
      <c r="F78" s="139"/>
      <c r="G78" s="120"/>
      <c r="H78" s="169"/>
      <c r="I78" s="166"/>
      <c r="J78" s="139"/>
      <c r="K78" s="168"/>
    </row>
    <row r="79" spans="1:11" ht="15" x14ac:dyDescent="0.25">
      <c r="A79" s="140" t="str">
        <f t="shared" ref="A79:A85" si="13">IF(A57=0,"",A57)</f>
        <v>Residential</v>
      </c>
      <c r="B79" s="160" t="s">
        <v>45</v>
      </c>
      <c r="C79" s="135"/>
      <c r="D79" s="170"/>
      <c r="E79" s="170"/>
      <c r="F79" s="172">
        <f>D79*E79</f>
        <v>0</v>
      </c>
      <c r="G79" s="115"/>
      <c r="H79" s="173">
        <v>13692888.844770482</v>
      </c>
      <c r="I79" s="170">
        <v>5.0000000000000001E-4</v>
      </c>
      <c r="J79" s="172">
        <f>H79*I79</f>
        <v>6846.4444223852406</v>
      </c>
      <c r="K79" s="139"/>
    </row>
    <row r="80" spans="1:11" ht="15" x14ac:dyDescent="0.25">
      <c r="A80" s="140" t="str">
        <f t="shared" si="13"/>
        <v>General Service &lt; 50 kW</v>
      </c>
      <c r="B80" s="160" t="s">
        <v>45</v>
      </c>
      <c r="C80" s="135"/>
      <c r="D80" s="170"/>
      <c r="E80" s="170"/>
      <c r="F80" s="172">
        <f t="shared" ref="F80:F85" si="14">D80*E80</f>
        <v>0</v>
      </c>
      <c r="G80" s="115"/>
      <c r="H80" s="173">
        <v>4380568.123318064</v>
      </c>
      <c r="I80" s="170">
        <v>5.0000000000000001E-4</v>
      </c>
      <c r="J80" s="172">
        <f t="shared" ref="J80:J85" si="15">H80*I80</f>
        <v>2190.284061659032</v>
      </c>
      <c r="K80" s="139"/>
    </row>
    <row r="81" spans="1:11" ht="15" x14ac:dyDescent="0.25">
      <c r="A81" s="140" t="str">
        <f t="shared" si="13"/>
        <v>General Service &gt; 50 to 4999 kW</v>
      </c>
      <c r="B81" s="160" t="s">
        <v>45</v>
      </c>
      <c r="C81" s="135"/>
      <c r="D81" s="170"/>
      <c r="E81" s="170"/>
      <c r="F81" s="172">
        <f t="shared" si="14"/>
        <v>0</v>
      </c>
      <c r="G81" s="115"/>
      <c r="H81" s="173">
        <v>4448324.4425508259</v>
      </c>
      <c r="I81" s="170">
        <v>5.0000000000000001E-4</v>
      </c>
      <c r="J81" s="172">
        <f t="shared" si="15"/>
        <v>2224.1622212754128</v>
      </c>
      <c r="K81" s="139"/>
    </row>
    <row r="82" spans="1:11" ht="15" x14ac:dyDescent="0.25">
      <c r="A82" s="140" t="str">
        <f t="shared" si="13"/>
        <v>Street Lighting</v>
      </c>
      <c r="B82" s="160" t="s">
        <v>45</v>
      </c>
      <c r="C82" s="135"/>
      <c r="D82" s="170"/>
      <c r="E82" s="170"/>
      <c r="F82" s="172">
        <f t="shared" si="14"/>
        <v>0</v>
      </c>
      <c r="G82" s="115"/>
      <c r="H82" s="173">
        <v>165520.53843324477</v>
      </c>
      <c r="I82" s="170">
        <v>5.0000000000000001E-4</v>
      </c>
      <c r="J82" s="172">
        <f t="shared" si="15"/>
        <v>82.76026921662239</v>
      </c>
      <c r="K82" s="139"/>
    </row>
    <row r="83" spans="1:11" ht="15" x14ac:dyDescent="0.25">
      <c r="A83" s="140" t="str">
        <f t="shared" si="13"/>
        <v>Unmetered Scattered Load</v>
      </c>
      <c r="B83" s="160"/>
      <c r="C83" s="135"/>
      <c r="D83" s="170"/>
      <c r="E83" s="170"/>
      <c r="F83" s="172">
        <f t="shared" si="14"/>
        <v>0</v>
      </c>
      <c r="G83" s="115"/>
      <c r="H83" s="173">
        <v>18694.084340695881</v>
      </c>
      <c r="I83" s="170">
        <v>5.0000000000000001E-4</v>
      </c>
      <c r="J83" s="172">
        <f t="shared" si="15"/>
        <v>9.3470421703479403</v>
      </c>
      <c r="K83" s="139"/>
    </row>
    <row r="84" spans="1:11" ht="15" x14ac:dyDescent="0.25">
      <c r="A84" s="140" t="str">
        <f t="shared" si="13"/>
        <v/>
      </c>
      <c r="B84" s="160"/>
      <c r="C84" s="135"/>
      <c r="D84" s="170"/>
      <c r="E84" s="170"/>
      <c r="F84" s="172">
        <f t="shared" si="14"/>
        <v>0</v>
      </c>
      <c r="G84" s="115"/>
      <c r="H84" s="170"/>
      <c r="I84" s="170"/>
      <c r="J84" s="172">
        <f t="shared" si="15"/>
        <v>0</v>
      </c>
      <c r="K84" s="139"/>
    </row>
    <row r="85" spans="1:11" ht="15" x14ac:dyDescent="0.25">
      <c r="A85" s="140" t="str">
        <f t="shared" si="13"/>
        <v/>
      </c>
      <c r="B85" s="160"/>
      <c r="C85" s="135"/>
      <c r="D85" s="170"/>
      <c r="E85" s="170"/>
      <c r="F85" s="172">
        <f t="shared" si="14"/>
        <v>0</v>
      </c>
      <c r="G85" s="115"/>
      <c r="H85" s="170"/>
      <c r="I85" s="170"/>
      <c r="J85" s="172">
        <f t="shared" si="15"/>
        <v>0</v>
      </c>
      <c r="K85" s="139"/>
    </row>
    <row r="86" spans="1:11" ht="15" x14ac:dyDescent="0.25">
      <c r="A86" s="133" t="s">
        <v>71</v>
      </c>
      <c r="B86" s="160"/>
      <c r="C86" s="144"/>
      <c r="D86" s="165"/>
      <c r="E86" s="140"/>
      <c r="F86" s="165">
        <f>SUM(F79:F85)</f>
        <v>0</v>
      </c>
      <c r="G86" s="140"/>
      <c r="H86" s="140"/>
      <c r="I86" s="140"/>
      <c r="J86" s="165">
        <f>SUM(J79:J85)</f>
        <v>11352.998016706655</v>
      </c>
      <c r="K86" s="172">
        <f>F86+J86</f>
        <v>11352.998016706655</v>
      </c>
    </row>
    <row r="87" spans="1:11" x14ac:dyDescent="0.2">
      <c r="A87" s="115"/>
      <c r="B87" s="115"/>
      <c r="C87" s="115"/>
      <c r="D87" s="115"/>
      <c r="E87" s="115"/>
      <c r="F87" s="115"/>
      <c r="G87" s="115"/>
      <c r="H87" s="115"/>
      <c r="I87" s="115"/>
      <c r="J87" s="115"/>
      <c r="K87" s="115"/>
    </row>
    <row r="88" spans="1:11" ht="15" x14ac:dyDescent="0.25">
      <c r="A88" s="127" t="s">
        <v>81</v>
      </c>
      <c r="B88" s="152"/>
      <c r="C88" s="129"/>
      <c r="D88" s="154" t="s">
        <v>65</v>
      </c>
      <c r="E88" s="153" t="s">
        <v>66</v>
      </c>
      <c r="F88" s="139" t="s">
        <v>67</v>
      </c>
      <c r="G88" s="120"/>
      <c r="H88" s="155" t="s">
        <v>65</v>
      </c>
      <c r="I88" s="153" t="s">
        <v>66</v>
      </c>
      <c r="J88" s="139" t="s">
        <v>67</v>
      </c>
      <c r="K88" s="152" t="s">
        <v>62</v>
      </c>
    </row>
    <row r="89" spans="1:11" ht="15" x14ac:dyDescent="0.25">
      <c r="A89" s="133" t="s">
        <v>73</v>
      </c>
      <c r="B89" s="168"/>
      <c r="C89" s="129"/>
      <c r="D89" s="157"/>
      <c r="E89" s="166"/>
      <c r="F89" s="139"/>
      <c r="G89" s="120"/>
      <c r="H89" s="169"/>
      <c r="I89" s="166"/>
      <c r="J89" s="139"/>
      <c r="K89" s="168"/>
    </row>
    <row r="90" spans="1:11" ht="15" x14ac:dyDescent="0.25">
      <c r="A90" s="140" t="str">
        <f t="shared" ref="A90:A96" si="16">IF(A79=0,"",A79)</f>
        <v>Residential</v>
      </c>
      <c r="B90" s="160" t="s">
        <v>82</v>
      </c>
      <c r="C90" s="135"/>
      <c r="D90" s="170"/>
      <c r="E90" s="180"/>
      <c r="F90" s="172">
        <f>D90*E90</f>
        <v>0</v>
      </c>
      <c r="G90" s="115"/>
      <c r="H90" s="173">
        <v>13692888.844770482</v>
      </c>
      <c r="I90" s="181">
        <f>'[1]4.12 PowerSupplExp Old'!I203</f>
        <v>7.9000000000000008E-3</v>
      </c>
      <c r="J90" s="172">
        <f>H90*I90</f>
        <v>108173.82187368681</v>
      </c>
      <c r="K90" s="139"/>
    </row>
    <row r="91" spans="1:11" ht="15" x14ac:dyDescent="0.25">
      <c r="A91" s="140" t="str">
        <f t="shared" si="16"/>
        <v>General Service &lt; 50 kW</v>
      </c>
      <c r="B91" s="160" t="s">
        <v>82</v>
      </c>
      <c r="C91" s="135"/>
      <c r="D91" s="170"/>
      <c r="E91" s="180"/>
      <c r="F91" s="172">
        <f t="shared" ref="F91:F96" si="17">D91*E91</f>
        <v>0</v>
      </c>
      <c r="G91" s="115"/>
      <c r="H91" s="173">
        <v>4380568.123318064</v>
      </c>
      <c r="I91" s="181">
        <f>'[1]4.12 PowerSupplExp Old'!I204</f>
        <v>7.6E-3</v>
      </c>
      <c r="J91" s="172">
        <f t="shared" ref="J91:J96" si="18">H91*I91</f>
        <v>33292.317737217287</v>
      </c>
      <c r="K91" s="139"/>
    </row>
    <row r="92" spans="1:11" ht="15" x14ac:dyDescent="0.25">
      <c r="A92" s="140" t="str">
        <f t="shared" si="16"/>
        <v>General Service &gt; 50 to 4999 kW</v>
      </c>
      <c r="B92" s="131" t="s">
        <v>76</v>
      </c>
      <c r="C92" s="182"/>
      <c r="D92" s="170"/>
      <c r="E92" s="180"/>
      <c r="F92" s="172">
        <f t="shared" si="17"/>
        <v>0</v>
      </c>
      <c r="G92" s="115"/>
      <c r="H92" s="173">
        <v>11013</v>
      </c>
      <c r="I92" s="181">
        <f>'[1]4.12 PowerSupplExp Old'!I205</f>
        <v>2.9607000000000001</v>
      </c>
      <c r="J92" s="172">
        <f t="shared" si="18"/>
        <v>32606.1891</v>
      </c>
      <c r="K92" s="139"/>
    </row>
    <row r="93" spans="1:11" ht="15" x14ac:dyDescent="0.25">
      <c r="A93" s="140" t="str">
        <f t="shared" si="16"/>
        <v>Street Lighting</v>
      </c>
      <c r="B93" s="131" t="s">
        <v>76</v>
      </c>
      <c r="C93" s="182"/>
      <c r="D93" s="170"/>
      <c r="E93" s="180"/>
      <c r="F93" s="172">
        <f t="shared" si="17"/>
        <v>0</v>
      </c>
      <c r="G93" s="115"/>
      <c r="H93" s="173">
        <v>421</v>
      </c>
      <c r="I93" s="181">
        <f>'[1]4.12 PowerSupplExp Old'!I206</f>
        <v>2.2888999999999999</v>
      </c>
      <c r="J93" s="172">
        <f t="shared" si="18"/>
        <v>963.62689999999998</v>
      </c>
      <c r="K93" s="139"/>
    </row>
    <row r="94" spans="1:11" ht="15" x14ac:dyDescent="0.25">
      <c r="A94" s="140" t="str">
        <f t="shared" si="16"/>
        <v>Unmetered Scattered Load</v>
      </c>
      <c r="B94" s="131" t="s">
        <v>76</v>
      </c>
      <c r="C94" s="182"/>
      <c r="D94" s="170"/>
      <c r="E94" s="180"/>
      <c r="F94" s="172">
        <f t="shared" si="17"/>
        <v>0</v>
      </c>
      <c r="G94" s="115"/>
      <c r="H94" s="173">
        <v>18694.084340695881</v>
      </c>
      <c r="I94" s="181">
        <f>'[1]4.12 PowerSupplExp Old'!I207</f>
        <v>7.6E-3</v>
      </c>
      <c r="J94" s="172">
        <f t="shared" si="18"/>
        <v>142.07504098928871</v>
      </c>
      <c r="K94" s="139"/>
    </row>
    <row r="95" spans="1:11" ht="15" x14ac:dyDescent="0.25">
      <c r="A95" s="140" t="str">
        <f t="shared" si="16"/>
        <v/>
      </c>
      <c r="B95" s="131" t="s">
        <v>82</v>
      </c>
      <c r="C95" s="135"/>
      <c r="D95" s="170"/>
      <c r="E95" s="170"/>
      <c r="F95" s="172">
        <f t="shared" si="17"/>
        <v>0</v>
      </c>
      <c r="G95" s="115"/>
      <c r="H95" s="170"/>
      <c r="I95" s="170"/>
      <c r="J95" s="172">
        <f t="shared" si="18"/>
        <v>0</v>
      </c>
      <c r="K95" s="139"/>
    </row>
    <row r="96" spans="1:11" ht="15" x14ac:dyDescent="0.25">
      <c r="A96" s="140" t="str">
        <f t="shared" si="16"/>
        <v/>
      </c>
      <c r="B96" s="160" t="s">
        <v>82</v>
      </c>
      <c r="C96" s="135"/>
      <c r="D96" s="170"/>
      <c r="E96" s="170"/>
      <c r="F96" s="172">
        <f t="shared" si="17"/>
        <v>0</v>
      </c>
      <c r="G96" s="115"/>
      <c r="H96" s="170"/>
      <c r="I96" s="170"/>
      <c r="J96" s="172">
        <f t="shared" si="18"/>
        <v>0</v>
      </c>
      <c r="K96" s="139"/>
    </row>
    <row r="97" spans="1:11" ht="15" x14ac:dyDescent="0.25">
      <c r="A97" s="133" t="s">
        <v>71</v>
      </c>
      <c r="B97" s="160"/>
      <c r="C97" s="135"/>
      <c r="D97" s="162">
        <f>SUM(D90:D96)</f>
        <v>0</v>
      </c>
      <c r="E97" s="140"/>
      <c r="F97" s="165">
        <f>SUM(F90:F96)</f>
        <v>0</v>
      </c>
      <c r="G97" s="140"/>
      <c r="H97" s="140"/>
      <c r="I97" s="140"/>
      <c r="J97" s="165">
        <f>SUM(J90:J96)</f>
        <v>175178.03065189338</v>
      </c>
      <c r="K97" s="172">
        <f>F97+J97</f>
        <v>175178.03065189338</v>
      </c>
    </row>
    <row r="98" spans="1:11" x14ac:dyDescent="0.2">
      <c r="A98" s="115"/>
      <c r="B98" s="115"/>
      <c r="C98" s="115"/>
      <c r="D98" s="115"/>
      <c r="E98" s="115"/>
      <c r="F98" s="115"/>
      <c r="G98" s="115"/>
      <c r="H98" s="115"/>
      <c r="I98" s="115"/>
      <c r="J98" s="115"/>
      <c r="K98" s="115"/>
    </row>
    <row r="99" spans="1:11" ht="15" x14ac:dyDescent="0.25">
      <c r="A99" s="127" t="s">
        <v>83</v>
      </c>
      <c r="B99" s="153"/>
      <c r="C99" s="129"/>
      <c r="D99" s="154" t="s">
        <v>84</v>
      </c>
      <c r="E99" s="153" t="s">
        <v>66</v>
      </c>
      <c r="F99" s="139" t="s">
        <v>67</v>
      </c>
      <c r="G99" s="120"/>
      <c r="H99" s="152" t="s">
        <v>84</v>
      </c>
      <c r="I99" s="153" t="s">
        <v>66</v>
      </c>
      <c r="J99" s="139" t="s">
        <v>67</v>
      </c>
      <c r="K99" s="152" t="s">
        <v>62</v>
      </c>
    </row>
    <row r="100" spans="1:11" ht="15" x14ac:dyDescent="0.25">
      <c r="A100" s="133" t="s">
        <v>73</v>
      </c>
      <c r="B100" s="166"/>
      <c r="C100" s="129"/>
      <c r="D100" s="157"/>
      <c r="E100" s="166"/>
      <c r="F100" s="139"/>
      <c r="G100" s="120"/>
      <c r="H100" s="168"/>
      <c r="I100" s="166"/>
      <c r="J100" s="139"/>
      <c r="K100" s="168"/>
    </row>
    <row r="101" spans="1:11" ht="15" x14ac:dyDescent="0.25">
      <c r="A101" s="140" t="str">
        <f>A90</f>
        <v>Residential</v>
      </c>
      <c r="B101" s="160"/>
      <c r="C101" s="135"/>
      <c r="D101" s="170"/>
      <c r="E101" s="183"/>
      <c r="F101" s="172">
        <f>D101*E101*12</f>
        <v>0</v>
      </c>
      <c r="G101" s="115"/>
      <c r="H101" s="170">
        <f>'[1]3.11 LoadForecast'!L14</f>
        <v>1113</v>
      </c>
      <c r="I101" s="183">
        <v>0.56999999999999995</v>
      </c>
      <c r="J101" s="140">
        <f>H101*I101*12</f>
        <v>7612.92</v>
      </c>
      <c r="K101" s="139"/>
    </row>
    <row r="102" spans="1:11" ht="15" x14ac:dyDescent="0.25">
      <c r="A102" s="140" t="str">
        <f>A91</f>
        <v>General Service &lt; 50 kW</v>
      </c>
      <c r="B102" s="160"/>
      <c r="C102" s="135"/>
      <c r="D102" s="170"/>
      <c r="E102" s="183"/>
      <c r="F102" s="172">
        <f>D102*E102*12</f>
        <v>0</v>
      </c>
      <c r="G102" s="115"/>
      <c r="H102" s="170">
        <f>'[1]3.11 LoadForecast'!L15</f>
        <v>141</v>
      </c>
      <c r="I102" s="183">
        <v>0.56999999999999995</v>
      </c>
      <c r="J102" s="140">
        <f>H102*I102*12</f>
        <v>964.43999999999983</v>
      </c>
      <c r="K102" s="139"/>
    </row>
    <row r="103" spans="1:11" ht="15" x14ac:dyDescent="0.25">
      <c r="A103" s="140" t="str">
        <f>A92</f>
        <v>General Service &gt; 50 to 4999 kW</v>
      </c>
      <c r="B103" s="160"/>
      <c r="C103" s="135"/>
      <c r="D103" s="170"/>
      <c r="E103" s="170"/>
      <c r="F103" s="172">
        <f>D103*E103*12</f>
        <v>0</v>
      </c>
      <c r="G103" s="115"/>
      <c r="H103" s="170"/>
      <c r="I103" s="170"/>
      <c r="J103" s="140"/>
      <c r="K103" s="131"/>
    </row>
    <row r="104" spans="1:11" ht="15" x14ac:dyDescent="0.25">
      <c r="A104" s="133" t="s">
        <v>71</v>
      </c>
      <c r="B104" s="160"/>
      <c r="C104" s="135"/>
      <c r="D104" s="140"/>
      <c r="E104" s="140"/>
      <c r="F104" s="172">
        <f>SUM(F101:F103)</f>
        <v>0</v>
      </c>
      <c r="G104" s="140"/>
      <c r="H104" s="140"/>
      <c r="I104" s="140"/>
      <c r="J104" s="140">
        <f>SUM(J101:J102)</f>
        <v>8577.36</v>
      </c>
      <c r="K104" s="172">
        <f>F104+J104</f>
        <v>8577.36</v>
      </c>
    </row>
    <row r="105" spans="1:11" x14ac:dyDescent="0.2">
      <c r="A105" s="140"/>
      <c r="B105" s="140"/>
      <c r="C105" s="135"/>
      <c r="D105" s="140"/>
      <c r="E105" s="140"/>
      <c r="F105" s="140"/>
      <c r="G105" s="140"/>
      <c r="H105" s="140"/>
      <c r="I105" s="140"/>
      <c r="J105" s="140"/>
      <c r="K105" s="115"/>
    </row>
    <row r="106" spans="1:11" ht="15" x14ac:dyDescent="0.25">
      <c r="A106" s="133" t="s">
        <v>85</v>
      </c>
      <c r="B106" s="140"/>
      <c r="C106" s="135"/>
      <c r="D106" s="140"/>
      <c r="E106" s="140"/>
      <c r="F106" s="172">
        <f>SUM(F20+F42+F53+F64+F86+F97+F104)</f>
        <v>2032682.9857028523</v>
      </c>
      <c r="G106" s="140"/>
      <c r="H106" s="140"/>
      <c r="I106" s="140"/>
      <c r="J106" s="172"/>
      <c r="K106" s="147">
        <f>K20+K31+K42+K53+K64+K86+K97+K104</f>
        <v>3175714.6424233317</v>
      </c>
    </row>
    <row r="107" spans="1:11" ht="15.75" thickBot="1" x14ac:dyDescent="0.3">
      <c r="A107" s="133" t="s">
        <v>86</v>
      </c>
      <c r="B107" s="184">
        <v>0.318</v>
      </c>
      <c r="C107" s="135"/>
      <c r="D107" s="140"/>
      <c r="E107" s="140"/>
      <c r="F107" s="185">
        <f>-F106*B107</f>
        <v>-646393.18945350708</v>
      </c>
      <c r="G107" s="140"/>
      <c r="H107" s="140"/>
      <c r="I107" s="140"/>
      <c r="J107" s="140">
        <v>0</v>
      </c>
      <c r="K107" s="147">
        <f>+F107+J107</f>
        <v>-646393.18945350708</v>
      </c>
    </row>
    <row r="108" spans="1:11" ht="15.75" thickBot="1" x14ac:dyDescent="0.3">
      <c r="A108" s="133" t="s">
        <v>50</v>
      </c>
      <c r="B108" s="186"/>
      <c r="C108" s="187"/>
      <c r="D108" s="133"/>
      <c r="E108" s="133"/>
      <c r="F108" s="188">
        <f>+F106+F107</f>
        <v>1386289.7962493452</v>
      </c>
      <c r="G108" s="133"/>
      <c r="H108" s="133"/>
      <c r="I108" s="133"/>
      <c r="J108" s="188">
        <f>+J106+J107</f>
        <v>0</v>
      </c>
      <c r="K108" s="188">
        <f>+K106+K107</f>
        <v>2529321.4529698249</v>
      </c>
    </row>
    <row r="109" spans="1:11" ht="15.75" thickTop="1" x14ac:dyDescent="0.25">
      <c r="A109" s="189" t="s">
        <v>87</v>
      </c>
      <c r="B109" s="115"/>
      <c r="C109" s="115"/>
      <c r="D109" s="115"/>
      <c r="E109" s="115"/>
      <c r="F109" s="115"/>
      <c r="G109" s="115"/>
      <c r="H109" s="115"/>
      <c r="I109" s="115"/>
      <c r="J109" s="115"/>
      <c r="K109" s="115"/>
    </row>
    <row r="110" spans="1:11" ht="15" x14ac:dyDescent="0.25">
      <c r="A110" s="189" t="s">
        <v>88</v>
      </c>
      <c r="B110" s="115"/>
      <c r="C110" s="115"/>
      <c r="D110" s="115"/>
      <c r="E110" s="115"/>
      <c r="F110" s="115"/>
      <c r="G110" s="115"/>
      <c r="H110" s="115"/>
      <c r="I110" s="115"/>
      <c r="J110" s="115"/>
      <c r="K110" s="115"/>
    </row>
    <row r="111" spans="1:11" ht="15" x14ac:dyDescent="0.25">
      <c r="A111" s="125"/>
      <c r="B111" s="115"/>
      <c r="C111" s="115"/>
      <c r="D111" s="115"/>
      <c r="E111" s="115"/>
      <c r="F111" s="115"/>
      <c r="G111" s="115"/>
      <c r="H111" s="115"/>
      <c r="I111" s="115"/>
      <c r="J111" s="115"/>
      <c r="K111" s="115"/>
    </row>
    <row r="112" spans="1:11" x14ac:dyDescent="0.2">
      <c r="A112" s="115"/>
      <c r="B112" s="115"/>
      <c r="C112" s="115"/>
      <c r="D112" s="190" t="str">
        <f>D10 &amp; " - Cop"</f>
        <v>2020 Test Year - Cop</v>
      </c>
      <c r="E112" s="190"/>
      <c r="F112" s="115"/>
      <c r="G112" s="115"/>
      <c r="H112" s="115"/>
      <c r="I112" s="115"/>
      <c r="J112" s="115"/>
      <c r="K112" s="115"/>
    </row>
    <row r="113" spans="1:11" x14ac:dyDescent="0.2">
      <c r="A113" s="115"/>
      <c r="B113" s="115"/>
      <c r="C113" s="115"/>
      <c r="D113" s="140" t="s">
        <v>89</v>
      </c>
      <c r="E113" s="191">
        <f>K20</f>
        <v>2129236.5353414151</v>
      </c>
      <c r="F113" s="115"/>
      <c r="G113" s="115"/>
      <c r="H113" s="115"/>
      <c r="I113" s="115"/>
      <c r="J113" s="115"/>
      <c r="K113" s="115"/>
    </row>
    <row r="114" spans="1:11" ht="15" x14ac:dyDescent="0.25">
      <c r="A114" s="115"/>
      <c r="B114" s="115"/>
      <c r="C114" s="115"/>
      <c r="D114" s="140" t="s">
        <v>90</v>
      </c>
      <c r="E114" s="148">
        <f>K31</f>
        <v>513959.01435280795</v>
      </c>
      <c r="F114" s="115"/>
      <c r="G114" s="115"/>
      <c r="H114" s="115"/>
      <c r="I114" s="115"/>
      <c r="J114" s="115"/>
      <c r="K114" s="115"/>
    </row>
    <row r="115" spans="1:11" ht="15" x14ac:dyDescent="0.25">
      <c r="A115" s="115"/>
      <c r="B115" s="115"/>
      <c r="C115" s="115"/>
      <c r="D115" s="140" t="s">
        <v>91</v>
      </c>
      <c r="E115" s="148">
        <f>K64+K75+K86</f>
        <v>79470.986116946588</v>
      </c>
      <c r="F115" s="115"/>
      <c r="G115" s="115"/>
      <c r="H115" s="115"/>
      <c r="I115" s="115"/>
      <c r="J115" s="115"/>
      <c r="K115" s="115"/>
    </row>
    <row r="116" spans="1:11" ht="15" x14ac:dyDescent="0.25">
      <c r="A116" s="115"/>
      <c r="B116" s="115"/>
      <c r="C116" s="115"/>
      <c r="D116" s="140" t="s">
        <v>92</v>
      </c>
      <c r="E116" s="148">
        <f>K42</f>
        <v>146149.26929841761</v>
      </c>
      <c r="F116" s="115"/>
      <c r="G116" s="115"/>
      <c r="H116" s="115"/>
      <c r="I116" s="115"/>
      <c r="J116" s="115"/>
      <c r="K116" s="115"/>
    </row>
    <row r="117" spans="1:11" ht="15" x14ac:dyDescent="0.25">
      <c r="A117" s="115"/>
      <c r="B117" s="115"/>
      <c r="C117" s="115"/>
      <c r="D117" s="140" t="s">
        <v>93</v>
      </c>
      <c r="E117" s="148">
        <f>K53</f>
        <v>123143.44666185122</v>
      </c>
      <c r="F117" s="115"/>
      <c r="G117" s="115"/>
      <c r="H117" s="115"/>
      <c r="I117" s="115"/>
      <c r="J117" s="115"/>
      <c r="K117" s="115"/>
    </row>
    <row r="118" spans="1:11" ht="15" x14ac:dyDescent="0.25">
      <c r="A118" s="115"/>
      <c r="B118" s="115"/>
      <c r="C118" s="115"/>
      <c r="D118" s="140" t="s">
        <v>94</v>
      </c>
      <c r="E118" s="148">
        <f>K97</f>
        <v>175178.03065189338</v>
      </c>
      <c r="F118" s="115"/>
      <c r="G118" s="115"/>
      <c r="H118" s="115"/>
      <c r="I118" s="115"/>
      <c r="J118" s="115"/>
      <c r="K118" s="115"/>
    </row>
    <row r="119" spans="1:11" ht="15" x14ac:dyDescent="0.25">
      <c r="A119" s="115"/>
      <c r="B119" s="115"/>
      <c r="C119" s="115"/>
      <c r="D119" s="140" t="s">
        <v>95</v>
      </c>
      <c r="E119" s="148">
        <f>K104</f>
        <v>8577.36</v>
      </c>
      <c r="F119" s="115"/>
      <c r="G119" s="115"/>
      <c r="H119" s="115"/>
      <c r="I119" s="115"/>
      <c r="J119" s="115"/>
      <c r="K119" s="115"/>
    </row>
    <row r="120" spans="1:11" ht="15" x14ac:dyDescent="0.25">
      <c r="A120" s="115"/>
      <c r="B120" s="115"/>
      <c r="C120" s="115"/>
      <c r="D120" s="140" t="s">
        <v>96</v>
      </c>
      <c r="E120" s="148">
        <f>+K107</f>
        <v>-646393.18945350708</v>
      </c>
      <c r="F120" s="115"/>
      <c r="G120" s="115"/>
      <c r="H120" s="115"/>
      <c r="I120" s="115"/>
      <c r="J120" s="115"/>
      <c r="K120" s="115"/>
    </row>
    <row r="121" spans="1:11" ht="15" x14ac:dyDescent="0.25">
      <c r="A121" s="115"/>
      <c r="B121" s="115"/>
      <c r="C121" s="115"/>
      <c r="D121" s="133" t="s">
        <v>50</v>
      </c>
      <c r="E121" s="192">
        <f>SUM(E113:E120)</f>
        <v>2529321.4529698249</v>
      </c>
      <c r="F121" s="115"/>
      <c r="G121" s="115"/>
      <c r="H121" s="115"/>
      <c r="I121" s="115"/>
      <c r="J121" s="115"/>
      <c r="K121" s="115"/>
    </row>
    <row r="122" spans="1:11" x14ac:dyDescent="0.2">
      <c r="A122" s="115"/>
      <c r="B122" s="115"/>
      <c r="C122" s="115"/>
      <c r="D122" s="115"/>
      <c r="E122" s="193">
        <f>+E121-K108</f>
        <v>0</v>
      </c>
      <c r="F122" s="115"/>
      <c r="G122" s="115"/>
      <c r="H122" s="115"/>
      <c r="I122" s="115"/>
      <c r="J122" s="115"/>
      <c r="K122" s="115"/>
    </row>
    <row r="123" spans="1:11" x14ac:dyDescent="0.2">
      <c r="A123" s="115"/>
      <c r="B123" s="115"/>
      <c r="C123" s="115"/>
      <c r="D123" s="115"/>
      <c r="E123" s="115"/>
      <c r="F123" s="115"/>
      <c r="G123" s="115"/>
      <c r="H123" s="115"/>
      <c r="I123" s="115"/>
      <c r="J123" s="115"/>
      <c r="K123" s="115"/>
    </row>
  </sheetData>
  <mergeCells count="80">
    <mergeCell ref="K101:K102"/>
    <mergeCell ref="D112:E112"/>
    <mergeCell ref="K90:K96"/>
    <mergeCell ref="B99:B100"/>
    <mergeCell ref="D99:D100"/>
    <mergeCell ref="E99:E100"/>
    <mergeCell ref="F99:F100"/>
    <mergeCell ref="H99:H100"/>
    <mergeCell ref="I99:I100"/>
    <mergeCell ref="J99:J100"/>
    <mergeCell ref="K99:K100"/>
    <mergeCell ref="K79:K85"/>
    <mergeCell ref="B88:B89"/>
    <mergeCell ref="D88:D89"/>
    <mergeCell ref="E88:E89"/>
    <mergeCell ref="F88:F89"/>
    <mergeCell ref="H88:H89"/>
    <mergeCell ref="I88:I89"/>
    <mergeCell ref="J88:J89"/>
    <mergeCell ref="K88:K89"/>
    <mergeCell ref="K68:K74"/>
    <mergeCell ref="B77:B78"/>
    <mergeCell ref="D77:D78"/>
    <mergeCell ref="E77:E78"/>
    <mergeCell ref="F77:F78"/>
    <mergeCell ref="H77:H78"/>
    <mergeCell ref="I77:I78"/>
    <mergeCell ref="J77:J78"/>
    <mergeCell ref="K77:K78"/>
    <mergeCell ref="K57:K63"/>
    <mergeCell ref="B66:B67"/>
    <mergeCell ref="D66:D67"/>
    <mergeCell ref="E66:E67"/>
    <mergeCell ref="F66:F67"/>
    <mergeCell ref="H66:H67"/>
    <mergeCell ref="I66:I67"/>
    <mergeCell ref="J66:J67"/>
    <mergeCell ref="K66:K67"/>
    <mergeCell ref="K46:K52"/>
    <mergeCell ref="B55:B56"/>
    <mergeCell ref="D55:D56"/>
    <mergeCell ref="E55:E56"/>
    <mergeCell ref="F55:F56"/>
    <mergeCell ref="H55:H56"/>
    <mergeCell ref="I55:I56"/>
    <mergeCell ref="J55:J56"/>
    <mergeCell ref="K55:K56"/>
    <mergeCell ref="K35:K41"/>
    <mergeCell ref="B44:B45"/>
    <mergeCell ref="D44:D45"/>
    <mergeCell ref="E44:E45"/>
    <mergeCell ref="F44:F45"/>
    <mergeCell ref="H44:H45"/>
    <mergeCell ref="I44:I45"/>
    <mergeCell ref="J44:J45"/>
    <mergeCell ref="K44:K45"/>
    <mergeCell ref="K22:K23"/>
    <mergeCell ref="K24:K30"/>
    <mergeCell ref="B33:B34"/>
    <mergeCell ref="D33:D34"/>
    <mergeCell ref="E33:E34"/>
    <mergeCell ref="F33:F34"/>
    <mergeCell ref="H33:H34"/>
    <mergeCell ref="I33:I34"/>
    <mergeCell ref="J33:J34"/>
    <mergeCell ref="K33:K34"/>
    <mergeCell ref="I21:J21"/>
    <mergeCell ref="B22:B23"/>
    <mergeCell ref="D22:D23"/>
    <mergeCell ref="E22:E23"/>
    <mergeCell ref="F22:F23"/>
    <mergeCell ref="H22:H23"/>
    <mergeCell ref="I22:I23"/>
    <mergeCell ref="J22:J23"/>
    <mergeCell ref="E9:F9"/>
    <mergeCell ref="I9:J9"/>
    <mergeCell ref="E10:F10"/>
    <mergeCell ref="I10:J10"/>
    <mergeCell ref="B11:B12"/>
    <mergeCell ref="K12:K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B2438-4D25-4E76-8953-61B2A724A0D9}">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4.12 PowerSupplExp</vt:lpstr>
      <vt:lpstr>4.12 Power SupplExp2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2020-07-30T20:46:27Z</dcterms:created>
  <dcterms:modified xsi:type="dcterms:W3CDTF">2020-07-30T20:47:22Z</dcterms:modified>
</cp:coreProperties>
</file>