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CTIVE APPLICATIONS\CNPI_2021_IRM\Models\"/>
    </mc:Choice>
  </mc:AlternateContent>
  <xr:revisionPtr revIDLastSave="0" documentId="8_{685CFB30-243B-4108-A00D-2E00A0BB5C64}" xr6:coauthVersionLast="36" xr6:coauthVersionMax="36" xr10:uidLastSave="{00000000-0000-0000-0000-000000000000}"/>
  <bookViews>
    <workbookView xWindow="0" yWindow="0" windowWidth="28800" windowHeight="13125" xr2:uid="{EA2E5131-AC88-4610-8F22-B2FC9F1CF394}"/>
  </bookViews>
  <sheets>
    <sheet name="Z-Factor (Schedule I)" sheetId="1" r:id="rId1"/>
    <sheet name="Z-Factor (Schedule J)" sheetId="2" r:id="rId2"/>
  </sheets>
  <externalReferences>
    <externalReference r:id="rId3"/>
  </externalReferences>
  <definedNames>
    <definedName name="EBNUMBER">'[1]LDC Info'!$E$16</definedName>
    <definedName name="_xlnm.Print_Area" localSheetId="1">'Z-Factor (Schedule J)'!$A$1:$L$20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E11" i="2" s="1"/>
  <c r="G15" i="2"/>
  <c r="F5" i="1"/>
  <c r="F13" i="1" s="1"/>
  <c r="F6" i="1"/>
  <c r="F7" i="1"/>
  <c r="F8" i="1"/>
  <c r="F10" i="1"/>
  <c r="F11" i="1"/>
  <c r="F12" i="1"/>
  <c r="C13" i="1"/>
  <c r="D13" i="1"/>
  <c r="E13" i="1"/>
  <c r="C2" i="2" s="1"/>
  <c r="C24" i="1"/>
  <c r="D24" i="1"/>
  <c r="E24" i="1"/>
  <c r="F24" i="1"/>
  <c r="G24" i="1"/>
  <c r="H24" i="1"/>
  <c r="D26" i="1"/>
  <c r="D27" i="1" s="1"/>
  <c r="E26" i="1" s="1"/>
  <c r="E27" i="1" s="1"/>
  <c r="F26" i="1" s="1"/>
  <c r="F27" i="1" s="1"/>
  <c r="G26" i="1" s="1"/>
  <c r="G27" i="1" s="1"/>
  <c r="H26" i="1" s="1"/>
  <c r="H27" i="1" s="1"/>
  <c r="C37" i="1" s="1"/>
  <c r="C38" i="1" s="1"/>
  <c r="D37" i="1" s="1"/>
  <c r="D38" i="1" s="1"/>
  <c r="E37" i="1" s="1"/>
  <c r="E38" i="1" s="1"/>
  <c r="F37" i="1" s="1"/>
  <c r="F38" i="1" s="1"/>
  <c r="G37" i="1" s="1"/>
  <c r="G38" i="1" s="1"/>
  <c r="H37" i="1" s="1"/>
  <c r="H38" i="1" s="1"/>
  <c r="C27" i="1"/>
  <c r="C35" i="1"/>
  <c r="D35" i="1"/>
  <c r="E35" i="1"/>
  <c r="F35" i="1"/>
  <c r="G35" i="1"/>
  <c r="H35" i="1"/>
  <c r="C3" i="2" l="1"/>
  <c r="C4" i="2" s="1"/>
  <c r="C41" i="1"/>
  <c r="E9" i="2"/>
  <c r="E12" i="2"/>
  <c r="E13" i="2"/>
  <c r="E7" i="2"/>
  <c r="E14" i="2"/>
  <c r="E10" i="2"/>
  <c r="E8" i="2"/>
  <c r="F7" i="2" l="1"/>
  <c r="F9" i="2"/>
  <c r="J9" i="2" s="1"/>
  <c r="K9" i="2" s="1"/>
  <c r="F11" i="2"/>
  <c r="J11" i="2" s="1"/>
  <c r="K11" i="2" s="1"/>
  <c r="F13" i="2"/>
  <c r="J13" i="2" s="1"/>
  <c r="K13" i="2" s="1"/>
  <c r="F8" i="2"/>
  <c r="J8" i="2" s="1"/>
  <c r="K8" i="2" s="1"/>
  <c r="F10" i="2"/>
  <c r="J10" i="2" s="1"/>
  <c r="K10" i="2" s="1"/>
  <c r="F12" i="2"/>
  <c r="J12" i="2" s="1"/>
  <c r="K12" i="2" s="1"/>
  <c r="F14" i="2"/>
  <c r="J14" i="2" s="1"/>
  <c r="K14" i="2" s="1"/>
  <c r="E15" i="2"/>
  <c r="J7" i="2" l="1"/>
  <c r="K7" i="2" s="1"/>
  <c r="K15" i="2" s="1"/>
  <c r="K17" i="2" s="1"/>
  <c r="K18" i="2" s="1"/>
  <c r="F15" i="2"/>
</calcChain>
</file>

<file path=xl/sharedStrings.xml><?xml version="1.0" encoding="utf-8"?>
<sst xmlns="http://schemas.openxmlformats.org/spreadsheetml/2006/main" count="64" uniqueCount="49">
  <si>
    <t>Total Z-Factor Claim:</t>
  </si>
  <si>
    <t>Closing Interest Balance</t>
  </si>
  <si>
    <t>Opening Interest Balance</t>
  </si>
  <si>
    <t>Interest Adjustment</t>
  </si>
  <si>
    <t># of Days</t>
  </si>
  <si>
    <t>Interest Rate</t>
  </si>
  <si>
    <t>Acct 1572 Opening Principal</t>
  </si>
  <si>
    <t>Placeholder DVA Interest Rate</t>
  </si>
  <si>
    <t>Prescribed DVA Interest Rate</t>
  </si>
  <si>
    <t>October/November 2019 Storm - Carrying Charges</t>
  </si>
  <si>
    <t>Total</t>
  </si>
  <si>
    <t>Other</t>
  </si>
  <si>
    <t>Excavation and Tree Removal</t>
  </si>
  <si>
    <t>Line Services</t>
  </si>
  <si>
    <t>Contracted Services:</t>
  </si>
  <si>
    <t>LDC Mutual Aid Costs</t>
  </si>
  <si>
    <t>Materials</t>
  </si>
  <si>
    <t>CNPI Labour (Overtime)</t>
  </si>
  <si>
    <t>CNPI Labour (Regular)</t>
  </si>
  <si>
    <t>Account 1572</t>
  </si>
  <si>
    <t>O&amp;M</t>
  </si>
  <si>
    <t>Captial</t>
  </si>
  <si>
    <t>Cost Category</t>
  </si>
  <si>
    <t>October/November 2019 Storm - Total Cost Breakdown</t>
  </si>
  <si>
    <t>%:</t>
  </si>
  <si>
    <t>Difference due to Rounding:</t>
  </si>
  <si>
    <t>TOTAL</t>
  </si>
  <si>
    <t>kW</t>
  </si>
  <si>
    <t>Street Lighting</t>
  </si>
  <si>
    <t>Sentinel Lighting</t>
  </si>
  <si>
    <t>Standby Power</t>
  </si>
  <si>
    <t>kWh</t>
  </si>
  <si>
    <t>Unmetered Scattered Load</t>
  </si>
  <si>
    <t>Embedded Distributor</t>
  </si>
  <si>
    <t xml:space="preserve">General Service 50 to 4,999 KW </t>
  </si>
  <si>
    <t xml:space="preserve">General Service Less Than 50 kW </t>
  </si>
  <si>
    <t>Residential</t>
  </si>
  <si>
    <t>Z-Factor Revenue Reconcilation</t>
  </si>
  <si>
    <t>Z-Factor Rate Rider (per customer / connection per month)</t>
  </si>
  <si>
    <t>Customer Count (from 2019 Q4 2.1.2)</t>
  </si>
  <si>
    <t>Metered kW 
or kVA</t>
  </si>
  <si>
    <t>Total Metered kWh</t>
  </si>
  <si>
    <t>Total
Z-Factor Claim</t>
  </si>
  <si>
    <t>% Allocation</t>
  </si>
  <si>
    <t>Allocated Revenue (2017 COS)</t>
  </si>
  <si>
    <t>Unit</t>
  </si>
  <si>
    <t>Rate Class</t>
  </si>
  <si>
    <t>Total Interest:</t>
  </si>
  <si>
    <t>Total Storm Costs Recorded in Acct 1572: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</si>
</sst>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_ #,##0;[Red]\(#,##0\)"/>
    <numFmt numFmtId="166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56">
    <xf numFmtId="0" fontId="0" fillId="0" borderId="0" xfId="0"/>
    <xf numFmtId="0" fontId="2" fillId="0" borderId="0" xfId="0" applyFont="1"/>
    <xf numFmtId="44" fontId="3" fillId="0" borderId="0" xfId="0" applyNumberFormat="1" applyFont="1"/>
    <xf numFmtId="0" fontId="3" fillId="0" borderId="0" xfId="0" applyFont="1"/>
    <xf numFmtId="7" fontId="3" fillId="0" borderId="1" xfId="0" applyNumberFormat="1" applyFont="1" applyBorder="1" applyAlignment="1">
      <alignment horizontal="center"/>
    </xf>
    <xf numFmtId="7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7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3" xfId="0" applyFont="1" applyBorder="1" applyAlignment="1"/>
    <xf numFmtId="0" fontId="2" fillId="0" borderId="4" xfId="0" applyFont="1" applyBorder="1" applyAlignment="1"/>
    <xf numFmtId="0" fontId="3" fillId="0" borderId="0" xfId="0" applyFont="1" applyAlignment="1"/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indent="1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indent="1"/>
    </xf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vertical="center"/>
    </xf>
    <xf numFmtId="10" fontId="4" fillId="0" borderId="0" xfId="2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6" fontId="4" fillId="0" borderId="0" xfId="0" applyNumberFormat="1" applyFont="1" applyAlignment="1">
      <alignment horizontal="center" vertical="center"/>
    </xf>
    <xf numFmtId="6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65" fontId="3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/>
    </xf>
    <xf numFmtId="6" fontId="2" fillId="0" borderId="1" xfId="0" applyNumberFormat="1" applyFont="1" applyBorder="1" applyAlignment="1" applyProtection="1">
      <alignment horizontal="center" vertical="center"/>
    </xf>
    <xf numFmtId="8" fontId="2" fillId="0" borderId="1" xfId="0" applyNumberFormat="1" applyFont="1" applyBorder="1" applyAlignment="1" applyProtection="1">
      <alignment horizontal="center" vertical="center"/>
    </xf>
    <xf numFmtId="165" fontId="2" fillId="0" borderId="1" xfId="0" applyNumberFormat="1" applyFont="1" applyBorder="1" applyAlignment="1" applyProtection="1">
      <alignment horizontal="center" vertical="center"/>
    </xf>
    <xf numFmtId="9" fontId="2" fillId="0" borderId="1" xfId="2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7" fillId="0" borderId="1" xfId="3" applyFont="1" applyFill="1" applyBorder="1" applyAlignment="1" applyProtection="1">
      <alignment horizontal="center" vertical="center" wrapText="1"/>
    </xf>
    <xf numFmtId="0" fontId="7" fillId="0" borderId="6" xfId="3" applyFont="1" applyFill="1" applyBorder="1" applyAlignment="1" applyProtection="1">
      <alignment horizontal="center" vertical="center" wrapText="1"/>
    </xf>
    <xf numFmtId="0" fontId="7" fillId="0" borderId="1" xfId="3" applyFont="1" applyFill="1" applyBorder="1" applyAlignment="1" applyProtection="1">
      <alignment horizontal="center" vertical="center"/>
    </xf>
    <xf numFmtId="0" fontId="7" fillId="0" borderId="1" xfId="3" applyFont="1" applyBorder="1" applyAlignment="1" applyProtection="1">
      <alignment horizontal="center" vertical="center"/>
    </xf>
    <xf numFmtId="7" fontId="8" fillId="0" borderId="0" xfId="1" applyNumberFormat="1" applyFont="1" applyAlignment="1">
      <alignment vertical="center"/>
    </xf>
    <xf numFmtId="0" fontId="8" fillId="0" borderId="0" xfId="0" applyFont="1" applyAlignment="1">
      <alignment vertical="center"/>
    </xf>
  </cellXfs>
  <cellStyles count="4">
    <cellStyle name="Comma" xfId="1" builtinId="3"/>
    <cellStyle name="Normal" xfId="0" builtinId="0"/>
    <cellStyle name="Normal_Sheet7" xfId="3" xr:uid="{0287BA52-EA31-426C-9D74-CB777F378F0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1\Departments\API%202015%20REG%20COS\Chap_2_App\Filing_Requirements_Chapter2_Appendices_for%202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7CA44-E404-412C-B602-20C4AE12EB08}">
  <dimension ref="B2:H41"/>
  <sheetViews>
    <sheetView showGridLines="0" tabSelected="1" workbookViewId="0">
      <selection activeCell="E47" sqref="E47"/>
    </sheetView>
  </sheetViews>
  <sheetFormatPr defaultRowHeight="12.75" x14ac:dyDescent="0.2"/>
  <cols>
    <col min="1" max="1" width="4.140625" style="1" customWidth="1"/>
    <col min="2" max="2" width="27.5703125" style="1" customWidth="1"/>
    <col min="3" max="14" width="13.7109375" style="1" customWidth="1"/>
    <col min="15" max="16384" width="9.140625" style="1"/>
  </cols>
  <sheetData>
    <row r="2" spans="2:6" s="1" customFormat="1" x14ac:dyDescent="0.2">
      <c r="B2" s="22" t="s">
        <v>23</v>
      </c>
      <c r="C2" s="22"/>
      <c r="D2" s="22"/>
      <c r="E2" s="22"/>
      <c r="F2" s="22"/>
    </row>
    <row r="4" spans="2:6" s="1" customFormat="1" x14ac:dyDescent="0.2">
      <c r="B4" s="31" t="s">
        <v>22</v>
      </c>
      <c r="C4" s="30" t="s">
        <v>21</v>
      </c>
      <c r="D4" s="30" t="s">
        <v>20</v>
      </c>
      <c r="E4" s="30" t="s">
        <v>19</v>
      </c>
      <c r="F4" s="30" t="s">
        <v>10</v>
      </c>
    </row>
    <row r="5" spans="2:6" s="1" customFormat="1" x14ac:dyDescent="0.2">
      <c r="B5" s="6" t="s">
        <v>18</v>
      </c>
      <c r="C5" s="25">
        <v>74782.5</v>
      </c>
      <c r="D5" s="25">
        <v>15903</v>
      </c>
      <c r="E5" s="25">
        <v>0</v>
      </c>
      <c r="F5" s="23">
        <f>SUM(C5:E5)</f>
        <v>90685.5</v>
      </c>
    </row>
    <row r="6" spans="2:6" s="1" customFormat="1" x14ac:dyDescent="0.2">
      <c r="B6" s="6" t="s">
        <v>17</v>
      </c>
      <c r="C6" s="25">
        <v>30759.5</v>
      </c>
      <c r="D6" s="25">
        <v>0</v>
      </c>
      <c r="E6" s="25">
        <v>102267.25</v>
      </c>
      <c r="F6" s="23">
        <f>SUM(C6:E6)</f>
        <v>133026.75</v>
      </c>
    </row>
    <row r="7" spans="2:6" s="1" customFormat="1" x14ac:dyDescent="0.2">
      <c r="B7" s="6" t="s">
        <v>16</v>
      </c>
      <c r="C7" s="25">
        <v>56480.23</v>
      </c>
      <c r="D7" s="25">
        <v>0</v>
      </c>
      <c r="E7" s="25">
        <v>8000</v>
      </c>
      <c r="F7" s="23">
        <f>SUM(C7:E7)</f>
        <v>64480.23</v>
      </c>
    </row>
    <row r="8" spans="2:6" s="1" customFormat="1" x14ac:dyDescent="0.2">
      <c r="B8" s="6" t="s">
        <v>15</v>
      </c>
      <c r="C8" s="25">
        <v>0</v>
      </c>
      <c r="D8" s="25">
        <v>0</v>
      </c>
      <c r="E8" s="25">
        <v>84801.55</v>
      </c>
      <c r="F8" s="23">
        <f>SUM(C8:E8)</f>
        <v>84801.55</v>
      </c>
    </row>
    <row r="9" spans="2:6" s="1" customFormat="1" x14ac:dyDescent="0.2">
      <c r="B9" s="6" t="s">
        <v>14</v>
      </c>
      <c r="C9" s="29"/>
      <c r="D9" s="28"/>
      <c r="E9" s="28"/>
      <c r="F9" s="27"/>
    </row>
    <row r="10" spans="2:6" s="1" customFormat="1" x14ac:dyDescent="0.2">
      <c r="B10" s="26" t="s">
        <v>13</v>
      </c>
      <c r="C10" s="25">
        <v>329459.5</v>
      </c>
      <c r="D10" s="25">
        <v>0</v>
      </c>
      <c r="E10" s="25">
        <v>39651</v>
      </c>
      <c r="F10" s="23">
        <f>SUM(C10:E10)</f>
        <v>369110.5</v>
      </c>
    </row>
    <row r="11" spans="2:6" s="1" customFormat="1" x14ac:dyDescent="0.2">
      <c r="B11" s="26" t="s">
        <v>12</v>
      </c>
      <c r="C11" s="25">
        <v>23614</v>
      </c>
      <c r="D11" s="25">
        <v>0</v>
      </c>
      <c r="E11" s="25">
        <v>22155</v>
      </c>
      <c r="F11" s="23">
        <f>SUM(C11:E11)</f>
        <v>45769</v>
      </c>
    </row>
    <row r="12" spans="2:6" s="1" customFormat="1" x14ac:dyDescent="0.2">
      <c r="B12" s="26" t="s">
        <v>11</v>
      </c>
      <c r="C12" s="25">
        <v>1800</v>
      </c>
      <c r="D12" s="25">
        <v>0</v>
      </c>
      <c r="E12" s="25">
        <v>1175.2</v>
      </c>
      <c r="F12" s="23">
        <f>SUM(C12:E12)</f>
        <v>2975.2</v>
      </c>
    </row>
    <row r="13" spans="2:6" s="1" customFormat="1" x14ac:dyDescent="0.2">
      <c r="B13" s="24" t="s">
        <v>10</v>
      </c>
      <c r="C13" s="23">
        <f>SUM(C5:C12)</f>
        <v>516895.73</v>
      </c>
      <c r="D13" s="23">
        <f>SUM(D5:D12)</f>
        <v>15903</v>
      </c>
      <c r="E13" s="23">
        <f>SUM(E5:E12)</f>
        <v>258050</v>
      </c>
      <c r="F13" s="23">
        <f>SUM(F5:F12)</f>
        <v>790848.73</v>
      </c>
    </row>
    <row r="16" spans="2:6" s="1" customFormat="1" x14ac:dyDescent="0.2">
      <c r="B16" s="22" t="s">
        <v>9</v>
      </c>
    </row>
    <row r="18" spans="2:8" s="1" customFormat="1" x14ac:dyDescent="0.2">
      <c r="B18" s="17"/>
      <c r="C18" s="16" t="s">
        <v>8</v>
      </c>
      <c r="D18" s="15"/>
      <c r="E18" s="15"/>
      <c r="F18" s="15"/>
      <c r="G18" s="15"/>
      <c r="H18" s="14"/>
    </row>
    <row r="19" spans="2:8" s="1" customFormat="1" x14ac:dyDescent="0.2">
      <c r="B19" s="13"/>
      <c r="C19" s="12">
        <v>43831</v>
      </c>
      <c r="D19" s="12">
        <v>43862</v>
      </c>
      <c r="E19" s="12">
        <v>43891</v>
      </c>
      <c r="F19" s="12">
        <v>43922</v>
      </c>
      <c r="G19" s="12">
        <v>43952</v>
      </c>
      <c r="H19" s="12">
        <v>43983</v>
      </c>
    </row>
    <row r="20" spans="2:8" s="1" customFormat="1" x14ac:dyDescent="0.2">
      <c r="B20" s="21"/>
      <c r="C20" s="20"/>
      <c r="D20" s="20"/>
      <c r="E20" s="20"/>
      <c r="F20" s="20"/>
      <c r="G20" s="20"/>
      <c r="H20" s="20"/>
    </row>
    <row r="21" spans="2:8" s="1" customFormat="1" x14ac:dyDescent="0.2">
      <c r="B21" s="6" t="s">
        <v>6</v>
      </c>
      <c r="C21" s="5">
        <v>258050</v>
      </c>
      <c r="D21" s="5">
        <v>258050</v>
      </c>
      <c r="E21" s="5">
        <v>258050</v>
      </c>
      <c r="F21" s="5">
        <v>258050</v>
      </c>
      <c r="G21" s="5">
        <v>258050</v>
      </c>
      <c r="H21" s="5">
        <v>258050</v>
      </c>
    </row>
    <row r="22" spans="2:8" s="1" customFormat="1" x14ac:dyDescent="0.2">
      <c r="B22" s="6" t="s">
        <v>5</v>
      </c>
      <c r="C22" s="11">
        <v>2.18E-2</v>
      </c>
      <c r="D22" s="11">
        <v>2.18E-2</v>
      </c>
      <c r="E22" s="11">
        <v>2.18E-2</v>
      </c>
      <c r="F22" s="11">
        <v>2.18E-2</v>
      </c>
      <c r="G22" s="11">
        <v>2.18E-2</v>
      </c>
      <c r="H22" s="11">
        <v>2.18E-2</v>
      </c>
    </row>
    <row r="23" spans="2:8" s="1" customFormat="1" x14ac:dyDescent="0.2">
      <c r="B23" s="6" t="s">
        <v>4</v>
      </c>
      <c r="C23" s="10">
        <v>31</v>
      </c>
      <c r="D23" s="10">
        <v>29</v>
      </c>
      <c r="E23" s="10">
        <v>31</v>
      </c>
      <c r="F23" s="10">
        <v>30</v>
      </c>
      <c r="G23" s="10">
        <v>31</v>
      </c>
      <c r="H23" s="10">
        <v>30</v>
      </c>
    </row>
    <row r="24" spans="2:8" s="1" customFormat="1" x14ac:dyDescent="0.2">
      <c r="B24" s="6" t="s">
        <v>3</v>
      </c>
      <c r="C24" s="5">
        <f>C21*C22*C23/366</f>
        <v>476.47592896174865</v>
      </c>
      <c r="D24" s="5">
        <f>D21*D22*D23/366</f>
        <v>445.7355464480874</v>
      </c>
      <c r="E24" s="5">
        <f>E21*E22*E23/366</f>
        <v>476.47592896174865</v>
      </c>
      <c r="F24" s="5">
        <f>F21*F22*F23/366</f>
        <v>461.105737704918</v>
      </c>
      <c r="G24" s="5">
        <f>G21*G22*G23/366</f>
        <v>476.47592896174865</v>
      </c>
      <c r="H24" s="5">
        <f>H21*H22*H23/366</f>
        <v>461.105737704918</v>
      </c>
    </row>
    <row r="25" spans="2:8" s="1" customFormat="1" x14ac:dyDescent="0.2">
      <c r="B25" s="21"/>
      <c r="C25" s="20"/>
      <c r="D25" s="20"/>
      <c r="E25" s="20"/>
      <c r="F25" s="20"/>
      <c r="G25" s="20"/>
      <c r="H25" s="20"/>
    </row>
    <row r="26" spans="2:8" s="1" customFormat="1" x14ac:dyDescent="0.2">
      <c r="B26" s="6" t="s">
        <v>2</v>
      </c>
      <c r="C26" s="5">
        <v>0</v>
      </c>
      <c r="D26" s="5">
        <f>C27</f>
        <v>476.47592896174865</v>
      </c>
      <c r="E26" s="5">
        <f>D27</f>
        <v>922.21147540983611</v>
      </c>
      <c r="F26" s="5">
        <f>E27</f>
        <v>1398.6874043715848</v>
      </c>
      <c r="G26" s="5">
        <f>F27</f>
        <v>1859.7931420765028</v>
      </c>
      <c r="H26" s="5">
        <f>G27</f>
        <v>2336.2690710382512</v>
      </c>
    </row>
    <row r="27" spans="2:8" s="1" customFormat="1" x14ac:dyDescent="0.2">
      <c r="B27" s="6" t="s">
        <v>1</v>
      </c>
      <c r="C27" s="5">
        <f>C26+C24</f>
        <v>476.47592896174865</v>
      </c>
      <c r="D27" s="5">
        <f>D26+D24</f>
        <v>922.21147540983611</v>
      </c>
      <c r="E27" s="5">
        <f>E26+E24</f>
        <v>1398.6874043715848</v>
      </c>
      <c r="F27" s="5">
        <f>F26+F24</f>
        <v>1859.7931420765028</v>
      </c>
      <c r="G27" s="5">
        <f>G26+G24</f>
        <v>2336.2690710382512</v>
      </c>
      <c r="H27" s="5">
        <f>H26+H24</f>
        <v>2797.3748087431691</v>
      </c>
    </row>
    <row r="28" spans="2:8" s="1" customFormat="1" x14ac:dyDescent="0.2">
      <c r="B28" s="19"/>
      <c r="C28" s="18"/>
      <c r="D28" s="18"/>
      <c r="E28" s="18"/>
      <c r="F28" s="18"/>
      <c r="G28" s="18"/>
      <c r="H28" s="18"/>
    </row>
    <row r="29" spans="2:8" s="1" customFormat="1" x14ac:dyDescent="0.2">
      <c r="B29" s="17"/>
      <c r="C29" s="16" t="s">
        <v>8</v>
      </c>
      <c r="D29" s="15"/>
      <c r="E29" s="14"/>
      <c r="F29" s="16" t="s">
        <v>7</v>
      </c>
      <c r="G29" s="15"/>
      <c r="H29" s="14"/>
    </row>
    <row r="30" spans="2:8" s="1" customFormat="1" x14ac:dyDescent="0.2">
      <c r="B30" s="13"/>
      <c r="C30" s="12">
        <v>44013</v>
      </c>
      <c r="D30" s="12">
        <v>44044</v>
      </c>
      <c r="E30" s="12">
        <v>44075</v>
      </c>
      <c r="F30" s="12">
        <v>44105</v>
      </c>
      <c r="G30" s="12">
        <v>44136</v>
      </c>
      <c r="H30" s="12">
        <v>44166</v>
      </c>
    </row>
    <row r="31" spans="2:8" s="1" customFormat="1" x14ac:dyDescent="0.2">
      <c r="B31" s="9"/>
      <c r="C31" s="8"/>
      <c r="D31" s="8"/>
      <c r="E31" s="8"/>
      <c r="F31" s="8"/>
      <c r="G31" s="8"/>
      <c r="H31" s="7"/>
    </row>
    <row r="32" spans="2:8" s="1" customFormat="1" x14ac:dyDescent="0.2">
      <c r="B32" s="6" t="s">
        <v>6</v>
      </c>
      <c r="C32" s="5">
        <v>258050</v>
      </c>
      <c r="D32" s="5">
        <v>258050</v>
      </c>
      <c r="E32" s="5">
        <v>258050</v>
      </c>
      <c r="F32" s="5">
        <v>258050</v>
      </c>
      <c r="G32" s="5">
        <v>258050</v>
      </c>
      <c r="H32" s="5">
        <v>258050</v>
      </c>
    </row>
    <row r="33" spans="2:8" s="1" customFormat="1" x14ac:dyDescent="0.2">
      <c r="B33" s="6" t="s">
        <v>5</v>
      </c>
      <c r="C33" s="11">
        <v>5.7000000000000002E-3</v>
      </c>
      <c r="D33" s="11">
        <v>5.7000000000000002E-3</v>
      </c>
      <c r="E33" s="11">
        <v>5.7000000000000002E-3</v>
      </c>
      <c r="F33" s="11">
        <v>5.7000000000000002E-3</v>
      </c>
      <c r="G33" s="11">
        <v>5.7000000000000002E-3</v>
      </c>
      <c r="H33" s="11">
        <v>5.7000000000000002E-3</v>
      </c>
    </row>
    <row r="34" spans="2:8" s="1" customFormat="1" x14ac:dyDescent="0.2">
      <c r="B34" s="6" t="s">
        <v>4</v>
      </c>
      <c r="C34" s="10">
        <v>31</v>
      </c>
      <c r="D34" s="10">
        <v>31</v>
      </c>
      <c r="E34" s="10">
        <v>30</v>
      </c>
      <c r="F34" s="10">
        <v>31</v>
      </c>
      <c r="G34" s="10">
        <v>30</v>
      </c>
      <c r="H34" s="10">
        <v>31</v>
      </c>
    </row>
    <row r="35" spans="2:8" s="1" customFormat="1" x14ac:dyDescent="0.2">
      <c r="B35" s="6" t="s">
        <v>3</v>
      </c>
      <c r="C35" s="5">
        <f>C32*C33*C34/366</f>
        <v>124.58315573770491</v>
      </c>
      <c r="D35" s="5">
        <f>D32*D33*D34/366</f>
        <v>124.58315573770491</v>
      </c>
      <c r="E35" s="5">
        <f>E32*E33*E34/366</f>
        <v>120.56434426229509</v>
      </c>
      <c r="F35" s="5">
        <f>F32*F33*F34/366</f>
        <v>124.58315573770491</v>
      </c>
      <c r="G35" s="5">
        <f>G32*G33*G34/366</f>
        <v>120.56434426229509</v>
      </c>
      <c r="H35" s="5">
        <f>H32*H33*H34/366</f>
        <v>124.58315573770491</v>
      </c>
    </row>
    <row r="36" spans="2:8" s="1" customFormat="1" x14ac:dyDescent="0.2">
      <c r="B36" s="9"/>
      <c r="C36" s="8"/>
      <c r="D36" s="8"/>
      <c r="E36" s="8"/>
      <c r="F36" s="8"/>
      <c r="G36" s="8"/>
      <c r="H36" s="7"/>
    </row>
    <row r="37" spans="2:8" s="1" customFormat="1" x14ac:dyDescent="0.2">
      <c r="B37" s="6" t="s">
        <v>2</v>
      </c>
      <c r="C37" s="5">
        <f>H27</f>
        <v>2797.3748087431691</v>
      </c>
      <c r="D37" s="5">
        <f>C38</f>
        <v>2921.9579644808741</v>
      </c>
      <c r="E37" s="5">
        <f>D38</f>
        <v>3046.5411202185792</v>
      </c>
      <c r="F37" s="5">
        <f>E38</f>
        <v>3167.1054644808742</v>
      </c>
      <c r="G37" s="5">
        <f>F38</f>
        <v>3291.6886202185792</v>
      </c>
      <c r="H37" s="5">
        <f>G38</f>
        <v>3412.2529644808742</v>
      </c>
    </row>
    <row r="38" spans="2:8" s="1" customFormat="1" x14ac:dyDescent="0.2">
      <c r="B38" s="6" t="s">
        <v>1</v>
      </c>
      <c r="C38" s="5">
        <f>C37+C35</f>
        <v>2921.9579644808741</v>
      </c>
      <c r="D38" s="5">
        <f>D37+D35</f>
        <v>3046.5411202185792</v>
      </c>
      <c r="E38" s="5">
        <f>E37+E35</f>
        <v>3167.1054644808742</v>
      </c>
      <c r="F38" s="5">
        <f>F37+F35</f>
        <v>3291.6886202185792</v>
      </c>
      <c r="G38" s="5">
        <f>G37+G35</f>
        <v>3412.2529644808742</v>
      </c>
      <c r="H38" s="4">
        <f>H37+H35</f>
        <v>3536.8361202185793</v>
      </c>
    </row>
    <row r="41" spans="2:8" s="1" customFormat="1" x14ac:dyDescent="0.2">
      <c r="B41" s="3" t="s">
        <v>0</v>
      </c>
      <c r="C41" s="2">
        <f>H32+H38</f>
        <v>261586.83612021859</v>
      </c>
    </row>
  </sheetData>
  <mergeCells count="8">
    <mergeCell ref="B36:H36"/>
    <mergeCell ref="F29:H29"/>
    <mergeCell ref="C29:E29"/>
    <mergeCell ref="C9:F9"/>
    <mergeCell ref="B18:B19"/>
    <mergeCell ref="C18:H18"/>
    <mergeCell ref="B29:B30"/>
    <mergeCell ref="B31:H31"/>
  </mergeCells>
  <printOptions verticalCentered="1"/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2098C-60CA-426F-AEB2-315198FD86D5}">
  <dimension ref="B2:K18"/>
  <sheetViews>
    <sheetView showGridLines="0" workbookViewId="0">
      <selection activeCell="E47" sqref="E47"/>
    </sheetView>
  </sheetViews>
  <sheetFormatPr defaultRowHeight="12.75" x14ac:dyDescent="0.25"/>
  <cols>
    <col min="1" max="1" width="3.140625" style="32" customWidth="1"/>
    <col min="2" max="2" width="34" style="32" bestFit="1" customWidth="1"/>
    <col min="3" max="3" width="11.42578125" style="32" customWidth="1"/>
    <col min="4" max="4" width="13.7109375" style="32" customWidth="1"/>
    <col min="5" max="5" width="10.42578125" style="32" customWidth="1"/>
    <col min="6" max="6" width="12" style="32" customWidth="1"/>
    <col min="7" max="7" width="13.7109375" style="32" hidden="1" customWidth="1"/>
    <col min="8" max="8" width="9.140625" style="32" hidden="1" customWidth="1"/>
    <col min="9" max="9" width="10.85546875" style="32" customWidth="1"/>
    <col min="10" max="10" width="21.7109375" style="32" customWidth="1"/>
    <col min="11" max="11" width="13.140625" style="32" customWidth="1"/>
    <col min="12" max="12" width="3" style="32" customWidth="1"/>
    <col min="13" max="16384" width="9.140625" style="32"/>
  </cols>
  <sheetData>
    <row r="2" spans="2:11" s="32" customFormat="1" x14ac:dyDescent="0.25">
      <c r="B2" s="55" t="s">
        <v>48</v>
      </c>
      <c r="C2" s="54">
        <f>'Z-Factor (Schedule I)'!E13</f>
        <v>258050</v>
      </c>
    </row>
    <row r="3" spans="2:11" s="32" customFormat="1" x14ac:dyDescent="0.25">
      <c r="B3" s="55" t="s">
        <v>47</v>
      </c>
      <c r="C3" s="54">
        <f>'Z-Factor (Schedule I)'!H38</f>
        <v>3536.8361202185793</v>
      </c>
    </row>
    <row r="4" spans="2:11" s="32" customFormat="1" x14ac:dyDescent="0.25">
      <c r="B4" s="55" t="s">
        <v>0</v>
      </c>
      <c r="C4" s="54">
        <f>C2+C3</f>
        <v>261586.83612021859</v>
      </c>
    </row>
    <row r="6" spans="2:11" s="32" customFormat="1" ht="51" x14ac:dyDescent="0.25">
      <c r="B6" s="53" t="s">
        <v>46</v>
      </c>
      <c r="C6" s="52" t="s">
        <v>45</v>
      </c>
      <c r="D6" s="51" t="s">
        <v>44</v>
      </c>
      <c r="E6" s="51" t="s">
        <v>43</v>
      </c>
      <c r="F6" s="51" t="s">
        <v>42</v>
      </c>
      <c r="G6" s="50" t="s">
        <v>41</v>
      </c>
      <c r="H6" s="50" t="s">
        <v>40</v>
      </c>
      <c r="I6" s="51" t="s">
        <v>39</v>
      </c>
      <c r="J6" s="50" t="s">
        <v>38</v>
      </c>
      <c r="K6" s="49" t="s">
        <v>37</v>
      </c>
    </row>
    <row r="7" spans="2:11" s="32" customFormat="1" x14ac:dyDescent="0.25">
      <c r="B7" s="48" t="s">
        <v>36</v>
      </c>
      <c r="C7" s="46" t="s">
        <v>31</v>
      </c>
      <c r="D7" s="42">
        <v>13474424</v>
      </c>
      <c r="E7" s="45">
        <f>D7/$D$15</f>
        <v>0.62997948773909329</v>
      </c>
      <c r="F7" s="42">
        <f>$C$4*E7</f>
        <v>164794.34101830545</v>
      </c>
      <c r="G7" s="44">
        <v>208333696</v>
      </c>
      <c r="H7" s="44">
        <v>0</v>
      </c>
      <c r="I7" s="44">
        <v>26773</v>
      </c>
      <c r="J7" s="43">
        <f>ROUND(F7/I7/12,2)</f>
        <v>0.51</v>
      </c>
      <c r="K7" s="42">
        <f>I7*J7*12</f>
        <v>163850.76</v>
      </c>
    </row>
    <row r="8" spans="2:11" s="32" customFormat="1" x14ac:dyDescent="0.25">
      <c r="B8" s="47" t="s">
        <v>35</v>
      </c>
      <c r="C8" s="46" t="s">
        <v>31</v>
      </c>
      <c r="D8" s="42">
        <v>2652019</v>
      </c>
      <c r="E8" s="45">
        <f>D8/$D$15</f>
        <v>0.12399176180698651</v>
      </c>
      <c r="F8" s="42">
        <f>$C$4*E8</f>
        <v>32434.612676061359</v>
      </c>
      <c r="G8" s="44">
        <v>68296620</v>
      </c>
      <c r="H8" s="44">
        <v>0</v>
      </c>
      <c r="I8" s="44">
        <v>2494</v>
      </c>
      <c r="J8" s="43">
        <f>ROUND(F8/I8/12,2)</f>
        <v>1.08</v>
      </c>
      <c r="K8" s="42">
        <f>I8*J8*12</f>
        <v>32322.239999999998</v>
      </c>
    </row>
    <row r="9" spans="2:11" s="32" customFormat="1" x14ac:dyDescent="0.25">
      <c r="B9" s="47" t="s">
        <v>34</v>
      </c>
      <c r="C9" s="46" t="s">
        <v>27</v>
      </c>
      <c r="D9" s="42">
        <v>4684181</v>
      </c>
      <c r="E9" s="45">
        <f>D9/$D$15</f>
        <v>0.21900290111526799</v>
      </c>
      <c r="F9" s="42">
        <f>$C$4*E9</f>
        <v>57288.276003892046</v>
      </c>
      <c r="G9" s="44">
        <v>183204908</v>
      </c>
      <c r="H9" s="44">
        <v>553967</v>
      </c>
      <c r="I9" s="44">
        <v>188</v>
      </c>
      <c r="J9" s="43">
        <f>ROUND(F9/I9/12,2)</f>
        <v>25.39</v>
      </c>
      <c r="K9" s="42">
        <f>I9*J9*12</f>
        <v>57279.839999999997</v>
      </c>
    </row>
    <row r="10" spans="2:11" s="32" customFormat="1" x14ac:dyDescent="0.25">
      <c r="B10" s="47" t="s">
        <v>33</v>
      </c>
      <c r="C10" s="46" t="s">
        <v>27</v>
      </c>
      <c r="D10" s="42">
        <v>132000</v>
      </c>
      <c r="E10" s="45">
        <f>D10/$D$15</f>
        <v>6.1714914404920251E-3</v>
      </c>
      <c r="F10" s="42">
        <f>$C$4*E10</f>
        <v>1614.3809200613191</v>
      </c>
      <c r="G10" s="44">
        <v>5234524</v>
      </c>
      <c r="H10" s="44">
        <v>13276</v>
      </c>
      <c r="I10" s="44">
        <v>1</v>
      </c>
      <c r="J10" s="43">
        <f>ROUND(F10/I10/12,2)</f>
        <v>134.53</v>
      </c>
      <c r="K10" s="42">
        <f>I10*J10*12</f>
        <v>1614.3600000000001</v>
      </c>
    </row>
    <row r="11" spans="2:11" s="32" customFormat="1" x14ac:dyDescent="0.25">
      <c r="B11" s="47" t="s">
        <v>32</v>
      </c>
      <c r="C11" s="46" t="s">
        <v>31</v>
      </c>
      <c r="D11" s="42">
        <v>67846</v>
      </c>
      <c r="E11" s="45">
        <f>D11/$D$15</f>
        <v>3.1720530929668328E-3</v>
      </c>
      <c r="F11" s="42">
        <f>$C$4*E11</f>
        <v>829.76733259454738</v>
      </c>
      <c r="G11" s="44">
        <v>1299487</v>
      </c>
      <c r="H11" s="44">
        <v>0</v>
      </c>
      <c r="I11" s="44">
        <v>46</v>
      </c>
      <c r="J11" s="43">
        <f>ROUND(F11/I11/12,2)</f>
        <v>1.5</v>
      </c>
      <c r="K11" s="42">
        <f>I11*J11*12</f>
        <v>828</v>
      </c>
    </row>
    <row r="12" spans="2:11" s="32" customFormat="1" x14ac:dyDescent="0.25">
      <c r="B12" s="47" t="s">
        <v>30</v>
      </c>
      <c r="C12" s="46" t="s">
        <v>27</v>
      </c>
      <c r="D12" s="42">
        <v>0</v>
      </c>
      <c r="E12" s="45">
        <f>D12/$D$15</f>
        <v>0</v>
      </c>
      <c r="F12" s="42">
        <f>$C$4*E12</f>
        <v>0</v>
      </c>
      <c r="G12" s="44">
        <v>0</v>
      </c>
      <c r="H12" s="44">
        <v>0</v>
      </c>
      <c r="I12" s="44">
        <v>1</v>
      </c>
      <c r="J12" s="43">
        <f>ROUND(F12/I12/12,2)</f>
        <v>0</v>
      </c>
      <c r="K12" s="42">
        <f>I12*J12*12</f>
        <v>0</v>
      </c>
    </row>
    <row r="13" spans="2:11" s="32" customFormat="1" x14ac:dyDescent="0.25">
      <c r="B13" s="47" t="s">
        <v>29</v>
      </c>
      <c r="C13" s="46" t="s">
        <v>27</v>
      </c>
      <c r="D13" s="42">
        <v>61500</v>
      </c>
      <c r="E13" s="45">
        <f>D13/$D$15</f>
        <v>2.8753539665928754E-3</v>
      </c>
      <c r="F13" s="42">
        <f>$C$4*E13</f>
        <v>752.15474684675098</v>
      </c>
      <c r="G13" s="44">
        <v>565913</v>
      </c>
      <c r="H13" s="44">
        <v>1856</v>
      </c>
      <c r="I13" s="44">
        <v>646</v>
      </c>
      <c r="J13" s="43">
        <f>ROUND(F13/I13/12,2)</f>
        <v>0.1</v>
      </c>
      <c r="K13" s="42">
        <f>I13*J13*12</f>
        <v>775.2</v>
      </c>
    </row>
    <row r="14" spans="2:11" s="32" customFormat="1" x14ac:dyDescent="0.25">
      <c r="B14" s="47" t="s">
        <v>28</v>
      </c>
      <c r="C14" s="46" t="s">
        <v>27</v>
      </c>
      <c r="D14" s="42">
        <v>316701</v>
      </c>
      <c r="E14" s="45">
        <f>D14/$D$15</f>
        <v>1.480695083860049E-2</v>
      </c>
      <c r="F14" s="42">
        <f>$C$4*E14</f>
        <v>3873.3034224571197</v>
      </c>
      <c r="G14" s="44">
        <v>1401778</v>
      </c>
      <c r="H14" s="44">
        <v>4286</v>
      </c>
      <c r="I14" s="44">
        <v>5949</v>
      </c>
      <c r="J14" s="43">
        <f>ROUND(F14/I14/12,2)</f>
        <v>0.05</v>
      </c>
      <c r="K14" s="42">
        <f>I14*J14*12</f>
        <v>3569.3999999999996</v>
      </c>
    </row>
    <row r="15" spans="2:11" s="32" customFormat="1" x14ac:dyDescent="0.25">
      <c r="B15" s="41" t="s">
        <v>26</v>
      </c>
      <c r="C15" s="38"/>
      <c r="D15" s="37">
        <f>SUM(D7:D14)</f>
        <v>21388671</v>
      </c>
      <c r="E15" s="40">
        <f>SUM(E7:E14)</f>
        <v>1</v>
      </c>
      <c r="F15" s="37">
        <f>SUM(F7:F14)</f>
        <v>261586.83612021862</v>
      </c>
      <c r="G15" s="39">
        <f>SUM(G7:G14)</f>
        <v>468336926</v>
      </c>
      <c r="H15" s="38"/>
      <c r="I15" s="38"/>
      <c r="J15" s="38"/>
      <c r="K15" s="37">
        <f>SUM(K7:K14)</f>
        <v>260239.8</v>
      </c>
    </row>
    <row r="17" spans="7:11" s="32" customFormat="1" x14ac:dyDescent="0.25">
      <c r="G17" s="35"/>
      <c r="H17" s="35"/>
      <c r="J17" s="34" t="s">
        <v>25</v>
      </c>
      <c r="K17" s="36">
        <f>K15-F15</f>
        <v>-1347.0361202186323</v>
      </c>
    </row>
    <row r="18" spans="7:11" s="32" customFormat="1" x14ac:dyDescent="0.25">
      <c r="G18" s="35"/>
      <c r="H18" s="35"/>
      <c r="J18" s="34" t="s">
        <v>24</v>
      </c>
      <c r="K18" s="33">
        <f>K17/F15</f>
        <v>-5.1494797681622207E-3</v>
      </c>
    </row>
  </sheetData>
  <printOptions horizontalCentered="1" verticalCentered="1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Z-Factor (Schedule I)</vt:lpstr>
      <vt:lpstr>Z-Factor (Schedule J)</vt:lpstr>
      <vt:lpstr>'Z-Factor (Schedule J)'!Print_Area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Beharriell, Greg</dc:creator>
  <cp:lastModifiedBy>Beharriell, Greg</cp:lastModifiedBy>
  <dcterms:created xsi:type="dcterms:W3CDTF">2020-07-31T14:46:02Z</dcterms:created>
  <dcterms:modified xsi:type="dcterms:W3CDTF">2020-07-31T14:46:32Z</dcterms:modified>
</cp:coreProperties>
</file>