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3" i="1" l="1"/>
  <c r="S36" i="1" l="1"/>
  <c r="R36" i="1"/>
  <c r="J36" i="1"/>
  <c r="I36" i="1"/>
  <c r="H36" i="1"/>
  <c r="G36" i="1"/>
  <c r="E36" i="1"/>
  <c r="P35" i="1"/>
  <c r="L35" i="1"/>
  <c r="M35" i="1" s="1"/>
  <c r="O35" i="1" s="1"/>
  <c r="K35" i="1"/>
  <c r="V35" i="1" s="1"/>
  <c r="A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L32" i="1"/>
  <c r="M32" i="1" s="1"/>
  <c r="O32" i="1" s="1"/>
  <c r="K32" i="1"/>
  <c r="V32" i="1" s="1"/>
  <c r="A32" i="1"/>
  <c r="P31" i="1"/>
  <c r="L31" i="1"/>
  <c r="M31" i="1" s="1"/>
  <c r="O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M29" i="1"/>
  <c r="O29" i="1" s="1"/>
  <c r="L29" i="1"/>
  <c r="K29" i="1"/>
  <c r="V29" i="1" s="1"/>
  <c r="A29" i="1"/>
  <c r="P28" i="1"/>
  <c r="L28" i="1"/>
  <c r="M28" i="1" s="1"/>
  <c r="O28" i="1" s="1"/>
  <c r="K28" i="1"/>
  <c r="V28" i="1" s="1"/>
  <c r="A28" i="1"/>
  <c r="P27" i="1"/>
  <c r="L27" i="1"/>
  <c r="M27" i="1" s="1"/>
  <c r="O27" i="1" s="1"/>
  <c r="K27" i="1"/>
  <c r="K26" i="1"/>
  <c r="L25" i="1"/>
  <c r="P25" i="1"/>
  <c r="K25" i="1"/>
  <c r="P24" i="1"/>
  <c r="L24" i="1"/>
  <c r="M24" i="1" s="1"/>
  <c r="O24" i="1" s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L20" i="1"/>
  <c r="M20" i="1" s="1"/>
  <c r="O20" i="1" s="1"/>
  <c r="P20" i="1"/>
  <c r="K20" i="1"/>
  <c r="P19" i="1"/>
  <c r="L19" i="1"/>
  <c r="M19" i="1" s="1"/>
  <c r="O19" i="1" s="1"/>
  <c r="K19" i="1"/>
  <c r="K18" i="1"/>
  <c r="P17" i="1"/>
  <c r="L17" i="1"/>
  <c r="M17" i="1" s="1"/>
  <c r="O17" i="1" s="1"/>
  <c r="K17" i="1"/>
  <c r="P16" i="1"/>
  <c r="L16" i="1"/>
  <c r="M16" i="1" s="1"/>
  <c r="O16" i="1" s="1"/>
  <c r="K16" i="1"/>
  <c r="V16" i="1" s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K11" i="1"/>
  <c r="P10" i="1"/>
  <c r="L10" i="1"/>
  <c r="M10" i="1" s="1"/>
  <c r="O10" i="1" s="1"/>
  <c r="K10" i="1"/>
  <c r="P9" i="1"/>
  <c r="K9" i="1"/>
  <c r="K8" i="1"/>
  <c r="P7" i="1"/>
  <c r="L7" i="1"/>
  <c r="M7" i="1" s="1"/>
  <c r="O7" i="1" s="1"/>
  <c r="K7" i="1"/>
  <c r="P6" i="1"/>
  <c r="L6" i="1"/>
  <c r="M6" i="1" s="1"/>
  <c r="O6" i="1" s="1"/>
  <c r="K6" i="1"/>
  <c r="P5" i="1"/>
  <c r="L5" i="1"/>
  <c r="M5" i="1" s="1"/>
  <c r="O5" i="1" s="1"/>
  <c r="K5" i="1"/>
  <c r="K4" i="1"/>
  <c r="P4" i="1"/>
  <c r="P3" i="1"/>
  <c r="L3" i="1"/>
  <c r="M3" i="1" s="1"/>
  <c r="O3" i="1" s="1"/>
  <c r="T24" i="1" l="1"/>
  <c r="V24" i="1" s="1"/>
  <c r="T7" i="1"/>
  <c r="V7" i="1" s="1"/>
  <c r="M25" i="1"/>
  <c r="O25" i="1" s="1"/>
  <c r="T25" i="1" s="1"/>
  <c r="V25" i="1" s="1"/>
  <c r="T17" i="1"/>
  <c r="V17" i="1" s="1"/>
  <c r="T27" i="1"/>
  <c r="T21" i="1"/>
  <c r="V21" i="1" s="1"/>
  <c r="T6" i="1"/>
  <c r="V6" i="1" s="1"/>
  <c r="T10" i="1"/>
  <c r="V10" i="1" s="1"/>
  <c r="T5" i="1"/>
  <c r="V5" i="1" s="1"/>
  <c r="L8" i="1"/>
  <c r="M8" i="1" s="1"/>
  <c r="O8" i="1" s="1"/>
  <c r="P8" i="1"/>
  <c r="D36" i="1"/>
  <c r="L18" i="1"/>
  <c r="M18" i="1" s="1"/>
  <c r="O18" i="1" s="1"/>
  <c r="P18" i="1"/>
  <c r="V27" i="1"/>
  <c r="L4" i="1"/>
  <c r="L11" i="1"/>
  <c r="M11" i="1" s="1"/>
  <c r="O11" i="1" s="1"/>
  <c r="P11" i="1"/>
  <c r="T20" i="1"/>
  <c r="V20" i="1" s="1"/>
  <c r="T23" i="1"/>
  <c r="V23" i="1" s="1"/>
  <c r="L26" i="1"/>
  <c r="M26" i="1" s="1"/>
  <c r="O26" i="1" s="1"/>
  <c r="P26" i="1"/>
  <c r="L9" i="1"/>
  <c r="M9" i="1" s="1"/>
  <c r="O9" i="1" s="1"/>
  <c r="T9" i="1" s="1"/>
  <c r="V9" i="1" s="1"/>
  <c r="T19" i="1"/>
  <c r="V19" i="1" s="1"/>
  <c r="T22" i="1"/>
  <c r="V22" i="1" s="1"/>
  <c r="F36" i="1"/>
  <c r="P36" i="1" l="1"/>
  <c r="T26" i="1"/>
  <c r="V26" i="1" s="1"/>
  <c r="T11" i="1"/>
  <c r="V11" i="1" s="1"/>
  <c r="T18" i="1"/>
  <c r="V18" i="1" s="1"/>
  <c r="T8" i="1"/>
  <c r="V8" i="1" s="1"/>
  <c r="L36" i="1"/>
  <c r="T3" i="1"/>
  <c r="K36" i="1"/>
  <c r="M4" i="1"/>
  <c r="O4" i="1" l="1"/>
  <c r="M36" i="1"/>
  <c r="V3" i="1"/>
  <c r="O36" i="1" l="1"/>
  <c r="T4" i="1"/>
  <c r="V4" i="1" l="1"/>
  <c r="T36" i="1"/>
  <c r="V36" i="1" l="1"/>
</calcChain>
</file>

<file path=xl/sharedStrings.xml><?xml version="1.0" encoding="utf-8"?>
<sst xmlns="http://schemas.openxmlformats.org/spreadsheetml/2006/main" count="92" uniqueCount="55">
  <si>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</si>
  <si>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</si>
  <si>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</si>
  <si>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</si>
  <si>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</si>
  <si>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</si>
  <si>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</si>
  <si>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</si>
  <si>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</si>
  <si>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</si>
  <si>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</si>
  <si>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</si>
  <si>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</si>
  <si>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</si>
  <si>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</si>
  <si>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</si>
  <si>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</si>
  <si>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</si>
  <si>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</si>
  <si>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</si>
  <si>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</si>
  <si>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</si>
  <si>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</si>
  <si>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</si>
  <si>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</si>
  <si>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</si>
  <si>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</si>
  <si>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</si>
  <si>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</si>
  <si>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</si>
  <si>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</si>
  <si>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</si>
  <si>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</si>
  <si>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</si>
  <si>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</si>
  <si>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</si>
  <si>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</si>
  <si>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</si>
  <si>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</si>
  <si>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</si>
  <si>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</si>
  <si>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</si>
  <si>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</si>
  <si>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</si>
  <si>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</si>
  <si>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</si>
  <si>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</si>
  <si>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</si>
  <si>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</si>
  <si>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</si>
  <si>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</si>
  <si>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</si>
  <si>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</si>
  <si>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</si>
  <si>
    <t>Hydro Ottawa Limited
EB-2019-0261
Technical Conference Undertakings
Undertaking TC-JT 3.1
Attachment I
August 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</si>
</sst>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9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  <sheetName val="2024_HOL_Income_Tax_PILs Work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36"/>
  <sheetViews>
    <sheetView tabSelected="1" zoomScale="90" zoomScaleNormal="90" workbookViewId="0">
      <pane xSplit="1" topLeftCell="F1" activePane="topRight" state="frozen"/>
      <selection pane="topRight" activeCell="S1" sqref="S1:V1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8" ht="111" customHeight="1" x14ac:dyDescent="0.25">
      <c r="S1" s="32" t="s">
        <v>54</v>
      </c>
      <c r="T1" s="33"/>
      <c r="U1" s="33"/>
      <c r="V1" s="33"/>
    </row>
    <row r="2" spans="1:28" ht="174.95" customHeight="1" x14ac:dyDescent="0.25">
      <c r="A2" s="1" t="s">
        <v>0</v>
      </c>
      <c r="B2" s="2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53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/>
      <c r="V2" s="1" t="s">
        <v>19</v>
      </c>
      <c r="AB2" s="31"/>
    </row>
    <row r="3" spans="1:28" x14ac:dyDescent="0.25">
      <c r="A3" s="4">
        <v>1</v>
      </c>
      <c r="B3" s="5" t="s">
        <v>31</v>
      </c>
      <c r="C3" s="6" t="s">
        <v>20</v>
      </c>
      <c r="D3" s="29">
        <v>128917465</v>
      </c>
      <c r="E3" s="8"/>
      <c r="F3" s="8"/>
      <c r="G3" s="8"/>
      <c r="H3" s="8"/>
      <c r="I3" s="8"/>
      <c r="J3" s="8"/>
      <c r="K3" s="9">
        <f>IFERROR(D3+E3+G3-J3,0)</f>
        <v>128917465</v>
      </c>
      <c r="L3" s="9">
        <f>IF((J3+H3-E3+F3-I3)&lt;0,0,(J3+H3-E3+F3-I3))</f>
        <v>0</v>
      </c>
      <c r="M3" s="9">
        <f>IF((F3-L3)&lt;0,0,(F3-L3))</f>
        <v>0</v>
      </c>
      <c r="N3" s="10">
        <v>0</v>
      </c>
      <c r="O3" s="9">
        <f>M3*N3</f>
        <v>0</v>
      </c>
      <c r="P3" s="9">
        <f>IF((0.5*(E3-F3-H3+I3-J3))&lt;0,0,(0.5*(E3-F3-H3+I3-J3)))</f>
        <v>0</v>
      </c>
      <c r="Q3" s="11">
        <v>0.04</v>
      </c>
      <c r="R3" s="12"/>
      <c r="S3" s="12"/>
      <c r="T3" s="9">
        <f>IF(OR(K3&lt;0,S3&gt;0),0,(K3+O3-P3)*Q3)</f>
        <v>5156698.6000000006</v>
      </c>
      <c r="U3" s="9"/>
      <c r="V3" s="9">
        <f>IF(K3&lt;0,0,K3-S3-T3)</f>
        <v>123760766.40000001</v>
      </c>
    </row>
    <row r="4" spans="1:28" x14ac:dyDescent="0.25">
      <c r="A4" s="4" t="s">
        <v>26</v>
      </c>
      <c r="B4" s="5" t="s">
        <v>32</v>
      </c>
      <c r="C4" s="6" t="s">
        <v>20</v>
      </c>
      <c r="D4" s="29">
        <v>77675669</v>
      </c>
      <c r="E4" s="8">
        <v>1283620</v>
      </c>
      <c r="F4" s="8">
        <v>1283620</v>
      </c>
      <c r="G4" s="8"/>
      <c r="H4" s="8"/>
      <c r="I4" s="8"/>
      <c r="J4" s="8"/>
      <c r="K4" s="9">
        <f t="shared" ref="K4:K34" si="0">IFERROR(D4+E4+G4-J4,"")</f>
        <v>78959289</v>
      </c>
      <c r="L4" s="9">
        <f t="shared" ref="L4:L35" si="1">IF((J4+H4-E4+F4-I4)&lt;0,0,(J4+H4-E4+F4-I4))</f>
        <v>0</v>
      </c>
      <c r="M4" s="9">
        <f t="shared" ref="M4:M35" si="2">IF((F4-L4)&lt;0,0,(F4-L4))</f>
        <v>1283620</v>
      </c>
      <c r="N4" s="10">
        <v>0</v>
      </c>
      <c r="O4" s="9">
        <f t="shared" ref="O4:O35" si="3">M4*N4</f>
        <v>0</v>
      </c>
      <c r="P4" s="9">
        <f t="shared" ref="P4:P35" si="4">IF((0.5*(E4-F4-H4+I4-J4))&lt;0,0,(0.5*(E4-F4-H4+I4-J4)))</f>
        <v>0</v>
      </c>
      <c r="Q4" s="11">
        <v>0.06</v>
      </c>
      <c r="R4" s="12"/>
      <c r="S4" s="12"/>
      <c r="T4" s="9">
        <f t="shared" ref="T4:T11" si="5">IF(OR(K4&lt;0,S4&gt;0),0,(K4+O4-P4)*Q4)</f>
        <v>4737557.34</v>
      </c>
      <c r="U4" s="9"/>
      <c r="V4" s="9">
        <f t="shared" ref="V4:V35" si="6">IF(K4&lt;0,0,K4-S4-T4)</f>
        <v>74221731.659999996</v>
      </c>
    </row>
    <row r="5" spans="1:28" x14ac:dyDescent="0.25">
      <c r="A5" s="4">
        <v>2</v>
      </c>
      <c r="B5" s="5" t="s">
        <v>33</v>
      </c>
      <c r="C5" s="6" t="s">
        <v>20</v>
      </c>
      <c r="D5" s="29">
        <v>36385516</v>
      </c>
      <c r="E5" s="13"/>
      <c r="F5" s="13"/>
      <c r="G5" s="8"/>
      <c r="H5" s="8"/>
      <c r="I5" s="8"/>
      <c r="J5" s="8"/>
      <c r="K5" s="9">
        <f t="shared" si="0"/>
        <v>36385516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0.06</v>
      </c>
      <c r="R5" s="12"/>
      <c r="S5" s="12"/>
      <c r="T5" s="9">
        <f t="shared" si="5"/>
        <v>2183130.96</v>
      </c>
      <c r="U5" s="9"/>
      <c r="V5" s="9">
        <f t="shared" si="6"/>
        <v>34202385.039999999</v>
      </c>
    </row>
    <row r="6" spans="1:28" x14ac:dyDescent="0.25">
      <c r="A6" s="4">
        <v>3</v>
      </c>
      <c r="B6" s="5" t="s">
        <v>34</v>
      </c>
      <c r="C6" s="6" t="s">
        <v>20</v>
      </c>
      <c r="D6" s="29">
        <v>4335933</v>
      </c>
      <c r="E6" s="13"/>
      <c r="F6" s="13"/>
      <c r="G6" s="8"/>
      <c r="H6" s="8"/>
      <c r="I6" s="8"/>
      <c r="J6" s="8"/>
      <c r="K6" s="9">
        <f t="shared" si="0"/>
        <v>4335933</v>
      </c>
      <c r="L6" s="9">
        <f t="shared" si="1"/>
        <v>0</v>
      </c>
      <c r="M6" s="9">
        <f t="shared" si="2"/>
        <v>0</v>
      </c>
      <c r="N6" s="10">
        <v>0</v>
      </c>
      <c r="O6" s="9">
        <f t="shared" si="3"/>
        <v>0</v>
      </c>
      <c r="P6" s="9">
        <f t="shared" si="4"/>
        <v>0</v>
      </c>
      <c r="Q6" s="11">
        <v>0.05</v>
      </c>
      <c r="R6" s="12"/>
      <c r="S6" s="12"/>
      <c r="T6" s="9">
        <f t="shared" si="5"/>
        <v>216796.65000000002</v>
      </c>
      <c r="U6" s="9"/>
      <c r="V6" s="9">
        <f t="shared" si="6"/>
        <v>4119136.35</v>
      </c>
    </row>
    <row r="7" spans="1:28" x14ac:dyDescent="0.25">
      <c r="A7" s="4">
        <v>6</v>
      </c>
      <c r="B7" s="5" t="s">
        <v>35</v>
      </c>
      <c r="C7" s="6" t="s">
        <v>20</v>
      </c>
      <c r="D7" s="7">
        <v>0</v>
      </c>
      <c r="E7" s="8"/>
      <c r="F7" s="8"/>
      <c r="G7" s="8"/>
      <c r="H7" s="8"/>
      <c r="I7" s="8"/>
      <c r="J7" s="8"/>
      <c r="K7" s="9">
        <f t="shared" si="0"/>
        <v>0</v>
      </c>
      <c r="L7" s="9">
        <f t="shared" si="1"/>
        <v>0</v>
      </c>
      <c r="M7" s="9">
        <f t="shared" si="2"/>
        <v>0</v>
      </c>
      <c r="N7" s="10">
        <v>0</v>
      </c>
      <c r="O7" s="9">
        <f t="shared" si="3"/>
        <v>0</v>
      </c>
      <c r="P7" s="9">
        <f t="shared" si="4"/>
        <v>0</v>
      </c>
      <c r="Q7" s="11">
        <v>0.1</v>
      </c>
      <c r="R7" s="12"/>
      <c r="S7" s="12"/>
      <c r="T7" s="9">
        <f t="shared" si="5"/>
        <v>0</v>
      </c>
      <c r="U7" s="9"/>
      <c r="V7" s="9">
        <f t="shared" si="6"/>
        <v>0</v>
      </c>
    </row>
    <row r="8" spans="1:28" x14ac:dyDescent="0.25">
      <c r="A8" s="4">
        <v>8</v>
      </c>
      <c r="B8" s="5" t="s">
        <v>36</v>
      </c>
      <c r="C8" s="6" t="s">
        <v>20</v>
      </c>
      <c r="D8" s="29">
        <v>10528253</v>
      </c>
      <c r="E8" s="8">
        <v>1279222</v>
      </c>
      <c r="F8" s="8">
        <v>1279222</v>
      </c>
      <c r="G8" s="8"/>
      <c r="H8" s="8"/>
      <c r="I8" s="8"/>
      <c r="J8" s="8"/>
      <c r="K8" s="9">
        <f t="shared" si="0"/>
        <v>11807475</v>
      </c>
      <c r="L8" s="9">
        <f t="shared" si="1"/>
        <v>0</v>
      </c>
      <c r="M8" s="9">
        <f t="shared" si="2"/>
        <v>1279222</v>
      </c>
      <c r="N8" s="10">
        <v>0</v>
      </c>
      <c r="O8" s="9">
        <f t="shared" si="3"/>
        <v>0</v>
      </c>
      <c r="P8" s="9">
        <f t="shared" si="4"/>
        <v>0</v>
      </c>
      <c r="Q8" s="11">
        <v>0.2</v>
      </c>
      <c r="R8" s="12"/>
      <c r="S8" s="12"/>
      <c r="T8" s="9">
        <f t="shared" si="5"/>
        <v>2361495</v>
      </c>
      <c r="U8" s="9"/>
      <c r="V8" s="9">
        <f t="shared" si="6"/>
        <v>9445980</v>
      </c>
    </row>
    <row r="9" spans="1:28" x14ac:dyDescent="0.25">
      <c r="A9" s="4">
        <v>10</v>
      </c>
      <c r="B9" s="5" t="s">
        <v>37</v>
      </c>
      <c r="C9" s="6" t="s">
        <v>20</v>
      </c>
      <c r="D9" s="29">
        <v>5716655</v>
      </c>
      <c r="E9" s="8">
        <v>1844412</v>
      </c>
      <c r="F9" s="8">
        <v>1844412</v>
      </c>
      <c r="G9" s="8"/>
      <c r="H9" s="8"/>
      <c r="I9" s="8"/>
      <c r="J9" s="8"/>
      <c r="K9" s="9">
        <f t="shared" si="0"/>
        <v>7561067</v>
      </c>
      <c r="L9" s="9">
        <f t="shared" si="1"/>
        <v>0</v>
      </c>
      <c r="M9" s="9">
        <f t="shared" si="2"/>
        <v>1844412</v>
      </c>
      <c r="N9" s="10">
        <v>0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2268320.1</v>
      </c>
      <c r="U9" s="9"/>
      <c r="V9" s="9">
        <f t="shared" si="6"/>
        <v>5292746.9000000004</v>
      </c>
    </row>
    <row r="10" spans="1:28" x14ac:dyDescent="0.25">
      <c r="A10" s="4">
        <v>10.1</v>
      </c>
      <c r="B10" s="5" t="s">
        <v>38</v>
      </c>
      <c r="C10" s="6" t="s">
        <v>20</v>
      </c>
      <c r="D10" s="7">
        <v>0</v>
      </c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0.3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8" x14ac:dyDescent="0.25">
      <c r="A11" s="4">
        <v>12</v>
      </c>
      <c r="B11" s="5" t="s">
        <v>39</v>
      </c>
      <c r="C11" s="6" t="s">
        <v>20</v>
      </c>
      <c r="D11" s="7">
        <v>0</v>
      </c>
      <c r="E11" s="8">
        <v>69232</v>
      </c>
      <c r="F11" s="8">
        <v>69232</v>
      </c>
      <c r="G11" s="8"/>
      <c r="H11" s="8"/>
      <c r="I11" s="8"/>
      <c r="J11" s="8"/>
      <c r="K11" s="9">
        <f t="shared" si="0"/>
        <v>69232</v>
      </c>
      <c r="L11" s="9">
        <f t="shared" si="1"/>
        <v>0</v>
      </c>
      <c r="M11" s="9">
        <f t="shared" si="2"/>
        <v>69232</v>
      </c>
      <c r="N11" s="10">
        <v>0</v>
      </c>
      <c r="O11" s="9">
        <f t="shared" si="3"/>
        <v>0</v>
      </c>
      <c r="P11" s="9">
        <f t="shared" si="4"/>
        <v>0</v>
      </c>
      <c r="Q11" s="11">
        <v>1</v>
      </c>
      <c r="R11" s="12"/>
      <c r="S11" s="12"/>
      <c r="T11" s="9">
        <f t="shared" si="5"/>
        <v>69232</v>
      </c>
      <c r="U11" s="9"/>
      <c r="V11" s="9">
        <f t="shared" si="6"/>
        <v>0</v>
      </c>
    </row>
    <row r="12" spans="1:28" x14ac:dyDescent="0.25">
      <c r="A12" s="14" t="s">
        <v>27</v>
      </c>
      <c r="B12" s="5" t="s">
        <v>40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8" x14ac:dyDescent="0.25">
      <c r="A13" s="14" t="s">
        <v>28</v>
      </c>
      <c r="B13" s="5" t="s">
        <v>41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8" x14ac:dyDescent="0.25">
      <c r="A14" s="14" t="s">
        <v>29</v>
      </c>
      <c r="B14" s="5" t="s">
        <v>42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8" x14ac:dyDescent="0.25">
      <c r="A15" s="14" t="s">
        <v>30</v>
      </c>
      <c r="B15" s="5" t="s">
        <v>43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8" x14ac:dyDescent="0.25">
      <c r="A16" s="4">
        <v>14</v>
      </c>
      <c r="B16" s="5" t="s">
        <v>44</v>
      </c>
      <c r="C16" s="6" t="s">
        <v>20</v>
      </c>
      <c r="D16" s="7">
        <v>0</v>
      </c>
      <c r="E16" s="8"/>
      <c r="F16" s="8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5" t="s">
        <v>21</v>
      </c>
      <c r="R16" s="12"/>
      <c r="S16" s="12"/>
      <c r="T16" s="16"/>
      <c r="U16" s="9"/>
      <c r="V16" s="9">
        <f t="shared" si="6"/>
        <v>0</v>
      </c>
    </row>
    <row r="17" spans="1:22" x14ac:dyDescent="0.25">
      <c r="A17" s="4">
        <v>14.1</v>
      </c>
      <c r="B17" s="17" t="s">
        <v>22</v>
      </c>
      <c r="C17" s="6" t="s">
        <v>20</v>
      </c>
      <c r="D17" s="29">
        <v>7500207</v>
      </c>
      <c r="E17" s="13"/>
      <c r="F17" s="13"/>
      <c r="G17" s="8"/>
      <c r="H17" s="8"/>
      <c r="I17" s="8"/>
      <c r="J17" s="8"/>
      <c r="K17" s="9">
        <f t="shared" si="0"/>
        <v>7500207</v>
      </c>
      <c r="L17" s="9">
        <f t="shared" si="1"/>
        <v>0</v>
      </c>
      <c r="M17" s="9">
        <f t="shared" si="2"/>
        <v>0</v>
      </c>
      <c r="N17" s="10">
        <v>0</v>
      </c>
      <c r="O17" s="9">
        <f t="shared" si="3"/>
        <v>0</v>
      </c>
      <c r="P17" s="9">
        <f t="shared" si="4"/>
        <v>0</v>
      </c>
      <c r="Q17" s="11">
        <v>7.0000000000000007E-2</v>
      </c>
      <c r="R17" s="12"/>
      <c r="S17" s="12"/>
      <c r="T17" s="9">
        <f t="shared" ref="T17:T27" si="7">IF(OR(K17&lt;0,S17&gt;0),0,(K17+O17-P17)*Q17)</f>
        <v>525014.49000000011</v>
      </c>
      <c r="U17" s="9"/>
      <c r="V17" s="9">
        <f t="shared" si="6"/>
        <v>6975192.5099999998</v>
      </c>
    </row>
    <row r="18" spans="1:22" x14ac:dyDescent="0.25">
      <c r="A18" s="4">
        <v>14.1</v>
      </c>
      <c r="B18" s="17" t="s">
        <v>23</v>
      </c>
      <c r="C18" s="6" t="s">
        <v>20</v>
      </c>
      <c r="D18" s="29">
        <v>55236750</v>
      </c>
      <c r="E18" s="8">
        <v>2135698</v>
      </c>
      <c r="F18" s="8">
        <v>2135698</v>
      </c>
      <c r="G18" s="8"/>
      <c r="H18" s="8"/>
      <c r="I18" s="8"/>
      <c r="J18" s="8"/>
      <c r="K18" s="9">
        <f t="shared" si="0"/>
        <v>57372448</v>
      </c>
      <c r="L18" s="9">
        <f t="shared" si="1"/>
        <v>0</v>
      </c>
      <c r="M18" s="9">
        <f t="shared" si="2"/>
        <v>2135698</v>
      </c>
      <c r="N18" s="10">
        <v>0</v>
      </c>
      <c r="O18" s="9">
        <f t="shared" si="3"/>
        <v>0</v>
      </c>
      <c r="P18" s="9">
        <f t="shared" si="4"/>
        <v>0</v>
      </c>
      <c r="Q18" s="11">
        <v>0.05</v>
      </c>
      <c r="R18" s="12"/>
      <c r="S18" s="12"/>
      <c r="T18" s="9">
        <f t="shared" si="7"/>
        <v>2868622.4000000004</v>
      </c>
      <c r="U18" s="9"/>
      <c r="V18" s="9">
        <f t="shared" si="6"/>
        <v>54503825.600000001</v>
      </c>
    </row>
    <row r="19" spans="1:22" x14ac:dyDescent="0.25">
      <c r="A19" s="4">
        <v>17</v>
      </c>
      <c r="B19" s="5" t="s">
        <v>45</v>
      </c>
      <c r="C19" s="6" t="s">
        <v>20</v>
      </c>
      <c r="D19" s="29">
        <v>1397570</v>
      </c>
      <c r="E19" s="8"/>
      <c r="F19" s="8"/>
      <c r="G19" s="8"/>
      <c r="H19" s="8"/>
      <c r="I19" s="8"/>
      <c r="J19" s="8"/>
      <c r="K19" s="9">
        <f t="shared" si="0"/>
        <v>1397570</v>
      </c>
      <c r="L19" s="9">
        <f t="shared" si="1"/>
        <v>0</v>
      </c>
      <c r="M19" s="9">
        <f t="shared" si="2"/>
        <v>0</v>
      </c>
      <c r="N19" s="10">
        <v>0</v>
      </c>
      <c r="O19" s="9">
        <f t="shared" si="3"/>
        <v>0</v>
      </c>
      <c r="P19" s="9">
        <f t="shared" si="4"/>
        <v>0</v>
      </c>
      <c r="Q19" s="11">
        <v>0.08</v>
      </c>
      <c r="R19" s="12"/>
      <c r="S19" s="12"/>
      <c r="T19" s="9">
        <f t="shared" si="7"/>
        <v>111805.6</v>
      </c>
      <c r="U19" s="9"/>
      <c r="V19" s="9">
        <f t="shared" si="6"/>
        <v>1285764.3999999999</v>
      </c>
    </row>
    <row r="20" spans="1:22" x14ac:dyDescent="0.25">
      <c r="A20" s="4">
        <v>42</v>
      </c>
      <c r="B20" s="5" t="s">
        <v>46</v>
      </c>
      <c r="C20" s="6" t="s">
        <v>20</v>
      </c>
      <c r="D20" s="29">
        <v>3519468</v>
      </c>
      <c r="E20" s="8">
        <v>17278</v>
      </c>
      <c r="F20" s="8">
        <v>17278</v>
      </c>
      <c r="G20" s="8"/>
      <c r="H20" s="8"/>
      <c r="I20" s="8"/>
      <c r="J20" s="8"/>
      <c r="K20" s="9">
        <f t="shared" si="0"/>
        <v>3536746</v>
      </c>
      <c r="L20" s="9">
        <f t="shared" si="1"/>
        <v>0</v>
      </c>
      <c r="M20" s="9">
        <f t="shared" si="2"/>
        <v>17278</v>
      </c>
      <c r="N20" s="10">
        <v>0</v>
      </c>
      <c r="O20" s="9">
        <f t="shared" si="3"/>
        <v>0</v>
      </c>
      <c r="P20" s="9">
        <f t="shared" si="4"/>
        <v>0</v>
      </c>
      <c r="Q20" s="11">
        <v>0.12</v>
      </c>
      <c r="R20" s="12"/>
      <c r="S20" s="12"/>
      <c r="T20" s="9">
        <f t="shared" si="7"/>
        <v>424409.51999999996</v>
      </c>
      <c r="U20" s="9"/>
      <c r="V20" s="9">
        <f t="shared" si="6"/>
        <v>3112336.48</v>
      </c>
    </row>
    <row r="21" spans="1:22" x14ac:dyDescent="0.25">
      <c r="A21" s="4">
        <v>43.1</v>
      </c>
      <c r="B21" s="5" t="s">
        <v>47</v>
      </c>
      <c r="C21" s="6" t="s">
        <v>20</v>
      </c>
      <c r="D21" s="7">
        <v>0</v>
      </c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0</v>
      </c>
      <c r="O21" s="9">
        <f t="shared" si="3"/>
        <v>0</v>
      </c>
      <c r="P21" s="9">
        <f t="shared" si="4"/>
        <v>0</v>
      </c>
      <c r="Q21" s="11">
        <v>0.3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43.2</v>
      </c>
      <c r="B22" s="5" t="s">
        <v>47</v>
      </c>
      <c r="C22" s="6" t="s">
        <v>20</v>
      </c>
      <c r="D22" s="7">
        <v>25132</v>
      </c>
      <c r="E22" s="8"/>
      <c r="F22" s="8"/>
      <c r="G22" s="8"/>
      <c r="H22" s="8"/>
      <c r="I22" s="8"/>
      <c r="J22" s="8"/>
      <c r="K22" s="9">
        <f t="shared" si="0"/>
        <v>25132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0.5</v>
      </c>
      <c r="R22" s="12"/>
      <c r="S22" s="12"/>
      <c r="T22" s="9">
        <f t="shared" si="7"/>
        <v>12566</v>
      </c>
      <c r="U22" s="9"/>
      <c r="V22" s="9">
        <f t="shared" si="6"/>
        <v>12566</v>
      </c>
    </row>
    <row r="23" spans="1:22" x14ac:dyDescent="0.25">
      <c r="A23" s="4">
        <v>45</v>
      </c>
      <c r="B23" s="5" t="s">
        <v>48</v>
      </c>
      <c r="C23" s="6" t="s">
        <v>20</v>
      </c>
      <c r="D23" s="29">
        <v>120</v>
      </c>
      <c r="E23" s="13"/>
      <c r="F23" s="13"/>
      <c r="G23" s="8"/>
      <c r="H23" s="8"/>
      <c r="I23" s="8"/>
      <c r="J23" s="8"/>
      <c r="K23" s="9">
        <f t="shared" si="0"/>
        <v>120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0.45</v>
      </c>
      <c r="R23" s="12"/>
      <c r="S23" s="12"/>
      <c r="T23" s="9">
        <f t="shared" si="7"/>
        <v>54</v>
      </c>
      <c r="U23" s="9"/>
      <c r="V23" s="9">
        <f t="shared" si="6"/>
        <v>66</v>
      </c>
    </row>
    <row r="24" spans="1:22" x14ac:dyDescent="0.25">
      <c r="A24" s="4">
        <v>46</v>
      </c>
      <c r="B24" s="5" t="s">
        <v>49</v>
      </c>
      <c r="C24" s="6" t="s">
        <v>20</v>
      </c>
      <c r="D24" s="7">
        <v>0</v>
      </c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</v>
      </c>
      <c r="O24" s="9">
        <f t="shared" si="3"/>
        <v>0</v>
      </c>
      <c r="P24" s="9">
        <f t="shared" si="4"/>
        <v>0</v>
      </c>
      <c r="Q24" s="11">
        <v>0.3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47</v>
      </c>
      <c r="B25" s="5" t="s">
        <v>50</v>
      </c>
      <c r="C25" s="6" t="s">
        <v>20</v>
      </c>
      <c r="D25" s="30">
        <v>659675405</v>
      </c>
      <c r="E25" s="8">
        <v>73617583</v>
      </c>
      <c r="F25" s="8">
        <v>73617583</v>
      </c>
      <c r="G25" s="8"/>
      <c r="H25" s="8"/>
      <c r="I25" s="8"/>
      <c r="J25" s="8"/>
      <c r="K25" s="9">
        <f t="shared" si="0"/>
        <v>733292988</v>
      </c>
      <c r="L25" s="9">
        <f t="shared" si="1"/>
        <v>0</v>
      </c>
      <c r="M25" s="9">
        <f t="shared" si="2"/>
        <v>73617583</v>
      </c>
      <c r="N25" s="10">
        <v>0</v>
      </c>
      <c r="O25" s="9">
        <f t="shared" si="3"/>
        <v>0</v>
      </c>
      <c r="P25" s="9">
        <f t="shared" si="4"/>
        <v>0</v>
      </c>
      <c r="Q25" s="11">
        <v>0.08</v>
      </c>
      <c r="R25" s="12"/>
      <c r="S25" s="12"/>
      <c r="T25" s="9">
        <f t="shared" si="7"/>
        <v>58663439.039999999</v>
      </c>
      <c r="U25" s="9"/>
      <c r="V25" s="9">
        <f t="shared" si="6"/>
        <v>674629548.96000004</v>
      </c>
    </row>
    <row r="26" spans="1:22" x14ac:dyDescent="0.25">
      <c r="A26" s="4">
        <v>50</v>
      </c>
      <c r="B26" s="5" t="s">
        <v>51</v>
      </c>
      <c r="C26" s="6" t="s">
        <v>20</v>
      </c>
      <c r="D26" s="29">
        <v>567821</v>
      </c>
      <c r="E26" s="8">
        <v>887744</v>
      </c>
      <c r="F26" s="8">
        <v>887744</v>
      </c>
      <c r="G26" s="8"/>
      <c r="H26" s="8"/>
      <c r="I26" s="8"/>
      <c r="J26" s="8"/>
      <c r="K26" s="9">
        <f t="shared" si="0"/>
        <v>1455565</v>
      </c>
      <c r="L26" s="9">
        <f t="shared" si="1"/>
        <v>0</v>
      </c>
      <c r="M26" s="9">
        <f t="shared" si="2"/>
        <v>887744</v>
      </c>
      <c r="N26" s="10">
        <v>0</v>
      </c>
      <c r="O26" s="9">
        <f t="shared" si="3"/>
        <v>0</v>
      </c>
      <c r="P26" s="9">
        <f t="shared" si="4"/>
        <v>0</v>
      </c>
      <c r="Q26" s="11">
        <v>0.55000000000000004</v>
      </c>
      <c r="R26" s="12"/>
      <c r="S26" s="12"/>
      <c r="T26" s="9">
        <f t="shared" si="7"/>
        <v>800560.75000000012</v>
      </c>
      <c r="U26" s="9"/>
      <c r="V26" s="9">
        <f t="shared" si="6"/>
        <v>655004.24999999988</v>
      </c>
    </row>
    <row r="27" spans="1:22" x14ac:dyDescent="0.25">
      <c r="A27" s="4">
        <v>95</v>
      </c>
      <c r="B27" s="5" t="s">
        <v>52</v>
      </c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>
        <v>0</v>
      </c>
      <c r="O27" s="9">
        <f t="shared" si="3"/>
        <v>0</v>
      </c>
      <c r="P27" s="9">
        <f t="shared" si="4"/>
        <v>0</v>
      </c>
      <c r="Q27" s="11">
        <v>0</v>
      </c>
      <c r="R27" s="12"/>
      <c r="S27" s="12"/>
      <c r="T27" s="9">
        <f t="shared" si="7"/>
        <v>0</v>
      </c>
      <c r="U27" s="9"/>
      <c r="V27" s="9">
        <f t="shared" si="6"/>
        <v>0</v>
      </c>
    </row>
    <row r="28" spans="1:22" x14ac:dyDescent="0.25">
      <c r="A28" s="18" t="str">
        <f>IF(ISBLANK('[1]B8 Sch 8 CCA Bridge'!A27), "", '[1]B8 Sch 8 CCA Bridge'!A27)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Bridge'!A28), "", '[1]B8 Sch 8 CCA Bridge'!A28)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Bridge'!A29), "", '[1]B8 Sch 8 CCA Bridge'!A29)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Bridge'!A30), "", '[1]B8 Sch 8 CCA Bridge'!A30)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Bridge'!A31), "", '[1]B8 Sch 8 CCA Bridge'!A31)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Bridge'!A32), "", '[1]B8 Sch 8 CCA Bridge'!A32)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x14ac:dyDescent="0.25">
      <c r="A34" s="18" t="str">
        <f>IF(ISBLANK('[1]B8 Sch 8 CCA Bridge'!A33), "", '[1]B8 Sch 8 CCA Bridge'!A33)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 t="shared" si="0"/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18" t="str">
        <f>IF(ISBLANK('[1]B8 Sch 8 CCA Bridge'!A34), "", '[1]B8 Sch 8 CCA Bridge'!A34)</f>
        <v/>
      </c>
      <c r="B35" s="17"/>
      <c r="C35" s="6" t="s">
        <v>20</v>
      </c>
      <c r="D35" s="7">
        <v>0</v>
      </c>
      <c r="E35" s="8"/>
      <c r="F35" s="8"/>
      <c r="G35" s="8"/>
      <c r="H35" s="8"/>
      <c r="I35" s="8"/>
      <c r="J35" s="8"/>
      <c r="K35" s="9">
        <f>IFERROR(D35+E35+G35-J35,"")</f>
        <v>0</v>
      </c>
      <c r="L35" s="9">
        <f t="shared" si="1"/>
        <v>0</v>
      </c>
      <c r="M35" s="9">
        <f t="shared" si="2"/>
        <v>0</v>
      </c>
      <c r="N35" s="10"/>
      <c r="O35" s="19">
        <f t="shared" si="3"/>
        <v>0</v>
      </c>
      <c r="P35" s="9">
        <f t="shared" si="4"/>
        <v>0</v>
      </c>
      <c r="Q35" s="20"/>
      <c r="R35" s="12"/>
      <c r="S35" s="12"/>
      <c r="T35" s="16"/>
      <c r="U35" s="9"/>
      <c r="V35" s="9">
        <f t="shared" si="6"/>
        <v>0</v>
      </c>
    </row>
    <row r="36" spans="1:22" ht="15.75" thickBot="1" x14ac:dyDescent="0.3">
      <c r="A36" s="21"/>
      <c r="B36" s="22" t="s">
        <v>24</v>
      </c>
      <c r="C36" s="23"/>
      <c r="D36" s="24">
        <f>SUM(D3:D35)</f>
        <v>991481964</v>
      </c>
      <c r="E36" s="24">
        <f>SUM(E3:E35)</f>
        <v>81134789</v>
      </c>
      <c r="F36" s="24">
        <f>SUM(F3:F35)</f>
        <v>81134789</v>
      </c>
      <c r="G36" s="24">
        <f>SUM(G3:G35)</f>
        <v>0</v>
      </c>
      <c r="H36" s="24">
        <f t="shared" ref="H36:I36" si="8">SUM(H3:H35)</f>
        <v>0</v>
      </c>
      <c r="I36" s="24">
        <f t="shared" si="8"/>
        <v>0</v>
      </c>
      <c r="J36" s="24">
        <f>SUM(J3:J35)</f>
        <v>0</v>
      </c>
      <c r="K36" s="24">
        <f t="shared" ref="K36:M36" si="9">SUM(K3:K35)</f>
        <v>1072616753</v>
      </c>
      <c r="L36" s="24">
        <f t="shared" si="9"/>
        <v>0</v>
      </c>
      <c r="M36" s="24">
        <f t="shared" si="9"/>
        <v>81134789</v>
      </c>
      <c r="N36" s="24"/>
      <c r="O36" s="24">
        <f t="shared" ref="O36:P36" si="10">SUM(O3:O35)</f>
        <v>0</v>
      </c>
      <c r="P36" s="24">
        <f t="shared" si="10"/>
        <v>0</v>
      </c>
      <c r="Q36" s="25"/>
      <c r="R36" s="26">
        <f>SUM(R3:R35)</f>
        <v>0</v>
      </c>
      <c r="S36" s="26">
        <f>SUM(S3:S35)</f>
        <v>0</v>
      </c>
      <c r="T36" s="26">
        <f>SUM(T3:T35)</f>
        <v>80399702.450000003</v>
      </c>
      <c r="U36" s="27" t="s">
        <v>25</v>
      </c>
      <c r="V36" s="28">
        <f>SUM(V3:V35)</f>
        <v>992217050.54999995</v>
      </c>
    </row>
  </sheetData>
  <mergeCells count="1">
    <mergeCell ref="S1:V1"/>
  </mergeCells>
  <conditionalFormatting sqref="A8:B11 A16:B16 B12:B15 A3:J3 A4:B5 E4:J4 E8:J16 E19:F22 E24:J35 A19:B35">
    <cfRule type="expression" dxfId="18" priority="19" stopIfTrue="1">
      <formula>LEN(A3)&gt;0</formula>
    </cfRule>
  </conditionalFormatting>
  <conditionalFormatting sqref="A7:B7 E7:J7">
    <cfRule type="expression" dxfId="17" priority="18" stopIfTrue="1">
      <formula>LEN(A7)&gt;0</formula>
    </cfRule>
  </conditionalFormatting>
  <conditionalFormatting sqref="A6:B6">
    <cfRule type="expression" dxfId="16" priority="17" stopIfTrue="1">
      <formula>LEN(A6)&gt;0</formula>
    </cfRule>
  </conditionalFormatting>
  <conditionalFormatting sqref="A17">
    <cfRule type="expression" dxfId="15" priority="16" stopIfTrue="1">
      <formula>LEN(A17)&gt;0</formula>
    </cfRule>
  </conditionalFormatting>
  <conditionalFormatting sqref="A18 E18">
    <cfRule type="expression" dxfId="14" priority="15" stopIfTrue="1">
      <formula>LEN(A18)&gt;0</formula>
    </cfRule>
  </conditionalFormatting>
  <conditionalFormatting sqref="B17:B18">
    <cfRule type="expression" dxfId="13" priority="14" stopIfTrue="1">
      <formula>LEN(B17)&gt;0</formula>
    </cfRule>
  </conditionalFormatting>
  <conditionalFormatting sqref="E5:E6">
    <cfRule type="expression" dxfId="12" priority="13" stopIfTrue="1">
      <formula>LEN(E5)&gt;0</formula>
    </cfRule>
  </conditionalFormatting>
  <conditionalFormatting sqref="F5:F6">
    <cfRule type="expression" dxfId="11" priority="12" stopIfTrue="1">
      <formula>LEN(F5)&gt;0</formula>
    </cfRule>
  </conditionalFormatting>
  <conditionalFormatting sqref="E17:F17">
    <cfRule type="expression" dxfId="10" priority="11" stopIfTrue="1">
      <formula>LEN(E17)&gt;0</formula>
    </cfRule>
  </conditionalFormatting>
  <conditionalFormatting sqref="E23:F23">
    <cfRule type="expression" dxfId="9" priority="10" stopIfTrue="1">
      <formula>LEN(E23)&gt;0</formula>
    </cfRule>
  </conditionalFormatting>
  <conditionalFormatting sqref="G5:J6">
    <cfRule type="expression" dxfId="8" priority="9" stopIfTrue="1">
      <formula>LEN(G5)&gt;0</formula>
    </cfRule>
  </conditionalFormatting>
  <conditionalFormatting sqref="G17:J23">
    <cfRule type="expression" dxfId="7" priority="8" stopIfTrue="1">
      <formula>LEN(G17)&gt;0</formula>
    </cfRule>
  </conditionalFormatting>
  <conditionalFormatting sqref="N28:N35">
    <cfRule type="expression" dxfId="6" priority="7" stopIfTrue="1">
      <formula>ISBLANK(N28)</formula>
    </cfRule>
  </conditionalFormatting>
  <conditionalFormatting sqref="Q17:Q18 Q27:Q35 S28:S35">
    <cfRule type="expression" dxfId="5" priority="6" stopIfTrue="1">
      <formula>ISBLANK(Q17)</formula>
    </cfRule>
  </conditionalFormatting>
  <conditionalFormatting sqref="O28:O35">
    <cfRule type="expression" dxfId="4" priority="5" stopIfTrue="1">
      <formula>ISBLANK(O28)</formula>
    </cfRule>
  </conditionalFormatting>
  <conditionalFormatting sqref="C4:C35">
    <cfRule type="expression" dxfId="3" priority="4" stopIfTrue="1">
      <formula>LEN(C4)&gt;0</formula>
    </cfRule>
  </conditionalFormatting>
  <conditionalFormatting sqref="R28:R35">
    <cfRule type="expression" dxfId="2" priority="3" stopIfTrue="1">
      <formula>ISBLANK(R28)</formula>
    </cfRule>
  </conditionalFormatting>
  <conditionalFormatting sqref="F18">
    <cfRule type="expression" dxfId="1" priority="2" stopIfTrue="1">
      <formula>LEN(F18)&gt;0</formula>
    </cfRule>
  </conditionalFormatting>
  <conditionalFormatting sqref="D4:D35">
    <cfRule type="expression" dxfId="0" priority="1" stopIfTrue="1">
      <formula>LEN(D4)&gt;0</formula>
    </cfRule>
  </conditionalFormatting>
  <hyperlinks>
    <hyperlink ref="C3" location="'B8 Sch 8 CCA Bridge'!A1" display="B8"/>
    <hyperlink ref="U36" location="'T1 Sch 1 Taxable Income Test'!A1" display="T1"/>
    <hyperlink ref="C4:C35" location="'B8 Sch 8 CCA Bridge'!A1" display="B8"/>
  </hyperlinks>
  <pageMargins left="0.7" right="0.7" top="0.75" bottom="0.75" header="0.3" footer="0.3"/>
  <pageSetup paperSize="3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Aprild</cp:lastModifiedBy>
  <cp:lastPrinted>2020-01-24T22:14:50Z</cp:lastPrinted>
  <dcterms:created xsi:type="dcterms:W3CDTF">2019-11-19T16:36:15Z</dcterms:created>
  <dcterms:modified xsi:type="dcterms:W3CDTF">2020-08-07T13:52:09Z</dcterms:modified>
</cp:coreProperties>
</file>