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030"/>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'2021'!$A$1:$D$422</definedName>
    <definedName name="_xlnm.Print_Area" localSheetId="2">'2022'!$A$1:$D$414</definedName>
    <definedName name="_xlnm.Print_Area" localSheetId="3">'2023'!$A$1:$D$391</definedName>
    <definedName name="_xlnm.Print_Area" localSheetId="4">'2024'!$A$1:$D$391</definedName>
    <definedName name="_xlnm.Print_Area" localSheetId="5">'2025'!$A$1:$D$391</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%'!$A$1:$J$51</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45621"/>
</workbook>
</file>

<file path=xl/calcChain.xml><?xml version="1.0" encoding="utf-8"?>
<calcChain xmlns="http://schemas.openxmlformats.org/spreadsheetml/2006/main">
  <c r="D243" i="41" l="1"/>
  <c r="D244" i="41"/>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3" i="41" l="1"/>
  <c r="D92" i="41"/>
  <c r="D91" i="41"/>
  <c r="D60" i="41"/>
  <c r="D59" i="41"/>
  <c r="D58" i="41"/>
  <c r="D57" i="41"/>
  <c r="D28" i="41"/>
  <c r="D27" i="41"/>
  <c r="D24" i="41"/>
  <c r="D23" i="41"/>
  <c r="D419" i="41" l="1"/>
  <c r="D420" i="41"/>
  <c r="D421" i="41"/>
  <c r="D422" i="41"/>
  <c r="R31" i="16" l="1"/>
  <c r="R31" i="15"/>
  <c r="R31" i="14"/>
  <c r="R31" i="13"/>
  <c r="R31" i="12"/>
  <c r="R31" i="30"/>
  <c r="R31" i="11"/>
  <c r="Q31" i="10" l="1"/>
  <c r="J31" i="10"/>
  <c r="Q31" i="9"/>
  <c r="J31" i="9"/>
  <c r="Q31" i="8"/>
  <c r="J31" i="8"/>
  <c r="Q31" i="7"/>
  <c r="J31" i="7"/>
  <c r="Q31" i="6"/>
  <c r="J31" i="6"/>
  <c r="Q31" i="3"/>
  <c r="J31" i="3"/>
  <c r="Q31" i="2"/>
  <c r="J31" i="2"/>
  <c r="Q31" i="11"/>
  <c r="J31" i="11"/>
  <c r="AM36" i="12"/>
  <c r="AN36" i="12" s="1"/>
  <c r="AL36" i="12"/>
  <c r="AF36" i="12"/>
  <c r="AE36" i="12"/>
  <c r="Y36" i="12"/>
  <c r="X36" i="12"/>
  <c r="S36" i="12"/>
  <c r="R36" i="12"/>
  <c r="Q36" i="12"/>
  <c r="J36" i="12"/>
  <c r="L36" i="12" s="1"/>
  <c r="F36" i="12"/>
  <c r="H36" i="12" s="1"/>
  <c r="AM36" i="30"/>
  <c r="AN36" i="30" s="1"/>
  <c r="AL36" i="30"/>
  <c r="AF36" i="30"/>
  <c r="AE36" i="30"/>
  <c r="Y36" i="30"/>
  <c r="X36" i="30"/>
  <c r="R36" i="30"/>
  <c r="Q36" i="30"/>
  <c r="S36" i="30" s="1"/>
  <c r="J36" i="30"/>
  <c r="L36" i="30" s="1"/>
  <c r="F36" i="30"/>
  <c r="H36" i="30" s="1"/>
  <c r="Z36" i="12" l="1"/>
  <c r="AG36" i="12"/>
  <c r="Z36" i="30"/>
  <c r="AB36" i="30" s="1"/>
  <c r="AC36" i="30" s="1"/>
  <c r="AG36" i="30"/>
  <c r="AB36" i="12"/>
  <c r="AC36" i="12"/>
  <c r="N36" i="12"/>
  <c r="O36" i="12" s="1"/>
  <c r="V36" i="12"/>
  <c r="U36" i="12"/>
  <c r="N36" i="30"/>
  <c r="O36" i="30" s="1"/>
  <c r="U36" i="30"/>
  <c r="V36" i="30" s="1"/>
  <c r="AI36" i="30" l="1"/>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2" i="37"/>
  <c r="D413" i="37"/>
  <c r="D414" i="37"/>
  <c r="D411" i="37"/>
  <c r="D389" i="38"/>
  <c r="D390" i="38"/>
  <c r="D391" i="38"/>
  <c r="D388" i="38"/>
  <c r="D389" i="39"/>
  <c r="D390" i="39"/>
  <c r="D391" i="39"/>
  <c r="D388" i="39"/>
  <c r="D391" i="40"/>
  <c r="D390" i="40"/>
  <c r="D389" i="40"/>
  <c r="D388" i="40"/>
  <c r="D370" i="40"/>
  <c r="D371" i="40"/>
  <c r="D372" i="40"/>
  <c r="D373" i="40"/>
  <c r="D375" i="40"/>
  <c r="D376" i="40"/>
  <c r="D380" i="40"/>
  <c r="D381" i="40"/>
  <c r="D383" i="40"/>
  <c r="D369" i="40"/>
  <c r="D370" i="39"/>
  <c r="D371" i="39"/>
  <c r="D372" i="39"/>
  <c r="D373" i="39"/>
  <c r="D375" i="39"/>
  <c r="D376" i="39"/>
  <c r="D380" i="39"/>
  <c r="D381" i="39"/>
  <c r="D383" i="39"/>
  <c r="D369" i="39"/>
  <c r="D376" i="38"/>
  <c r="D370" i="38"/>
  <c r="D371" i="38"/>
  <c r="D372" i="38"/>
  <c r="D373" i="38"/>
  <c r="D375" i="38"/>
  <c r="D380" i="38"/>
  <c r="D381" i="38"/>
  <c r="D383" i="38"/>
  <c r="D369" i="38"/>
  <c r="D393" i="37"/>
  <c r="D394" i="37"/>
  <c r="D395" i="37"/>
  <c r="D396" i="37"/>
  <c r="D398" i="37"/>
  <c r="D399" i="37"/>
  <c r="D403" i="37"/>
  <c r="D404" i="37"/>
  <c r="D406" i="37"/>
  <c r="D392" i="37"/>
  <c r="D401" i="41"/>
  <c r="D402" i="41"/>
  <c r="D403" i="41"/>
  <c r="D404" i="41"/>
  <c r="D406" i="41"/>
  <c r="D407" i="41"/>
  <c r="D411" i="41"/>
  <c r="D412" i="41"/>
  <c r="D414" i="41"/>
  <c r="D400" i="41"/>
  <c r="D345" i="40"/>
  <c r="D346" i="40"/>
  <c r="D347" i="40"/>
  <c r="D348" i="40"/>
  <c r="D349" i="40"/>
  <c r="D350" i="40"/>
  <c r="D351" i="40"/>
  <c r="D352" i="40"/>
  <c r="D353" i="40"/>
  <c r="D354" i="40"/>
  <c r="D355" i="40"/>
  <c r="D356" i="40"/>
  <c r="D344" i="40"/>
  <c r="D345" i="39"/>
  <c r="D346" i="39"/>
  <c r="D347" i="39"/>
  <c r="D348" i="39"/>
  <c r="D349" i="39"/>
  <c r="D350" i="39"/>
  <c r="D351" i="39"/>
  <c r="D352" i="39"/>
  <c r="D353" i="39"/>
  <c r="D354" i="39"/>
  <c r="D355" i="39"/>
  <c r="D356" i="39"/>
  <c r="D344" i="39"/>
  <c r="D345" i="38"/>
  <c r="D346" i="38"/>
  <c r="D347" i="38"/>
  <c r="D348" i="38"/>
  <c r="D349" i="38"/>
  <c r="D350" i="38"/>
  <c r="D351" i="38"/>
  <c r="D352" i="38"/>
  <c r="D353" i="38"/>
  <c r="D354" i="38"/>
  <c r="D355" i="38"/>
  <c r="D356" i="38"/>
  <c r="D344" i="38"/>
  <c r="D368" i="37"/>
  <c r="D369" i="37"/>
  <c r="D370" i="37"/>
  <c r="D371" i="37"/>
  <c r="D372" i="37"/>
  <c r="D373" i="37"/>
  <c r="D374" i="37"/>
  <c r="D375" i="37"/>
  <c r="D376" i="37"/>
  <c r="D377" i="37"/>
  <c r="D378" i="37"/>
  <c r="D379" i="37"/>
  <c r="D367" i="37"/>
  <c r="D376" i="41"/>
  <c r="D377" i="41"/>
  <c r="D378" i="41"/>
  <c r="D379" i="41"/>
  <c r="D380" i="41"/>
  <c r="D381" i="41"/>
  <c r="D382" i="41"/>
  <c r="D383" i="41"/>
  <c r="D384" i="41"/>
  <c r="D385" i="41"/>
  <c r="D386" i="41"/>
  <c r="D387" i="41"/>
  <c r="D375" i="41"/>
  <c r="D332" i="40"/>
  <c r="D333" i="40"/>
  <c r="D334" i="40"/>
  <c r="D335" i="40"/>
  <c r="D336" i="40"/>
  <c r="D337" i="40"/>
  <c r="D338" i="40"/>
  <c r="D339" i="40"/>
  <c r="D340" i="40"/>
  <c r="D341" i="40"/>
  <c r="D331" i="40"/>
  <c r="D332" i="39"/>
  <c r="D333" i="39"/>
  <c r="D334" i="39"/>
  <c r="D335" i="39"/>
  <c r="D336" i="39"/>
  <c r="D337" i="39"/>
  <c r="D338" i="39"/>
  <c r="D339" i="39"/>
  <c r="D340" i="39"/>
  <c r="D341" i="39"/>
  <c r="D331" i="39"/>
  <c r="D332" i="38"/>
  <c r="D333" i="38"/>
  <c r="D334" i="38"/>
  <c r="D335" i="38"/>
  <c r="D336" i="38"/>
  <c r="D337" i="38"/>
  <c r="D338" i="38"/>
  <c r="D339" i="38"/>
  <c r="D340" i="38"/>
  <c r="D341" i="38"/>
  <c r="D331" i="38"/>
  <c r="D355" i="37"/>
  <c r="D356" i="37"/>
  <c r="D357" i="37"/>
  <c r="D358" i="37"/>
  <c r="D359" i="37"/>
  <c r="D360" i="37"/>
  <c r="D361" i="37"/>
  <c r="D362" i="37"/>
  <c r="D363" i="37"/>
  <c r="D364" i="37"/>
  <c r="D354" i="37"/>
  <c r="D363" i="41"/>
  <c r="D364" i="41"/>
  <c r="D365" i="41"/>
  <c r="D366" i="41"/>
  <c r="D367" i="41"/>
  <c r="D368" i="41"/>
  <c r="D369" i="41"/>
  <c r="D370" i="41"/>
  <c r="D371" i="41"/>
  <c r="D372" i="41"/>
  <c r="D362"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43"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52" i="39"/>
  <c r="D24"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8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9" i="37"/>
  <c r="D28" i="37"/>
  <c r="D27" i="37"/>
  <c r="D25" i="37"/>
  <c r="D22" i="37"/>
  <c r="D275" i="41"/>
  <c r="D274" i="41"/>
  <c r="D269" i="41"/>
  <c r="D268" i="41"/>
  <c r="D245"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123" i="41"/>
  <c r="D88" i="41"/>
  <c r="D53" i="41"/>
  <c r="D282" i="41"/>
  <c r="D251" i="41"/>
  <c r="D203" i="41"/>
  <c r="D173" i="41"/>
  <c r="D139" i="41"/>
  <c r="D104" i="41"/>
  <c r="D69" i="41"/>
  <c r="D37" i="41"/>
  <c r="D30" i="41"/>
  <c r="D29" i="41"/>
  <c r="D26" i="41"/>
  <c r="D54" i="41"/>
  <c r="D25"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G26" i="8" s="1"/>
  <c r="AE25" i="8"/>
  <c r="X27" i="8"/>
  <c r="X26" i="8"/>
  <c r="X25" i="8"/>
  <c r="Q27" i="8"/>
  <c r="Q26" i="8"/>
  <c r="S26" i="8" s="1"/>
  <c r="Q25" i="8"/>
  <c r="S25" i="8" s="1"/>
  <c r="J27" i="8"/>
  <c r="L27" i="8" s="1"/>
  <c r="J26" i="8"/>
  <c r="J25" i="8"/>
  <c r="F27" i="8"/>
  <c r="F26" i="8"/>
  <c r="F25" i="8"/>
  <c r="H25" i="8" s="1"/>
  <c r="O25" i="8" s="1"/>
  <c r="Z27" i="8"/>
  <c r="H27" i="8"/>
  <c r="O27" i="8" s="1"/>
  <c r="B27" i="8"/>
  <c r="B26" i="8"/>
  <c r="L25" i="8"/>
  <c r="B25" i="8"/>
  <c r="AL27" i="9"/>
  <c r="AL26" i="9"/>
  <c r="AL25" i="9"/>
  <c r="AE27" i="9"/>
  <c r="AE26" i="9"/>
  <c r="AE25" i="9"/>
  <c r="X27" i="9"/>
  <c r="X26" i="9"/>
  <c r="Z26" i="9" s="1"/>
  <c r="X25" i="9"/>
  <c r="Q27" i="9"/>
  <c r="Q26" i="9"/>
  <c r="S26" i="9" s="1"/>
  <c r="Q25" i="9"/>
  <c r="J27" i="9"/>
  <c r="L27" i="9" s="1"/>
  <c r="J26" i="9"/>
  <c r="J25" i="9"/>
  <c r="F27" i="9"/>
  <c r="H27" i="9" s="1"/>
  <c r="O27" i="9" s="1"/>
  <c r="F26" i="9"/>
  <c r="H26" i="9" s="1"/>
  <c r="O26" i="9" s="1"/>
  <c r="F25" i="9"/>
  <c r="AM27" i="9"/>
  <c r="AF27" i="9"/>
  <c r="AG27" i="9" s="1"/>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Z27" i="10" s="1"/>
  <c r="AJ27" i="10" s="1"/>
  <c r="X26" i="10"/>
  <c r="X25" i="10"/>
  <c r="Q27" i="10"/>
  <c r="Q26" i="10"/>
  <c r="Q25" i="10"/>
  <c r="J27" i="10"/>
  <c r="L27" i="10" s="1"/>
  <c r="J26" i="10"/>
  <c r="L26" i="10" s="1"/>
  <c r="J25" i="10"/>
  <c r="F27" i="10"/>
  <c r="F26" i="10"/>
  <c r="F25" i="10"/>
  <c r="H25" i="10" s="1"/>
  <c r="O25" i="10" s="1"/>
  <c r="AM27" i="10"/>
  <c r="AF27" i="10"/>
  <c r="AG27" i="10" s="1"/>
  <c r="Y27" i="10"/>
  <c r="R27" i="10"/>
  <c r="K27" i="10"/>
  <c r="G27" i="10"/>
  <c r="H27" i="10" s="1"/>
  <c r="O27" i="10" s="1"/>
  <c r="B27" i="10"/>
  <c r="AM26" i="10"/>
  <c r="AF26" i="10"/>
  <c r="Y26" i="10"/>
  <c r="R26" i="10"/>
  <c r="K26" i="10"/>
  <c r="G26" i="10"/>
  <c r="H26" i="10"/>
  <c r="O26" i="10" s="1"/>
  <c r="B26" i="10"/>
  <c r="AM25" i="10"/>
  <c r="AN25" i="10" s="1"/>
  <c r="AF25" i="10"/>
  <c r="Y25" i="10"/>
  <c r="R25" i="10"/>
  <c r="K25" i="10"/>
  <c r="G25" i="10"/>
  <c r="B25" i="10"/>
  <c r="AM27" i="26"/>
  <c r="AL27" i="26"/>
  <c r="AF27" i="26"/>
  <c r="AE27" i="26"/>
  <c r="Y27" i="26"/>
  <c r="X27" i="26"/>
  <c r="Z27" i="26" s="1"/>
  <c r="AJ27" i="26" s="1"/>
  <c r="R27" i="26"/>
  <c r="Q27" i="26"/>
  <c r="K27" i="26"/>
  <c r="J27" i="26"/>
  <c r="L27" i="26" s="1"/>
  <c r="G27" i="26"/>
  <c r="F27" i="26"/>
  <c r="B27" i="26"/>
  <c r="AM26" i="26"/>
  <c r="AL26" i="26"/>
  <c r="AF26" i="26"/>
  <c r="AE26" i="26"/>
  <c r="AG26" i="26" s="1"/>
  <c r="AQ26" i="26" s="1"/>
  <c r="Y26" i="26"/>
  <c r="X26" i="26"/>
  <c r="R26" i="26"/>
  <c r="Q26" i="26"/>
  <c r="S26" i="26" s="1"/>
  <c r="K26" i="26"/>
  <c r="J26" i="26"/>
  <c r="L26" i="26" s="1"/>
  <c r="G26" i="26"/>
  <c r="F26" i="26"/>
  <c r="H26" i="26" s="1"/>
  <c r="O26" i="26" s="1"/>
  <c r="B26" i="26"/>
  <c r="AM25" i="26"/>
  <c r="AL25" i="26"/>
  <c r="AN25" i="26" s="1"/>
  <c r="AF25" i="26"/>
  <c r="AE25" i="26"/>
  <c r="Y25" i="26"/>
  <c r="X25" i="26"/>
  <c r="Z25" i="26" s="1"/>
  <c r="R25" i="26"/>
  <c r="Q25" i="26"/>
  <c r="S25" i="26" s="1"/>
  <c r="K25" i="26"/>
  <c r="J25" i="26"/>
  <c r="G25" i="26"/>
  <c r="F25" i="26"/>
  <c r="H25" i="26" s="1"/>
  <c r="O25" i="26" s="1"/>
  <c r="B25" i="26"/>
  <c r="AL27" i="7"/>
  <c r="AL26" i="7"/>
  <c r="AL25" i="7"/>
  <c r="AE27" i="7"/>
  <c r="AE26" i="7"/>
  <c r="AE25" i="7"/>
  <c r="X27" i="7"/>
  <c r="X26" i="7"/>
  <c r="X25" i="7"/>
  <c r="Q27" i="7"/>
  <c r="Q26" i="7"/>
  <c r="Q25" i="7"/>
  <c r="S25" i="7" s="1"/>
  <c r="J27" i="7"/>
  <c r="L27" i="7" s="1"/>
  <c r="J26" i="7"/>
  <c r="J25" i="7"/>
  <c r="F27" i="7"/>
  <c r="F26" i="7"/>
  <c r="H26" i="7" s="1"/>
  <c r="O26" i="7" s="1"/>
  <c r="F25" i="7"/>
  <c r="H25" i="7" s="1"/>
  <c r="O25" i="7" s="1"/>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AG27" i="24" s="1"/>
  <c r="Y27" i="24"/>
  <c r="X27" i="24"/>
  <c r="Z27" i="24" s="1"/>
  <c r="R27" i="24"/>
  <c r="Q27" i="24"/>
  <c r="S27" i="24" s="1"/>
  <c r="K27" i="24"/>
  <c r="J27" i="24"/>
  <c r="L27" i="24" s="1"/>
  <c r="G27" i="24"/>
  <c r="F27" i="24"/>
  <c r="H27" i="24" s="1"/>
  <c r="O27" i="24" s="1"/>
  <c r="B27" i="24"/>
  <c r="AM26" i="24"/>
  <c r="AL26" i="24"/>
  <c r="AN26" i="24" s="1"/>
  <c r="AF26" i="24"/>
  <c r="AE26" i="24"/>
  <c r="AG26" i="24" s="1"/>
  <c r="Y26" i="24"/>
  <c r="X26" i="24"/>
  <c r="Z26" i="24" s="1"/>
  <c r="R26" i="24"/>
  <c r="Q26" i="24"/>
  <c r="S26" i="24" s="1"/>
  <c r="K26" i="24"/>
  <c r="J26" i="24"/>
  <c r="G26" i="24"/>
  <c r="F26" i="24"/>
  <c r="H26" i="24" s="1"/>
  <c r="O26" i="24" s="1"/>
  <c r="B26" i="24"/>
  <c r="AM25" i="24"/>
  <c r="AL25" i="24"/>
  <c r="AN25" i="24" s="1"/>
  <c r="AF25" i="24"/>
  <c r="AE25" i="24"/>
  <c r="AG25" i="24" s="1"/>
  <c r="Y25" i="24"/>
  <c r="X25" i="24"/>
  <c r="Z25" i="24" s="1"/>
  <c r="R25" i="24"/>
  <c r="Q25" i="24"/>
  <c r="K25" i="24"/>
  <c r="J25" i="24"/>
  <c r="G25" i="24"/>
  <c r="F25" i="24"/>
  <c r="B25" i="24"/>
  <c r="AL27" i="6"/>
  <c r="AL26" i="6"/>
  <c r="AL25" i="6"/>
  <c r="AE27" i="6"/>
  <c r="AE26" i="6"/>
  <c r="AG26" i="6" s="1"/>
  <c r="AE25" i="6"/>
  <c r="X27" i="6"/>
  <c r="X26" i="6"/>
  <c r="X25" i="6"/>
  <c r="Z25" i="6" s="1"/>
  <c r="Q27" i="6"/>
  <c r="Q26" i="6"/>
  <c r="Q25" i="6"/>
  <c r="J27" i="6"/>
  <c r="J26" i="6"/>
  <c r="J25" i="6"/>
  <c r="F27" i="6"/>
  <c r="F26" i="6"/>
  <c r="F25" i="6"/>
  <c r="H25" i="6" s="1"/>
  <c r="O25" i="6" s="1"/>
  <c r="AM27" i="6"/>
  <c r="AF27" i="6"/>
  <c r="Y27" i="6"/>
  <c r="R27" i="6"/>
  <c r="K27" i="6"/>
  <c r="G27" i="6"/>
  <c r="B27" i="6"/>
  <c r="AM26" i="6"/>
  <c r="AF26" i="6"/>
  <c r="Y26" i="6"/>
  <c r="R26" i="6"/>
  <c r="L26" i="6"/>
  <c r="K26" i="6"/>
  <c r="G26" i="6"/>
  <c r="B26" i="6"/>
  <c r="AM25" i="6"/>
  <c r="AN25" i="6" s="1"/>
  <c r="AF25" i="6"/>
  <c r="Y25" i="6"/>
  <c r="R25" i="6"/>
  <c r="K25" i="6"/>
  <c r="G25" i="6"/>
  <c r="B25" i="6"/>
  <c r="AM27" i="21"/>
  <c r="AL27" i="21"/>
  <c r="AF27" i="21"/>
  <c r="AE27" i="21"/>
  <c r="AG27" i="21" s="1"/>
  <c r="Y27" i="21"/>
  <c r="X27" i="21"/>
  <c r="R27" i="21"/>
  <c r="Q27" i="21"/>
  <c r="S27" i="21" s="1"/>
  <c r="K27" i="21"/>
  <c r="J27" i="21"/>
  <c r="L27" i="21" s="1"/>
  <c r="G27" i="21"/>
  <c r="F27" i="21"/>
  <c r="H27" i="21" s="1"/>
  <c r="O27" i="21" s="1"/>
  <c r="B27" i="21"/>
  <c r="AM26" i="21"/>
  <c r="AL26" i="21"/>
  <c r="AN26" i="21" s="1"/>
  <c r="AF26" i="21"/>
  <c r="AE26" i="21"/>
  <c r="AG26" i="21" s="1"/>
  <c r="Y26" i="21"/>
  <c r="X26" i="21"/>
  <c r="Z26" i="21" s="1"/>
  <c r="R26" i="21"/>
  <c r="Q26" i="21"/>
  <c r="S26" i="21" s="1"/>
  <c r="K26" i="21"/>
  <c r="J26" i="21"/>
  <c r="G26" i="21"/>
  <c r="F26" i="21"/>
  <c r="H26" i="21" s="1"/>
  <c r="O26" i="21" s="1"/>
  <c r="B26" i="21"/>
  <c r="AM25" i="21"/>
  <c r="AL25" i="21"/>
  <c r="AN25" i="21" s="1"/>
  <c r="AF25" i="21"/>
  <c r="AE25" i="21"/>
  <c r="AG25" i="21" s="1"/>
  <c r="Y25" i="21"/>
  <c r="X25" i="21"/>
  <c r="Z25" i="21" s="1"/>
  <c r="R25" i="21"/>
  <c r="Q25" i="21"/>
  <c r="K25" i="21"/>
  <c r="J25" i="21"/>
  <c r="G25" i="21"/>
  <c r="F25" i="21"/>
  <c r="B25" i="21"/>
  <c r="AM27" i="5"/>
  <c r="AL27" i="5"/>
  <c r="AF27" i="5"/>
  <c r="AE27" i="5"/>
  <c r="Y27" i="5"/>
  <c r="X27" i="5"/>
  <c r="Z27" i="5" s="1"/>
  <c r="R27" i="5"/>
  <c r="Q27" i="5"/>
  <c r="S27" i="5" s="1"/>
  <c r="K27" i="5"/>
  <c r="J27" i="5"/>
  <c r="G27" i="5"/>
  <c r="F27" i="5"/>
  <c r="H27" i="5" s="1"/>
  <c r="O27" i="5" s="1"/>
  <c r="B27" i="5"/>
  <c r="AM26" i="5"/>
  <c r="AL26" i="5"/>
  <c r="AF26" i="5"/>
  <c r="AE26" i="5"/>
  <c r="AG26" i="5" s="1"/>
  <c r="Y26" i="5"/>
  <c r="X26" i="5"/>
  <c r="Z26" i="5" s="1"/>
  <c r="R26" i="5"/>
  <c r="Q26" i="5"/>
  <c r="K26" i="5"/>
  <c r="J26" i="5"/>
  <c r="G26" i="5"/>
  <c r="F26" i="5"/>
  <c r="B26" i="5"/>
  <c r="AM25" i="5"/>
  <c r="AL25" i="5"/>
  <c r="AN25" i="5" s="1"/>
  <c r="AF25" i="5"/>
  <c r="AE25" i="5"/>
  <c r="AG25" i="5" s="1"/>
  <c r="AQ25" i="5" s="1"/>
  <c r="Y25" i="5"/>
  <c r="X25" i="5"/>
  <c r="R25" i="5"/>
  <c r="Q25" i="5"/>
  <c r="K25" i="5"/>
  <c r="J25" i="5"/>
  <c r="L25" i="5" s="1"/>
  <c r="V25" i="5" s="1"/>
  <c r="G25" i="5"/>
  <c r="F25" i="5"/>
  <c r="B25" i="5"/>
  <c r="AM27" i="4"/>
  <c r="AL27" i="4"/>
  <c r="AF27" i="4"/>
  <c r="AE27" i="4"/>
  <c r="Y27" i="4"/>
  <c r="X27" i="4"/>
  <c r="R27" i="4"/>
  <c r="Q27" i="4"/>
  <c r="K27" i="4"/>
  <c r="J27" i="4"/>
  <c r="G27" i="4"/>
  <c r="F27" i="4"/>
  <c r="B27" i="4"/>
  <c r="AM26" i="4"/>
  <c r="AL26" i="4"/>
  <c r="AF26" i="4"/>
  <c r="AE26" i="4"/>
  <c r="Y26" i="4"/>
  <c r="X26" i="4"/>
  <c r="Z26" i="4" s="1"/>
  <c r="R26" i="4"/>
  <c r="Q26" i="4"/>
  <c r="S26" i="4" s="1"/>
  <c r="K26" i="4"/>
  <c r="J26" i="4"/>
  <c r="G26" i="4"/>
  <c r="F26" i="4"/>
  <c r="B26" i="4"/>
  <c r="AM25" i="4"/>
  <c r="AL25" i="4"/>
  <c r="AF25" i="4"/>
  <c r="AE25" i="4"/>
  <c r="AG25" i="4" s="1"/>
  <c r="Y25" i="4"/>
  <c r="X25" i="4"/>
  <c r="R25" i="4"/>
  <c r="Q25" i="4"/>
  <c r="K25" i="4"/>
  <c r="J25" i="4"/>
  <c r="G25" i="4"/>
  <c r="F25" i="4"/>
  <c r="B25" i="4"/>
  <c r="AL27" i="3"/>
  <c r="AN27" i="3" s="1"/>
  <c r="AL26" i="3"/>
  <c r="AN26" i="3" s="1"/>
  <c r="AL25" i="3"/>
  <c r="AN25" i="3" s="1"/>
  <c r="AE27" i="3"/>
  <c r="AE26" i="3"/>
  <c r="AG26" i="3" s="1"/>
  <c r="AE25" i="3"/>
  <c r="AG25" i="3" s="1"/>
  <c r="AQ25" i="3" s="1"/>
  <c r="X27" i="3"/>
  <c r="X26" i="3"/>
  <c r="Z26" i="3" s="1"/>
  <c r="AJ26" i="3" s="1"/>
  <c r="X25" i="3"/>
  <c r="Z25" i="3" s="1"/>
  <c r="Q27" i="3"/>
  <c r="S27" i="3" s="1"/>
  <c r="AC27" i="3" s="1"/>
  <c r="Q26" i="3"/>
  <c r="Q25" i="3"/>
  <c r="S25" i="3" s="1"/>
  <c r="J27" i="3"/>
  <c r="L27" i="3" s="1"/>
  <c r="J26" i="3"/>
  <c r="L26" i="3" s="1"/>
  <c r="J25" i="3"/>
  <c r="F27" i="3"/>
  <c r="F26" i="3"/>
  <c r="F25" i="3"/>
  <c r="AN24" i="3"/>
  <c r="AM27" i="3"/>
  <c r="AM26" i="3"/>
  <c r="AM25" i="3"/>
  <c r="AF27" i="3"/>
  <c r="AF26" i="3"/>
  <c r="AF25" i="3"/>
  <c r="Y27" i="3"/>
  <c r="Z27" i="3" s="1"/>
  <c r="Y26" i="3"/>
  <c r="Y25" i="3"/>
  <c r="R27" i="3"/>
  <c r="R26" i="3"/>
  <c r="R25" i="3"/>
  <c r="K27" i="3"/>
  <c r="K26" i="3"/>
  <c r="K25" i="3"/>
  <c r="G26" i="3"/>
  <c r="G27" i="3"/>
  <c r="G25" i="3"/>
  <c r="B27" i="3"/>
  <c r="B26" i="3"/>
  <c r="B25" i="3"/>
  <c r="AM27" i="20"/>
  <c r="AL27" i="20"/>
  <c r="AN27" i="20" s="1"/>
  <c r="AF27" i="20"/>
  <c r="AE27" i="20"/>
  <c r="Y27" i="20"/>
  <c r="X27" i="20"/>
  <c r="Z27" i="20" s="1"/>
  <c r="R27" i="20"/>
  <c r="Q27" i="20"/>
  <c r="S27" i="20" s="1"/>
  <c r="K27" i="20"/>
  <c r="J27" i="20"/>
  <c r="L27" i="20" s="1"/>
  <c r="G27" i="20"/>
  <c r="F27" i="20"/>
  <c r="H27" i="20" s="1"/>
  <c r="O27" i="20" s="1"/>
  <c r="B27" i="20"/>
  <c r="AM26" i="20"/>
  <c r="AL26" i="20"/>
  <c r="AN26" i="20" s="1"/>
  <c r="AF26" i="20"/>
  <c r="AE26" i="20"/>
  <c r="AG26" i="20" s="1"/>
  <c r="Y26" i="20"/>
  <c r="X26" i="20"/>
  <c r="Z26" i="20" s="1"/>
  <c r="R26" i="20"/>
  <c r="Q26" i="20"/>
  <c r="S26" i="20" s="1"/>
  <c r="K26" i="20"/>
  <c r="J26" i="20"/>
  <c r="G26" i="20"/>
  <c r="F26" i="20"/>
  <c r="H26" i="20" s="1"/>
  <c r="O26" i="20" s="1"/>
  <c r="B26" i="20"/>
  <c r="AM25" i="20"/>
  <c r="AL25" i="20"/>
  <c r="AN25" i="20" s="1"/>
  <c r="AF25" i="20"/>
  <c r="AE25" i="20"/>
  <c r="AG25" i="20" s="1"/>
  <c r="Y25" i="20"/>
  <c r="X25" i="20"/>
  <c r="Z25" i="20" s="1"/>
  <c r="R25" i="20"/>
  <c r="Q25" i="20"/>
  <c r="K25" i="20"/>
  <c r="J25" i="20"/>
  <c r="G25" i="20"/>
  <c r="F25" i="20"/>
  <c r="B25" i="20"/>
  <c r="AM27" i="19"/>
  <c r="AL27" i="19"/>
  <c r="AN27" i="19" s="1"/>
  <c r="AF27" i="19"/>
  <c r="AE27" i="19"/>
  <c r="Y27" i="19"/>
  <c r="X27" i="19"/>
  <c r="Z27" i="19" s="1"/>
  <c r="R27" i="19"/>
  <c r="Q27" i="19"/>
  <c r="S27" i="19" s="1"/>
  <c r="K27" i="19"/>
  <c r="J27" i="19"/>
  <c r="G27" i="19"/>
  <c r="F27" i="19"/>
  <c r="H27" i="19" s="1"/>
  <c r="O27" i="19" s="1"/>
  <c r="B27" i="19"/>
  <c r="AM26" i="19"/>
  <c r="AL26" i="19"/>
  <c r="AN26" i="19" s="1"/>
  <c r="AF26" i="19"/>
  <c r="AE26" i="19"/>
  <c r="AG26" i="19" s="1"/>
  <c r="Y26" i="19"/>
  <c r="X26" i="19"/>
  <c r="Z26" i="19" s="1"/>
  <c r="AJ26" i="19" s="1"/>
  <c r="R26" i="19"/>
  <c r="Q26" i="19"/>
  <c r="K26" i="19"/>
  <c r="J26" i="19"/>
  <c r="G26" i="19"/>
  <c r="F26" i="19"/>
  <c r="B26" i="19"/>
  <c r="AM25" i="19"/>
  <c r="AL25" i="19"/>
  <c r="AN25" i="19" s="1"/>
  <c r="AF25" i="19"/>
  <c r="AE25" i="19"/>
  <c r="AG25" i="19" s="1"/>
  <c r="AQ25" i="19" s="1"/>
  <c r="Y25" i="19"/>
  <c r="X25" i="19"/>
  <c r="R25" i="19"/>
  <c r="Q25" i="19"/>
  <c r="K25" i="19"/>
  <c r="J25" i="19"/>
  <c r="L25" i="19" s="1"/>
  <c r="V25" i="19" s="1"/>
  <c r="G25" i="19"/>
  <c r="F25" i="19"/>
  <c r="B25" i="19"/>
  <c r="AM27" i="18"/>
  <c r="AL27" i="18"/>
  <c r="AN27" i="18" s="1"/>
  <c r="AF27" i="18"/>
  <c r="AE27" i="18"/>
  <c r="Y27" i="18"/>
  <c r="X27" i="18"/>
  <c r="Z27" i="18" s="1"/>
  <c r="AJ27" i="18" s="1"/>
  <c r="R27" i="18"/>
  <c r="Q27" i="18"/>
  <c r="K27" i="18"/>
  <c r="J27" i="18"/>
  <c r="L27" i="18" s="1"/>
  <c r="G27" i="18"/>
  <c r="F27" i="18"/>
  <c r="B27" i="18"/>
  <c r="AM26" i="18"/>
  <c r="AL26" i="18"/>
  <c r="AN26" i="18" s="1"/>
  <c r="AF26" i="18"/>
  <c r="AE26" i="18"/>
  <c r="AG26" i="18" s="1"/>
  <c r="AQ26" i="18" s="1"/>
  <c r="Y26" i="18"/>
  <c r="X26" i="18"/>
  <c r="R26" i="18"/>
  <c r="Q26" i="18"/>
  <c r="S26" i="18" s="1"/>
  <c r="K26" i="18"/>
  <c r="J26" i="18"/>
  <c r="L26" i="18" s="1"/>
  <c r="V26" i="18" s="1"/>
  <c r="G26" i="18"/>
  <c r="F26" i="18"/>
  <c r="H26" i="18" s="1"/>
  <c r="O26" i="18" s="1"/>
  <c r="B26" i="18"/>
  <c r="AM25" i="18"/>
  <c r="AL25" i="18"/>
  <c r="AN25" i="18" s="1"/>
  <c r="AF25" i="18"/>
  <c r="AE25" i="18"/>
  <c r="Y25" i="18"/>
  <c r="X25" i="18"/>
  <c r="Z25" i="18" s="1"/>
  <c r="R25" i="18"/>
  <c r="Q25" i="18"/>
  <c r="S25" i="18" s="1"/>
  <c r="AC25" i="18" s="1"/>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N27" i="2" s="1"/>
  <c r="AL26" i="2"/>
  <c r="AN26" i="2" s="1"/>
  <c r="AL25" i="2"/>
  <c r="AN25" i="2" s="1"/>
  <c r="AE27" i="2"/>
  <c r="AE26" i="2"/>
  <c r="AG26" i="2" s="1"/>
  <c r="AE25" i="2"/>
  <c r="AG25" i="2" s="1"/>
  <c r="AQ25" i="2" s="1"/>
  <c r="X27" i="2"/>
  <c r="Z27" i="2" s="1"/>
  <c r="X26" i="2"/>
  <c r="X25" i="2"/>
  <c r="Q27" i="2"/>
  <c r="Q26" i="2"/>
  <c r="Q25" i="2"/>
  <c r="J27" i="2"/>
  <c r="J26" i="2"/>
  <c r="J25" i="2"/>
  <c r="L25" i="2" s="1"/>
  <c r="V25" i="2" s="1"/>
  <c r="F27" i="2"/>
  <c r="F26" i="2"/>
  <c r="F25" i="2"/>
  <c r="AM27" i="2"/>
  <c r="AF27" i="2"/>
  <c r="Y27" i="2"/>
  <c r="R27" i="2"/>
  <c r="K27" i="2"/>
  <c r="G27" i="2"/>
  <c r="B27" i="2"/>
  <c r="AM26" i="2"/>
  <c r="AF26" i="2"/>
  <c r="Y26" i="2"/>
  <c r="R26" i="2"/>
  <c r="K26" i="2"/>
  <c r="G26" i="2"/>
  <c r="B26" i="2"/>
  <c r="AM25" i="2"/>
  <c r="AF25" i="2"/>
  <c r="Y25" i="2"/>
  <c r="R25" i="2"/>
  <c r="K25" i="2"/>
  <c r="G25" i="2"/>
  <c r="B25" i="2"/>
  <c r="AM27" i="16"/>
  <c r="AL27" i="16"/>
  <c r="AN27" i="16" s="1"/>
  <c r="AF27" i="16"/>
  <c r="AE27" i="16"/>
  <c r="Y27" i="16"/>
  <c r="X27" i="16"/>
  <c r="Z27" i="16" s="1"/>
  <c r="R27" i="16"/>
  <c r="Q27" i="16"/>
  <c r="K27" i="16"/>
  <c r="J27" i="16"/>
  <c r="G27" i="16"/>
  <c r="F27" i="16"/>
  <c r="B27" i="16"/>
  <c r="AM26" i="16"/>
  <c r="AL26" i="16"/>
  <c r="AN26" i="16" s="1"/>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Z27" i="15" s="1"/>
  <c r="AJ27" i="15" s="1"/>
  <c r="R27" i="15"/>
  <c r="Q27" i="15"/>
  <c r="K27" i="15"/>
  <c r="J27" i="15"/>
  <c r="L27" i="15" s="1"/>
  <c r="G27" i="15"/>
  <c r="F27" i="15"/>
  <c r="B27" i="15"/>
  <c r="AM26" i="15"/>
  <c r="AL26" i="15"/>
  <c r="AN26" i="15" s="1"/>
  <c r="AF26" i="15"/>
  <c r="AE26" i="15"/>
  <c r="AG26" i="15" s="1"/>
  <c r="AQ26" i="15" s="1"/>
  <c r="Y26" i="15"/>
  <c r="X26" i="15"/>
  <c r="R26" i="15"/>
  <c r="Q26" i="15"/>
  <c r="S26" i="15" s="1"/>
  <c r="K26" i="15"/>
  <c r="J26" i="15"/>
  <c r="L26" i="15" s="1"/>
  <c r="V26" i="15" s="1"/>
  <c r="G26" i="15"/>
  <c r="F26" i="15"/>
  <c r="H26" i="15" s="1"/>
  <c r="O26" i="15" s="1"/>
  <c r="B26" i="15"/>
  <c r="AM25" i="15"/>
  <c r="AL25" i="15"/>
  <c r="AN25" i="15" s="1"/>
  <c r="AF25" i="15"/>
  <c r="AE25" i="15"/>
  <c r="Y25" i="15"/>
  <c r="X25" i="15"/>
  <c r="Z25" i="15" s="1"/>
  <c r="R25" i="15"/>
  <c r="Q25" i="15"/>
  <c r="S25" i="15" s="1"/>
  <c r="AC25" i="15" s="1"/>
  <c r="K25" i="15"/>
  <c r="J25" i="15"/>
  <c r="G25" i="15"/>
  <c r="F25" i="15"/>
  <c r="H25" i="15" s="1"/>
  <c r="O25" i="15" s="1"/>
  <c r="B25" i="15"/>
  <c r="AM27" i="14"/>
  <c r="AL27" i="14"/>
  <c r="AN27" i="14" s="1"/>
  <c r="AF27" i="14"/>
  <c r="AE27" i="14"/>
  <c r="Y27" i="14"/>
  <c r="X27" i="14"/>
  <c r="Z27" i="14" s="1"/>
  <c r="AJ27" i="14" s="1"/>
  <c r="R27" i="14"/>
  <c r="Q27" i="14"/>
  <c r="K27" i="14"/>
  <c r="J27" i="14"/>
  <c r="L27" i="14" s="1"/>
  <c r="G27" i="14"/>
  <c r="F27" i="14"/>
  <c r="B27" i="14"/>
  <c r="AM26" i="14"/>
  <c r="AL26" i="14"/>
  <c r="AN26" i="14" s="1"/>
  <c r="AF26" i="14"/>
  <c r="AE26" i="14"/>
  <c r="AG26" i="14" s="1"/>
  <c r="AQ26" i="14" s="1"/>
  <c r="Y26" i="14"/>
  <c r="X26" i="14"/>
  <c r="R26" i="14"/>
  <c r="Q26" i="14"/>
  <c r="S26" i="14" s="1"/>
  <c r="K26" i="14"/>
  <c r="J26" i="14"/>
  <c r="G26" i="14"/>
  <c r="F26" i="14"/>
  <c r="H26" i="14" s="1"/>
  <c r="O26" i="14" s="1"/>
  <c r="B26" i="14"/>
  <c r="AM25" i="14"/>
  <c r="AL25" i="14"/>
  <c r="AN25" i="14" s="1"/>
  <c r="AF25" i="14"/>
  <c r="AE25" i="14"/>
  <c r="Y25" i="14"/>
  <c r="X25" i="14"/>
  <c r="Z25" i="14" s="1"/>
  <c r="R25" i="14"/>
  <c r="Q25" i="14"/>
  <c r="K25" i="14"/>
  <c r="J25" i="14"/>
  <c r="G25" i="14"/>
  <c r="F25" i="14"/>
  <c r="B25" i="14"/>
  <c r="AM27" i="1"/>
  <c r="AL27" i="1"/>
  <c r="AN27" i="1" s="1"/>
  <c r="AF27" i="1"/>
  <c r="AE27" i="1"/>
  <c r="Y27" i="1"/>
  <c r="X27" i="1"/>
  <c r="Z27" i="1" s="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N27" i="13" s="1"/>
  <c r="AF27" i="13"/>
  <c r="AE27" i="13"/>
  <c r="Y27" i="13"/>
  <c r="X27" i="13"/>
  <c r="Z27" i="13" s="1"/>
  <c r="AJ27" i="13" s="1"/>
  <c r="R27" i="13"/>
  <c r="Q27" i="13"/>
  <c r="K27" i="13"/>
  <c r="J27" i="13"/>
  <c r="G27" i="13"/>
  <c r="F27" i="13"/>
  <c r="B27" i="13"/>
  <c r="AM26" i="13"/>
  <c r="AL26" i="13"/>
  <c r="AN26" i="13" s="1"/>
  <c r="AF26" i="13"/>
  <c r="AE26" i="13"/>
  <c r="AG26" i="13" s="1"/>
  <c r="Y26" i="13"/>
  <c r="X26" i="13"/>
  <c r="R26" i="13"/>
  <c r="Q26" i="13"/>
  <c r="K26" i="13"/>
  <c r="J26" i="13"/>
  <c r="G26" i="13"/>
  <c r="F26" i="13"/>
  <c r="B26" i="13"/>
  <c r="AM25" i="13"/>
  <c r="AL25" i="13"/>
  <c r="AN25" i="13" s="1"/>
  <c r="AF25" i="13"/>
  <c r="AE25" i="13"/>
  <c r="Y25" i="13"/>
  <c r="X25" i="13"/>
  <c r="R25" i="13"/>
  <c r="Q25" i="13"/>
  <c r="K25" i="13"/>
  <c r="J25" i="13"/>
  <c r="L25" i="13" s="1"/>
  <c r="G25" i="13"/>
  <c r="F25" i="13"/>
  <c r="B25" i="13"/>
  <c r="AM27" i="12"/>
  <c r="AL27" i="12"/>
  <c r="AN27" i="12" s="1"/>
  <c r="AF27" i="12"/>
  <c r="AE27" i="12"/>
  <c r="AG27" i="12" s="1"/>
  <c r="AQ27" i="12" s="1"/>
  <c r="Y27" i="12"/>
  <c r="X27" i="12"/>
  <c r="R27" i="12"/>
  <c r="Q27" i="12"/>
  <c r="S27" i="12" s="1"/>
  <c r="K27" i="12"/>
  <c r="J27" i="12"/>
  <c r="L27" i="12" s="1"/>
  <c r="G27" i="12"/>
  <c r="F27" i="12"/>
  <c r="H27" i="12" s="1"/>
  <c r="O27" i="12" s="1"/>
  <c r="B27" i="12"/>
  <c r="AM26" i="12"/>
  <c r="AL26" i="12"/>
  <c r="AN26" i="12" s="1"/>
  <c r="AF26" i="12"/>
  <c r="AE26" i="12"/>
  <c r="Y26" i="12"/>
  <c r="X26" i="12"/>
  <c r="Z26" i="12" s="1"/>
  <c r="R26" i="12"/>
  <c r="Q26" i="12"/>
  <c r="S26" i="12" s="1"/>
  <c r="K26" i="12"/>
  <c r="J26" i="12"/>
  <c r="G26" i="12"/>
  <c r="F26" i="12"/>
  <c r="H26" i="12" s="1"/>
  <c r="O26" i="12" s="1"/>
  <c r="B26" i="12"/>
  <c r="AM25" i="12"/>
  <c r="AL25" i="12"/>
  <c r="AN25" i="12" s="1"/>
  <c r="AF25" i="12"/>
  <c r="AE25" i="12"/>
  <c r="AG25" i="12" s="1"/>
  <c r="Y25" i="12"/>
  <c r="X25" i="12"/>
  <c r="Z25" i="12" s="1"/>
  <c r="R25" i="12"/>
  <c r="Q25" i="12"/>
  <c r="K25" i="12"/>
  <c r="J25" i="12"/>
  <c r="G25" i="12"/>
  <c r="F25" i="12"/>
  <c r="B25" i="12"/>
  <c r="AM27" i="30"/>
  <c r="AL27" i="30"/>
  <c r="AN27" i="30" s="1"/>
  <c r="AF27" i="30"/>
  <c r="AE27" i="30"/>
  <c r="Y27" i="30"/>
  <c r="X27" i="30"/>
  <c r="Z27" i="30" s="1"/>
  <c r="R27" i="30"/>
  <c r="Q27" i="30"/>
  <c r="K27" i="30"/>
  <c r="J27" i="30"/>
  <c r="G27" i="30"/>
  <c r="F27" i="30"/>
  <c r="B27" i="30"/>
  <c r="AM26" i="30"/>
  <c r="AL26" i="30"/>
  <c r="AN26" i="30" s="1"/>
  <c r="AF26" i="30"/>
  <c r="AE26" i="30"/>
  <c r="Y26" i="30"/>
  <c r="X26" i="30"/>
  <c r="R26" i="30"/>
  <c r="Q26" i="30"/>
  <c r="S26" i="30" s="1"/>
  <c r="K26" i="30"/>
  <c r="J26" i="30"/>
  <c r="G26" i="30"/>
  <c r="F26" i="30"/>
  <c r="B26" i="30"/>
  <c r="AM25" i="30"/>
  <c r="AL25" i="30"/>
  <c r="AF25" i="30"/>
  <c r="AE25" i="30"/>
  <c r="Y25" i="30"/>
  <c r="X25" i="30"/>
  <c r="R25" i="30"/>
  <c r="Q25" i="30"/>
  <c r="K25" i="30"/>
  <c r="J25" i="30"/>
  <c r="G25" i="30"/>
  <c r="F25" i="30"/>
  <c r="B25" i="30"/>
  <c r="AM27" i="11"/>
  <c r="AM26" i="11"/>
  <c r="AM25" i="11"/>
  <c r="AL27" i="11"/>
  <c r="AN27" i="11" s="1"/>
  <c r="AL26" i="11"/>
  <c r="AN26" i="11" s="1"/>
  <c r="AL25" i="11"/>
  <c r="AN25" i="11" s="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H27" i="7" l="1"/>
  <c r="O27" i="7" s="1"/>
  <c r="AG27" i="14"/>
  <c r="AI27" i="14" s="1"/>
  <c r="H25" i="2"/>
  <c r="O25" i="2" s="1"/>
  <c r="AN25" i="9"/>
  <c r="S27" i="18"/>
  <c r="L26" i="19"/>
  <c r="S25" i="24"/>
  <c r="AB25" i="24" s="1"/>
  <c r="AG27" i="13"/>
  <c r="AP27" i="13" s="1"/>
  <c r="AG27" i="3"/>
  <c r="AQ27" i="3" s="1"/>
  <c r="AN27" i="24"/>
  <c r="AP27" i="24" s="1"/>
  <c r="AN27" i="26"/>
  <c r="N26" i="26"/>
  <c r="H27" i="30"/>
  <c r="O27" i="30" s="1"/>
  <c r="AG27" i="30"/>
  <c r="AG25" i="10"/>
  <c r="AQ25" i="10" s="1"/>
  <c r="H26" i="6"/>
  <c r="O26" i="6" s="1"/>
  <c r="Z26" i="8"/>
  <c r="AB26" i="8" s="1"/>
  <c r="Z25" i="1"/>
  <c r="Z25" i="30"/>
  <c r="AI25" i="20"/>
  <c r="Z26" i="15"/>
  <c r="S25" i="16"/>
  <c r="L27" i="16"/>
  <c r="H25" i="12"/>
  <c r="O25" i="12" s="1"/>
  <c r="Z27" i="12"/>
  <c r="AB27" i="12" s="1"/>
  <c r="S26" i="2"/>
  <c r="AG26" i="9"/>
  <c r="H27" i="6"/>
  <c r="O27" i="6" s="1"/>
  <c r="H27" i="16"/>
  <c r="O27" i="16" s="1"/>
  <c r="AB27" i="19"/>
  <c r="Z26" i="14"/>
  <c r="AI26" i="14" s="1"/>
  <c r="S25" i="9"/>
  <c r="AC25" i="9" s="1"/>
  <c r="Z25" i="16"/>
  <c r="AJ25" i="16" s="1"/>
  <c r="S27" i="16"/>
  <c r="AB27" i="16" s="1"/>
  <c r="L27" i="2"/>
  <c r="AG25" i="18"/>
  <c r="H25" i="19"/>
  <c r="O25" i="19" s="1"/>
  <c r="AG26" i="10"/>
  <c r="AQ26" i="10" s="1"/>
  <c r="AP27" i="12"/>
  <c r="S27" i="14"/>
  <c r="U27" i="14" s="1"/>
  <c r="S27" i="15"/>
  <c r="AB27" i="15" s="1"/>
  <c r="L26" i="16"/>
  <c r="V26" i="16" s="1"/>
  <c r="AN25" i="7"/>
  <c r="Z26" i="2"/>
  <c r="S27" i="13"/>
  <c r="H25" i="14"/>
  <c r="O25" i="14" s="1"/>
  <c r="S26" i="16"/>
  <c r="L25" i="17"/>
  <c r="H27" i="4"/>
  <c r="O27" i="4" s="1"/>
  <c r="AG27" i="4"/>
  <c r="AQ27" i="4" s="1"/>
  <c r="L27" i="5"/>
  <c r="AN27" i="5"/>
  <c r="H27" i="2"/>
  <c r="O27" i="2" s="1"/>
  <c r="L26" i="12"/>
  <c r="U26" i="12" s="1"/>
  <c r="H26" i="5"/>
  <c r="O26" i="5" s="1"/>
  <c r="S26" i="7"/>
  <c r="U26" i="7" s="1"/>
  <c r="AN26" i="9"/>
  <c r="AP26" i="9" s="1"/>
  <c r="AG25" i="30"/>
  <c r="H25" i="1"/>
  <c r="O25" i="1" s="1"/>
  <c r="AG25" i="1"/>
  <c r="AG27" i="18"/>
  <c r="AP27" i="18" s="1"/>
  <c r="L25" i="6"/>
  <c r="V25" i="6" s="1"/>
  <c r="H25" i="24"/>
  <c r="O25" i="24" s="1"/>
  <c r="L26" i="24"/>
  <c r="N26" i="24" s="1"/>
  <c r="L25" i="7"/>
  <c r="N25" i="7" s="1"/>
  <c r="Z27" i="7"/>
  <c r="AG25" i="26"/>
  <c r="AI25" i="26" s="1"/>
  <c r="H25" i="5"/>
  <c r="O25" i="5" s="1"/>
  <c r="AN26" i="5"/>
  <c r="AP26" i="5" s="1"/>
  <c r="Z26" i="7"/>
  <c r="AJ26" i="7" s="1"/>
  <c r="H27" i="15"/>
  <c r="O27" i="15" s="1"/>
  <c r="L27" i="19"/>
  <c r="V27" i="19" s="1"/>
  <c r="H25" i="3"/>
  <c r="O25" i="3" s="1"/>
  <c r="Z26" i="6"/>
  <c r="Z25" i="7"/>
  <c r="AJ25" i="7" s="1"/>
  <c r="S25" i="13"/>
  <c r="AP26" i="13"/>
  <c r="AP26" i="16"/>
  <c r="H26" i="19"/>
  <c r="O26" i="19" s="1"/>
  <c r="AG25" i="6"/>
  <c r="AQ25" i="6" s="1"/>
  <c r="AG25" i="7"/>
  <c r="AQ25" i="7" s="1"/>
  <c r="H26" i="30"/>
  <c r="O26" i="30" s="1"/>
  <c r="Z26" i="10"/>
  <c r="AJ26" i="10" s="1"/>
  <c r="S26" i="1"/>
  <c r="AG25" i="14"/>
  <c r="AP25" i="14" s="1"/>
  <c r="H25" i="16"/>
  <c r="O25" i="16" s="1"/>
  <c r="AG25" i="16"/>
  <c r="AP25" i="16" s="1"/>
  <c r="S25" i="2"/>
  <c r="AC25" i="2" s="1"/>
  <c r="H25" i="20"/>
  <c r="O25" i="20" s="1"/>
  <c r="L26" i="20"/>
  <c r="U26" i="20" s="1"/>
  <c r="AI26" i="5"/>
  <c r="L25" i="24"/>
  <c r="AN26" i="26"/>
  <c r="AP26" i="26" s="1"/>
  <c r="L27" i="30"/>
  <c r="U27" i="30" s="1"/>
  <c r="Z26" i="13"/>
  <c r="AI26" i="13" s="1"/>
  <c r="AG26" i="12"/>
  <c r="AP26" i="12" s="1"/>
  <c r="H26" i="13"/>
  <c r="O26" i="13" s="1"/>
  <c r="L27" i="13"/>
  <c r="L27" i="1"/>
  <c r="S25" i="14"/>
  <c r="H27" i="14"/>
  <c r="O27" i="14" s="1"/>
  <c r="AG27" i="15"/>
  <c r="AP27" i="15" s="1"/>
  <c r="L25" i="4"/>
  <c r="V25" i="4" s="1"/>
  <c r="Z26" i="26"/>
  <c r="AB26" i="26" s="1"/>
  <c r="H27" i="26"/>
  <c r="O27" i="26" s="1"/>
  <c r="AB26" i="24"/>
  <c r="Z25" i="13"/>
  <c r="AJ25" i="13" s="1"/>
  <c r="L27" i="17"/>
  <c r="V27" i="17" s="1"/>
  <c r="S25" i="19"/>
  <c r="AC25" i="19" s="1"/>
  <c r="L25" i="21"/>
  <c r="V25" i="21" s="1"/>
  <c r="S27" i="9"/>
  <c r="U27" i="9" s="1"/>
  <c r="AP25" i="2"/>
  <c r="AP25" i="20"/>
  <c r="AP26" i="21"/>
  <c r="L25" i="30"/>
  <c r="L25" i="12"/>
  <c r="AP25" i="12"/>
  <c r="L26" i="2"/>
  <c r="Z25" i="19"/>
  <c r="S25" i="21"/>
  <c r="AB25" i="21" s="1"/>
  <c r="S26" i="6"/>
  <c r="AC26" i="6" s="1"/>
  <c r="AN27" i="10"/>
  <c r="AP27" i="10" s="1"/>
  <c r="AP25" i="19"/>
  <c r="AI25" i="21"/>
  <c r="AP25" i="5"/>
  <c r="N27" i="24"/>
  <c r="AI26" i="19"/>
  <c r="AP26" i="19"/>
  <c r="AB26" i="21"/>
  <c r="U27" i="24"/>
  <c r="AI26" i="20"/>
  <c r="AI25" i="12"/>
  <c r="AB25" i="15"/>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AP27" i="19" s="1"/>
  <c r="L25" i="20"/>
  <c r="V25" i="20" s="1"/>
  <c r="L26" i="5"/>
  <c r="V26" i="5" s="1"/>
  <c r="AN27" i="21"/>
  <c r="AN27" i="6"/>
  <c r="AP27" i="6" s="1"/>
  <c r="AP25" i="24"/>
  <c r="AP26" i="24"/>
  <c r="L25" i="26"/>
  <c r="U25" i="26" s="1"/>
  <c r="S27" i="26"/>
  <c r="U27" i="26" s="1"/>
  <c r="Z26" i="16"/>
  <c r="AI26" i="16" s="1"/>
  <c r="S27" i="2"/>
  <c r="U27" i="2" s="1"/>
  <c r="AP25" i="21"/>
  <c r="H25" i="17"/>
  <c r="O25" i="17" s="1"/>
  <c r="S25" i="20"/>
  <c r="AC25" i="20" s="1"/>
  <c r="Z25" i="4"/>
  <c r="AI25" i="4" s="1"/>
  <c r="H26" i="4"/>
  <c r="O26" i="4" s="1"/>
  <c r="S26" i="5"/>
  <c r="AC26" i="5" s="1"/>
  <c r="H25" i="21"/>
  <c r="O25" i="21" s="1"/>
  <c r="U27" i="21"/>
  <c r="Z27" i="9"/>
  <c r="AI25" i="24"/>
  <c r="L26" i="30"/>
  <c r="U26" i="30" s="1"/>
  <c r="S27" i="30"/>
  <c r="H25" i="13"/>
  <c r="O25" i="13" s="1"/>
  <c r="AG25" i="13"/>
  <c r="AP25" i="13" s="1"/>
  <c r="L26" i="13"/>
  <c r="V26" i="13" s="1"/>
  <c r="H26" i="16"/>
  <c r="O26" i="16" s="1"/>
  <c r="AG27" i="16"/>
  <c r="AP27" i="16" s="1"/>
  <c r="S26" i="19"/>
  <c r="AC26" i="19" s="1"/>
  <c r="L27" i="4"/>
  <c r="AN27" i="4"/>
  <c r="S25" i="5"/>
  <c r="U25" i="5" s="1"/>
  <c r="H27" i="3"/>
  <c r="O27" i="3" s="1"/>
  <c r="L26" i="4"/>
  <c r="Z27" i="21"/>
  <c r="AJ27" i="21" s="1"/>
  <c r="L27" i="6"/>
  <c r="S25" i="10"/>
  <c r="AC25" i="10" s="1"/>
  <c r="N26" i="10"/>
  <c r="S27" i="10"/>
  <c r="U27" i="10" s="1"/>
  <c r="AN27" i="9"/>
  <c r="AP27" i="9" s="1"/>
  <c r="N27" i="21"/>
  <c r="S26" i="13"/>
  <c r="AC26" i="13" s="1"/>
  <c r="U26" i="15"/>
  <c r="L25" i="18"/>
  <c r="U25" i="18" s="1"/>
  <c r="AG27" i="20"/>
  <c r="AQ27" i="20" s="1"/>
  <c r="S27" i="4"/>
  <c r="Z25" i="5"/>
  <c r="AI25" i="5" s="1"/>
  <c r="AG27" i="5"/>
  <c r="AI27" i="5" s="1"/>
  <c r="L26" i="21"/>
  <c r="N26" i="21" s="1"/>
  <c r="S25" i="6"/>
  <c r="S27" i="6"/>
  <c r="AC27" i="6" s="1"/>
  <c r="AG27" i="26"/>
  <c r="AP27" i="26" s="1"/>
  <c r="Z25" i="10"/>
  <c r="AB25" i="10" s="1"/>
  <c r="S26" i="10"/>
  <c r="AC26" i="10" s="1"/>
  <c r="L26" i="9"/>
  <c r="U26" i="9" s="1"/>
  <c r="AB26" i="9"/>
  <c r="Z25" i="9"/>
  <c r="AJ25" i="9" s="1"/>
  <c r="AG25" i="9"/>
  <c r="AP25" i="9" s="1"/>
  <c r="L26" i="8"/>
  <c r="N26" i="8" s="1"/>
  <c r="AG25" i="8"/>
  <c r="AQ25" i="8" s="1"/>
  <c r="AN25" i="8"/>
  <c r="S27" i="8"/>
  <c r="AB27" i="8" s="1"/>
  <c r="Z25" i="8"/>
  <c r="AJ25" i="8" s="1"/>
  <c r="AN27" i="8"/>
  <c r="AP27" i="8" s="1"/>
  <c r="S27" i="7"/>
  <c r="AB27" i="7" s="1"/>
  <c r="AG26" i="7"/>
  <c r="AQ26" i="7" s="1"/>
  <c r="AN27" i="7"/>
  <c r="AG27" i="6"/>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AP25" i="1" s="1"/>
  <c r="Z26" i="1"/>
  <c r="AJ26" i="1" s="1"/>
  <c r="AG27" i="1"/>
  <c r="AI27" i="1" s="1"/>
  <c r="S25" i="1"/>
  <c r="AC25" i="1" s="1"/>
  <c r="H26" i="1"/>
  <c r="O26" i="1" s="1"/>
  <c r="AG26" i="1"/>
  <c r="S27" i="1"/>
  <c r="AB27" i="1" s="1"/>
  <c r="L26" i="1"/>
  <c r="U26" i="1" s="1"/>
  <c r="AI25" i="30"/>
  <c r="H25" i="30"/>
  <c r="O25" i="30" s="1"/>
  <c r="AN25" i="30"/>
  <c r="AP25" i="30" s="1"/>
  <c r="AG26" i="30"/>
  <c r="AP26" i="30" s="1"/>
  <c r="U25" i="8"/>
  <c r="N27" i="8"/>
  <c r="V25" i="8"/>
  <c r="N25" i="8"/>
  <c r="AJ27" i="8"/>
  <c r="AQ26" i="8"/>
  <c r="AQ27" i="8"/>
  <c r="AI27" i="8"/>
  <c r="AP26" i="8"/>
  <c r="AC26" i="8"/>
  <c r="V27" i="8"/>
  <c r="AC25" i="8"/>
  <c r="L25" i="9"/>
  <c r="N27" i="9"/>
  <c r="H25" i="9"/>
  <c r="O25" i="9" s="1"/>
  <c r="AQ27" i="9"/>
  <c r="AI26" i="9"/>
  <c r="AQ26" i="9"/>
  <c r="AC26" i="9"/>
  <c r="V27" i="9"/>
  <c r="AJ26" i="9"/>
  <c r="AN26" i="10"/>
  <c r="L25" i="10"/>
  <c r="V25" i="10" s="1"/>
  <c r="U26" i="10"/>
  <c r="N27" i="10"/>
  <c r="V27" i="10"/>
  <c r="AI27" i="10"/>
  <c r="AQ27" i="10"/>
  <c r="V26" i="10"/>
  <c r="U26" i="26"/>
  <c r="AC26" i="26"/>
  <c r="AB25" i="26"/>
  <c r="AJ25" i="26"/>
  <c r="V27" i="26"/>
  <c r="AC25" i="26"/>
  <c r="V26" i="26"/>
  <c r="AG27" i="7"/>
  <c r="N26" i="7"/>
  <c r="AJ27" i="7"/>
  <c r="N27" i="7"/>
  <c r="V27" i="7"/>
  <c r="AC25" i="7"/>
  <c r="V26" i="7"/>
  <c r="AB27" i="24"/>
  <c r="AJ27" i="24"/>
  <c r="AI26" i="24"/>
  <c r="AQ26" i="24"/>
  <c r="AQ27" i="24"/>
  <c r="AI27" i="24"/>
  <c r="V25" i="24"/>
  <c r="AJ25" i="24"/>
  <c r="AC26" i="24"/>
  <c r="V27" i="24"/>
  <c r="AQ25" i="24"/>
  <c r="AJ26" i="24"/>
  <c r="AC27" i="24"/>
  <c r="AN26" i="6"/>
  <c r="AP26" i="6" s="1"/>
  <c r="AI26" i="6"/>
  <c r="AQ26" i="6"/>
  <c r="AQ27" i="6"/>
  <c r="AJ25" i="6"/>
  <c r="V26" i="6"/>
  <c r="AJ26" i="6"/>
  <c r="AQ27" i="21"/>
  <c r="AP27" i="21"/>
  <c r="AJ25" i="21"/>
  <c r="AC26" i="21"/>
  <c r="V27" i="21"/>
  <c r="AQ26" i="21"/>
  <c r="AQ25" i="21"/>
  <c r="AJ26" i="21"/>
  <c r="AC27" i="21"/>
  <c r="AC27" i="5"/>
  <c r="U27" i="5"/>
  <c r="AB27" i="5"/>
  <c r="AJ26" i="5"/>
  <c r="N27" i="5"/>
  <c r="V27" i="5"/>
  <c r="N25" i="5"/>
  <c r="AQ26" i="5"/>
  <c r="AJ27" i="5"/>
  <c r="AC27" i="4"/>
  <c r="AI26" i="4"/>
  <c r="AJ25" i="4"/>
  <c r="AC26" i="4"/>
  <c r="V27" i="4"/>
  <c r="AQ25" i="4"/>
  <c r="AJ26" i="4"/>
  <c r="AP25" i="3"/>
  <c r="L25" i="3"/>
  <c r="V25" i="3" s="1"/>
  <c r="S26" i="3"/>
  <c r="U26" i="3" s="1"/>
  <c r="H26" i="3"/>
  <c r="O26" i="3" s="1"/>
  <c r="AI25" i="3"/>
  <c r="AB25" i="3"/>
  <c r="AJ25" i="3"/>
  <c r="AC25" i="3"/>
  <c r="AB27" i="3"/>
  <c r="AJ27" i="3"/>
  <c r="AI26" i="3"/>
  <c r="AQ26" i="3"/>
  <c r="AP26" i="3"/>
  <c r="U27" i="3"/>
  <c r="V27" i="3"/>
  <c r="V26" i="3"/>
  <c r="AJ25" i="20"/>
  <c r="AC26" i="20"/>
  <c r="AB26" i="20"/>
  <c r="AB27" i="20"/>
  <c r="N27" i="20"/>
  <c r="V27" i="20"/>
  <c r="U27" i="20"/>
  <c r="AC27" i="20"/>
  <c r="AP26" i="20"/>
  <c r="AQ26" i="20"/>
  <c r="AJ27" i="20"/>
  <c r="AQ25" i="20"/>
  <c r="AJ26" i="20"/>
  <c r="U25" i="19"/>
  <c r="V26" i="19"/>
  <c r="AC27" i="19"/>
  <c r="N25" i="19"/>
  <c r="AQ26" i="19"/>
  <c r="AJ27" i="19"/>
  <c r="U27" i="18"/>
  <c r="AB27" i="18"/>
  <c r="AC27" i="18"/>
  <c r="AB25" i="18"/>
  <c r="AJ25" i="18"/>
  <c r="AJ26" i="18"/>
  <c r="AP25" i="18"/>
  <c r="AI25" i="18"/>
  <c r="AQ25" i="18"/>
  <c r="U26" i="18"/>
  <c r="AC26" i="18"/>
  <c r="V27" i="18"/>
  <c r="N26" i="18"/>
  <c r="AP26" i="18"/>
  <c r="AQ25" i="17"/>
  <c r="V25" i="17"/>
  <c r="AC26" i="17"/>
  <c r="AG27" i="2"/>
  <c r="AI27" i="2" s="1"/>
  <c r="AP26" i="2"/>
  <c r="Z25" i="2"/>
  <c r="H26" i="2"/>
  <c r="O26" i="2" s="1"/>
  <c r="AJ26" i="2"/>
  <c r="AI26" i="2"/>
  <c r="N27" i="2"/>
  <c r="V27" i="2"/>
  <c r="N25" i="2"/>
  <c r="AQ26" i="2"/>
  <c r="AJ27" i="2"/>
  <c r="V25" i="16"/>
  <c r="U25" i="16"/>
  <c r="AC25" i="16"/>
  <c r="AQ26" i="16"/>
  <c r="AJ27" i="16"/>
  <c r="AQ25" i="15"/>
  <c r="AI26" i="15"/>
  <c r="AB26" i="15"/>
  <c r="AJ26" i="15"/>
  <c r="AJ25" i="15"/>
  <c r="AC26" i="15"/>
  <c r="V27" i="15"/>
  <c r="N26" i="15"/>
  <c r="AP26" i="15"/>
  <c r="AC25" i="14"/>
  <c r="AC27" i="14"/>
  <c r="AB25" i="14"/>
  <c r="V27" i="14"/>
  <c r="AJ25" i="14"/>
  <c r="AC26" i="14"/>
  <c r="AP26" i="14"/>
  <c r="V26" i="1"/>
  <c r="AC26" i="1"/>
  <c r="AQ25" i="1"/>
  <c r="V27" i="1"/>
  <c r="AJ27" i="1"/>
  <c r="AC25" i="13"/>
  <c r="U25" i="13"/>
  <c r="AB25" i="13"/>
  <c r="V27" i="13"/>
  <c r="V25" i="13"/>
  <c r="AC27" i="13"/>
  <c r="U27" i="13"/>
  <c r="AB27" i="13"/>
  <c r="AQ26" i="13"/>
  <c r="AB26" i="12"/>
  <c r="AJ26" i="12"/>
  <c r="N27" i="12"/>
  <c r="U27" i="12"/>
  <c r="AC27" i="12"/>
  <c r="AJ25" i="12"/>
  <c r="AC26" i="12"/>
  <c r="V27" i="12"/>
  <c r="AQ25" i="12"/>
  <c r="AB27" i="30"/>
  <c r="AJ27" i="30"/>
  <c r="V26" i="30"/>
  <c r="AQ27" i="30"/>
  <c r="AI27" i="30"/>
  <c r="AP27" i="30"/>
  <c r="AJ25" i="30"/>
  <c r="AC26" i="30"/>
  <c r="AQ25" i="30"/>
  <c r="AC27" i="30"/>
  <c r="AB26" i="2" l="1"/>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H42" i="6" s="1"/>
  <c r="F40" i="6"/>
  <c r="F36" i="6"/>
  <c r="F31" i="6"/>
  <c r="F29" i="6"/>
  <c r="F23" i="6"/>
  <c r="F53" i="21"/>
  <c r="H53" i="21" s="1"/>
  <c r="F52" i="21"/>
  <c r="F51" i="21"/>
  <c r="F49" i="21"/>
  <c r="F48" i="21"/>
  <c r="H48" i="21" s="1"/>
  <c r="F46" i="21"/>
  <c r="H46" i="21" s="1"/>
  <c r="O46" i="21" s="1"/>
  <c r="F44" i="21"/>
  <c r="F43" i="21"/>
  <c r="F42" i="21"/>
  <c r="H42" i="21" s="1"/>
  <c r="F40" i="21"/>
  <c r="F36" i="21"/>
  <c r="F31" i="21"/>
  <c r="F29" i="21"/>
  <c r="F23" i="21"/>
  <c r="F53" i="5"/>
  <c r="H53" i="5" s="1"/>
  <c r="F52" i="5"/>
  <c r="F51" i="5"/>
  <c r="F49" i="5"/>
  <c r="F48" i="5"/>
  <c r="H48" i="5" s="1"/>
  <c r="F46" i="5"/>
  <c r="H46" i="5" s="1"/>
  <c r="O46" i="5" s="1"/>
  <c r="F44" i="5"/>
  <c r="F43" i="5"/>
  <c r="F42" i="5"/>
  <c r="H42" i="5" s="1"/>
  <c r="F40" i="5"/>
  <c r="F36" i="5"/>
  <c r="F31" i="5"/>
  <c r="F29" i="5"/>
  <c r="F23" i="5"/>
  <c r="F53" i="4"/>
  <c r="H53" i="4" s="1"/>
  <c r="F52" i="4"/>
  <c r="F51" i="4"/>
  <c r="F49" i="4"/>
  <c r="F48" i="4"/>
  <c r="F46" i="4"/>
  <c r="H46" i="4" s="1"/>
  <c r="O46" i="4" s="1"/>
  <c r="F44" i="4"/>
  <c r="H44" i="4" s="1"/>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K49" i="6"/>
  <c r="J49" i="6"/>
  <c r="AM48" i="6"/>
  <c r="AM49" i="6" s="1"/>
  <c r="AL48" i="6"/>
  <c r="AF48" i="6"/>
  <c r="AE48" i="6"/>
  <c r="Y48" i="6"/>
  <c r="Y49" i="6" s="1"/>
  <c r="X48" i="6"/>
  <c r="R48" i="6"/>
  <c r="R49" i="6" s="1"/>
  <c r="Q48" i="6"/>
  <c r="K48" i="6"/>
  <c r="J48" i="6"/>
  <c r="L48" i="6" s="1"/>
  <c r="G48" i="6"/>
  <c r="G49" i="6" s="1"/>
  <c r="AL46" i="6"/>
  <c r="AN46" i="6" s="1"/>
  <c r="AE46" i="6"/>
  <c r="AG46" i="6" s="1"/>
  <c r="X46" i="6"/>
  <c r="Z46" i="6" s="1"/>
  <c r="Q46" i="6"/>
  <c r="S46" i="6" s="1"/>
  <c r="J46" i="6"/>
  <c r="L46" i="6" s="1"/>
  <c r="G45" i="6"/>
  <c r="G51" i="6" s="1"/>
  <c r="AM44" i="6"/>
  <c r="AL44" i="6"/>
  <c r="AN44" i="6" s="1"/>
  <c r="AF44" i="6"/>
  <c r="AE44" i="6"/>
  <c r="Y44" i="6"/>
  <c r="X44" i="6"/>
  <c r="R44" i="6"/>
  <c r="Q44" i="6"/>
  <c r="K44" i="6"/>
  <c r="J44" i="6"/>
  <c r="L44" i="6" s="1"/>
  <c r="G44" i="6"/>
  <c r="AM43" i="6"/>
  <c r="AL43" i="6"/>
  <c r="AF43" i="6"/>
  <c r="AE43" i="6"/>
  <c r="AG43" i="6" s="1"/>
  <c r="Y43" i="6"/>
  <c r="X43" i="6"/>
  <c r="R43" i="6"/>
  <c r="Q43" i="6"/>
  <c r="K43" i="6"/>
  <c r="J43" i="6"/>
  <c r="G43" i="6"/>
  <c r="B43" i="6"/>
  <c r="AM42" i="6"/>
  <c r="AL42" i="6"/>
  <c r="AF42" i="6"/>
  <c r="AE42" i="6"/>
  <c r="Y42" i="6"/>
  <c r="X42" i="6"/>
  <c r="R42" i="6"/>
  <c r="Q42" i="6"/>
  <c r="S42" i="6" s="1"/>
  <c r="K42" i="6"/>
  <c r="J42" i="6"/>
  <c r="G42" i="6"/>
  <c r="D42" i="6"/>
  <c r="B42" i="6"/>
  <c r="AM40" i="6"/>
  <c r="AL40" i="6"/>
  <c r="AN40" i="6" s="1"/>
  <c r="AF40" i="6"/>
  <c r="AE40" i="6"/>
  <c r="AG40" i="6" s="1"/>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M49" i="21"/>
  <c r="AL49" i="21"/>
  <c r="AF49" i="21"/>
  <c r="AE49" i="21"/>
  <c r="X49" i="21"/>
  <c r="Q49" i="21"/>
  <c r="J49" i="21"/>
  <c r="AM48" i="21"/>
  <c r="AL48" i="21"/>
  <c r="AN48" i="21" s="1"/>
  <c r="AF48" i="21"/>
  <c r="AE48" i="21"/>
  <c r="Y48" i="21"/>
  <c r="Y49" i="21" s="1"/>
  <c r="X48" i="21"/>
  <c r="R48" i="21"/>
  <c r="R49" i="21" s="1"/>
  <c r="Q48" i="21"/>
  <c r="S48" i="21" s="1"/>
  <c r="K48" i="21"/>
  <c r="K49" i="21" s="1"/>
  <c r="J48" i="21"/>
  <c r="G48" i="21"/>
  <c r="G49" i="21" s="1"/>
  <c r="J46" i="21"/>
  <c r="L46" i="21" s="1"/>
  <c r="V46" i="21" s="1"/>
  <c r="G45" i="21"/>
  <c r="G51" i="21" s="1"/>
  <c r="AM44" i="21"/>
  <c r="AL44" i="21"/>
  <c r="AF44" i="21"/>
  <c r="AE44" i="21"/>
  <c r="AG44" i="21" s="1"/>
  <c r="Y44" i="21"/>
  <c r="X44" i="21"/>
  <c r="R44" i="21"/>
  <c r="Q44" i="21"/>
  <c r="K44" i="21"/>
  <c r="J44" i="21"/>
  <c r="G44" i="21"/>
  <c r="AM43" i="21"/>
  <c r="AL43" i="21"/>
  <c r="AN43" i="21" s="1"/>
  <c r="AF43" i="21"/>
  <c r="AE43" i="21"/>
  <c r="Y43" i="21"/>
  <c r="X43" i="21"/>
  <c r="Z43" i="21" s="1"/>
  <c r="R43" i="21"/>
  <c r="Q43" i="21"/>
  <c r="K43" i="21"/>
  <c r="J43" i="21"/>
  <c r="G43" i="21"/>
  <c r="AM42" i="21"/>
  <c r="AL42" i="21"/>
  <c r="AF42" i="21"/>
  <c r="AE42" i="21"/>
  <c r="AG42" i="21" s="1"/>
  <c r="Y42" i="21"/>
  <c r="X42" i="21"/>
  <c r="R42" i="21"/>
  <c r="Q42" i="21"/>
  <c r="S42" i="21" s="1"/>
  <c r="K42" i="21"/>
  <c r="J42" i="21"/>
  <c r="G42" i="21"/>
  <c r="AM40" i="21"/>
  <c r="AL40" i="21"/>
  <c r="AN40" i="21" s="1"/>
  <c r="AF40" i="21"/>
  <c r="AE40" i="21"/>
  <c r="Y40" i="21"/>
  <c r="X40" i="21"/>
  <c r="Z40" i="21" s="1"/>
  <c r="R40" i="21"/>
  <c r="Q40" i="21"/>
  <c r="K40" i="21"/>
  <c r="G40" i="21"/>
  <c r="AL53" i="5"/>
  <c r="AN53" i="5" s="1"/>
  <c r="AE53" i="5"/>
  <c r="AG53" i="5" s="1"/>
  <c r="X53" i="5"/>
  <c r="Z53" i="5" s="1"/>
  <c r="Q53" i="5"/>
  <c r="S53" i="5" s="1"/>
  <c r="J53" i="5"/>
  <c r="L53" i="5" s="1"/>
  <c r="J52" i="5"/>
  <c r="J51" i="5"/>
  <c r="AM49" i="5"/>
  <c r="AL49" i="5"/>
  <c r="AE49" i="5"/>
  <c r="X49" i="5"/>
  <c r="Q49" i="5"/>
  <c r="J49" i="5"/>
  <c r="AM48" i="5"/>
  <c r="AL48" i="5"/>
  <c r="AF48" i="5"/>
  <c r="AE48" i="5"/>
  <c r="Y48" i="5"/>
  <c r="Y49" i="5" s="1"/>
  <c r="X48" i="5"/>
  <c r="R48" i="5"/>
  <c r="R49" i="5" s="1"/>
  <c r="Q48" i="5"/>
  <c r="S48" i="5" s="1"/>
  <c r="K48" i="5"/>
  <c r="K49" i="5" s="1"/>
  <c r="J48" i="5"/>
  <c r="G48" i="5"/>
  <c r="G49" i="5" s="1"/>
  <c r="J46" i="5"/>
  <c r="L46" i="5" s="1"/>
  <c r="G45" i="5"/>
  <c r="G51" i="5" s="1"/>
  <c r="AM44" i="5"/>
  <c r="AL44" i="5"/>
  <c r="AF44" i="5"/>
  <c r="AE44" i="5"/>
  <c r="AG44" i="5" s="1"/>
  <c r="Y44" i="5"/>
  <c r="X44" i="5"/>
  <c r="R44" i="5"/>
  <c r="Q44" i="5"/>
  <c r="K44" i="5"/>
  <c r="J44" i="5"/>
  <c r="G44" i="5"/>
  <c r="AM43" i="5"/>
  <c r="AL43" i="5"/>
  <c r="AN43" i="5" s="1"/>
  <c r="AF43" i="5"/>
  <c r="AE43" i="5"/>
  <c r="Y43" i="5"/>
  <c r="X43" i="5"/>
  <c r="Z43" i="5" s="1"/>
  <c r="R43" i="5"/>
  <c r="Q43" i="5"/>
  <c r="K43" i="5"/>
  <c r="J43" i="5"/>
  <c r="G43" i="5"/>
  <c r="AM42" i="5"/>
  <c r="AL42" i="5"/>
  <c r="AF42" i="5"/>
  <c r="AE42" i="5"/>
  <c r="AG42" i="5" s="1"/>
  <c r="Y42" i="5"/>
  <c r="X42" i="5"/>
  <c r="R42" i="5"/>
  <c r="Q42" i="5"/>
  <c r="S42" i="5" s="1"/>
  <c r="K42" i="5"/>
  <c r="J42" i="5"/>
  <c r="G42" i="5"/>
  <c r="AM40" i="5"/>
  <c r="AL40" i="5"/>
  <c r="AN40" i="5" s="1"/>
  <c r="AF40" i="5"/>
  <c r="AE40" i="5"/>
  <c r="Y40" i="5"/>
  <c r="X40" i="5"/>
  <c r="Z40" i="5" s="1"/>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Z48" i="4" s="1"/>
  <c r="R48" i="4"/>
  <c r="R49" i="4" s="1"/>
  <c r="Q48" i="4"/>
  <c r="S48" i="4" s="1"/>
  <c r="K48" i="4"/>
  <c r="K49" i="4" s="1"/>
  <c r="J48" i="4"/>
  <c r="G48" i="4"/>
  <c r="G49" i="4" s="1"/>
  <c r="J46" i="4"/>
  <c r="Q46" i="4" s="1"/>
  <c r="G45" i="4"/>
  <c r="G51" i="4" s="1"/>
  <c r="G52" i="4" s="1"/>
  <c r="G54" i="4" s="1"/>
  <c r="H54" i="4" s="1"/>
  <c r="AM44" i="4"/>
  <c r="AL44" i="4"/>
  <c r="AN44" i="4" s="1"/>
  <c r="AF44" i="4"/>
  <c r="AE44" i="4"/>
  <c r="Y44" i="4"/>
  <c r="X44" i="4"/>
  <c r="R44" i="4"/>
  <c r="Q44" i="4"/>
  <c r="S44" i="4" s="1"/>
  <c r="K44" i="4"/>
  <c r="J44" i="4"/>
  <c r="G44" i="4"/>
  <c r="AM43" i="4"/>
  <c r="AL43" i="4"/>
  <c r="AN43" i="4" s="1"/>
  <c r="AF43" i="4"/>
  <c r="AE43" i="4"/>
  <c r="AG43" i="4" s="1"/>
  <c r="Y43" i="4"/>
  <c r="X43" i="4"/>
  <c r="Z43" i="4" s="1"/>
  <c r="R43" i="4"/>
  <c r="Q43" i="4"/>
  <c r="S43" i="4" s="1"/>
  <c r="K43" i="4"/>
  <c r="J43" i="4"/>
  <c r="L43" i="4" s="1"/>
  <c r="G43" i="4"/>
  <c r="AM42" i="4"/>
  <c r="AL42" i="4"/>
  <c r="AF42" i="4"/>
  <c r="AE42" i="4"/>
  <c r="Y42" i="4"/>
  <c r="X42" i="4"/>
  <c r="R42" i="4"/>
  <c r="Q42" i="4"/>
  <c r="K42" i="4"/>
  <c r="J42" i="4"/>
  <c r="G42" i="4"/>
  <c r="AM40" i="4"/>
  <c r="AL40" i="4"/>
  <c r="AF40" i="4"/>
  <c r="AE40" i="4"/>
  <c r="Y40" i="4"/>
  <c r="X40" i="4"/>
  <c r="Z40" i="4" s="1"/>
  <c r="R40" i="4"/>
  <c r="Q40" i="4"/>
  <c r="S40" i="4" s="1"/>
  <c r="K40" i="4"/>
  <c r="G40" i="4"/>
  <c r="AL44" i="3"/>
  <c r="AL43" i="3"/>
  <c r="AL40" i="3"/>
  <c r="G45" i="10"/>
  <c r="G51" i="10" s="1"/>
  <c r="G45" i="9"/>
  <c r="G51" i="9" s="1"/>
  <c r="K51" i="9" s="1"/>
  <c r="R51" i="9" s="1"/>
  <c r="Y51" i="9" s="1"/>
  <c r="AF51" i="9" s="1"/>
  <c r="AM51" i="9" s="1"/>
  <c r="K45" i="26"/>
  <c r="G45" i="26"/>
  <c r="K45" i="7"/>
  <c r="K54" i="7" s="1"/>
  <c r="G45" i="7"/>
  <c r="G45" i="24"/>
  <c r="Q69" i="1" l="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AP43" i="6" s="1"/>
  <c r="AQ43" i="6" s="1"/>
  <c r="Z48" i="6"/>
  <c r="Z40" i="6"/>
  <c r="AI40" i="6" s="1"/>
  <c r="AJ40" i="6" s="1"/>
  <c r="AG42" i="6"/>
  <c r="H49" i="6"/>
  <c r="AG42" i="4"/>
  <c r="H43" i="4"/>
  <c r="N43" i="4" s="1"/>
  <c r="O43" i="4" s="1"/>
  <c r="S42" i="4"/>
  <c r="H48" i="4"/>
  <c r="AG44" i="4"/>
  <c r="AP44" i="4" s="1"/>
  <c r="AQ44" i="4" s="1"/>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AB48" i="4"/>
  <c r="AC48" i="4" s="1"/>
  <c r="Z49" i="21"/>
  <c r="S49" i="5"/>
  <c r="S40" i="6"/>
  <c r="AB40" i="6" s="1"/>
  <c r="AC40" i="6" s="1"/>
  <c r="L44" i="4"/>
  <c r="N44" i="4" s="1"/>
  <c r="O44" i="4" s="1"/>
  <c r="S40" i="21"/>
  <c r="AB40" i="21" s="1"/>
  <c r="AC40" i="21" s="1"/>
  <c r="S43" i="21"/>
  <c r="AB43" i="21" s="1"/>
  <c r="S43" i="6"/>
  <c r="AN49" i="6"/>
  <c r="Z49" i="4"/>
  <c r="AN42" i="5"/>
  <c r="AP42" i="5" s="1"/>
  <c r="AQ42" i="5" s="1"/>
  <c r="S44" i="21"/>
  <c r="S49" i="21"/>
  <c r="S44" i="6"/>
  <c r="AG48" i="4"/>
  <c r="AI48" i="4" s="1"/>
  <c r="AJ48" i="4" s="1"/>
  <c r="AG48" i="21"/>
  <c r="AP48" i="21" s="1"/>
  <c r="AQ48" i="21" s="1"/>
  <c r="AG49" i="21"/>
  <c r="Z44" i="6"/>
  <c r="Z44" i="4"/>
  <c r="AG43" i="5"/>
  <c r="AP43" i="5" s="1"/>
  <c r="S44" i="5"/>
  <c r="AP46" i="6"/>
  <c r="AN49" i="5"/>
  <c r="U43" i="4"/>
  <c r="V43" i="4" s="1"/>
  <c r="L49" i="4"/>
  <c r="S40" i="5"/>
  <c r="AB40" i="5" s="1"/>
  <c r="AC40" i="5" s="1"/>
  <c r="L42" i="21"/>
  <c r="N42" i="21" s="1"/>
  <c r="O42" i="21" s="1"/>
  <c r="L44" i="21"/>
  <c r="AG48" i="5"/>
  <c r="AN49" i="4"/>
  <c r="Z42" i="5"/>
  <c r="AB42" i="5" s="1"/>
  <c r="AC42" i="5" s="1"/>
  <c r="L43" i="5"/>
  <c r="Z44" i="5"/>
  <c r="AI44" i="5" s="1"/>
  <c r="AJ44" i="5" s="1"/>
  <c r="Z49" i="5"/>
  <c r="AN42" i="21"/>
  <c r="AP42" i="21" s="1"/>
  <c r="AQ42" i="21" s="1"/>
  <c r="AN44" i="21"/>
  <c r="AP44" i="21" s="1"/>
  <c r="AQ44" i="21" s="1"/>
  <c r="L49" i="21"/>
  <c r="Z42" i="6"/>
  <c r="L43" i="6"/>
  <c r="AG48" i="6"/>
  <c r="S43" i="5"/>
  <c r="AB43" i="5" s="1"/>
  <c r="AC43" i="5" s="1"/>
  <c r="Z42" i="4"/>
  <c r="L42" i="5"/>
  <c r="N42" i="5" s="1"/>
  <c r="O42" i="5" s="1"/>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Z42" i="21"/>
  <c r="AI42" i="21" s="1"/>
  <c r="AJ42" i="21" s="1"/>
  <c r="AN42" i="6"/>
  <c r="Z43" i="6"/>
  <c r="AI43" i="6" s="1"/>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G52" i="21"/>
  <c r="G54" i="21" s="1"/>
  <c r="H54" i="21" s="1"/>
  <c r="H51" i="21"/>
  <c r="AP53" i="21"/>
  <c r="AQ53" i="21" s="1"/>
  <c r="N53" i="21"/>
  <c r="O53" i="21" s="1"/>
  <c r="AB53" i="21"/>
  <c r="AC53" i="21" s="1"/>
  <c r="U53" i="21"/>
  <c r="V53" i="21" s="1"/>
  <c r="L48" i="21"/>
  <c r="H45" i="21"/>
  <c r="O45" i="21" s="1"/>
  <c r="N46" i="21"/>
  <c r="Z48" i="21"/>
  <c r="AB53" i="5"/>
  <c r="AC53" i="5" s="1"/>
  <c r="AP53" i="5"/>
  <c r="AQ53" i="5" s="1"/>
  <c r="AI53" i="5"/>
  <c r="AJ53" i="5" s="1"/>
  <c r="V46" i="5"/>
  <c r="N46" i="5"/>
  <c r="G52" i="5"/>
  <c r="G54" i="5" s="1"/>
  <c r="H54" i="5" s="1"/>
  <c r="H51" i="5"/>
  <c r="N53" i="5"/>
  <c r="O53" i="5" s="1"/>
  <c r="U53" i="5"/>
  <c r="V53" i="5" s="1"/>
  <c r="L48" i="5"/>
  <c r="AF49" i="5"/>
  <c r="AG49" i="5" s="1"/>
  <c r="H45" i="5"/>
  <c r="O45" i="5" s="1"/>
  <c r="Z48" i="5"/>
  <c r="AI43" i="4"/>
  <c r="AJ43" i="4" s="1"/>
  <c r="S46" i="4"/>
  <c r="X46" i="4"/>
  <c r="AB53" i="4"/>
  <c r="AC53" i="4" s="1"/>
  <c r="AI53" i="4"/>
  <c r="AJ53" i="4" s="1"/>
  <c r="AP53" i="4"/>
  <c r="AQ53" i="4" s="1"/>
  <c r="H51" i="4"/>
  <c r="AP43" i="4"/>
  <c r="AQ43" i="4" s="1"/>
  <c r="AB43" i="4"/>
  <c r="AC43" i="4" s="1"/>
  <c r="N53" i="4"/>
  <c r="O53" i="4" s="1"/>
  <c r="U53" i="4"/>
  <c r="V53" i="4" s="1"/>
  <c r="L46" i="4"/>
  <c r="AF49" i="4"/>
  <c r="AG49" i="4" s="1"/>
  <c r="H45" i="4"/>
  <c r="O45" i="4" s="1"/>
  <c r="AN48" i="4"/>
  <c r="AC40" i="4"/>
  <c r="G45" i="3"/>
  <c r="R43" i="3"/>
  <c r="Y43" i="3"/>
  <c r="AM43" i="3"/>
  <c r="AF43" i="3"/>
  <c r="F18" i="3"/>
  <c r="N43" i="21" l="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AB42" i="21"/>
  <c r="AC42" i="21"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I42" i="5"/>
  <c r="AJ42" i="5"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U42" i="5"/>
  <c r="V42" i="5" s="1"/>
  <c r="AP49" i="6"/>
  <c r="AQ49" i="6" s="1"/>
  <c r="AQ43" i="5"/>
  <c r="N49" i="5"/>
  <c r="O49" i="5" s="1"/>
  <c r="U49" i="5"/>
  <c r="V49" i="5" s="1"/>
  <c r="N43" i="5"/>
  <c r="O43" i="5" s="1"/>
  <c r="U42" i="21"/>
  <c r="V42" i="21"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H52" i="21"/>
  <c r="AI49" i="5"/>
  <c r="AJ49" i="5" s="1"/>
  <c r="AP49" i="5"/>
  <c r="AQ49" i="5" s="1"/>
  <c r="H52" i="5"/>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M57" i="19"/>
  <c r="AL57" i="19"/>
  <c r="AE57" i="19"/>
  <c r="X57" i="19"/>
  <c r="Q57" i="19"/>
  <c r="K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Q48" i="3"/>
  <c r="S48" i="3" s="1"/>
  <c r="R48" i="3"/>
  <c r="R49" i="3" s="1"/>
  <c r="X48" i="3"/>
  <c r="Y48" i="3"/>
  <c r="Y49" i="3" s="1"/>
  <c r="AE48" i="3"/>
  <c r="AF48" i="3"/>
  <c r="AL48" i="3"/>
  <c r="AN48" i="3" s="1"/>
  <c r="AM48" i="3"/>
  <c r="J49" i="3"/>
  <c r="K49" i="3"/>
  <c r="Q49" i="3"/>
  <c r="X49" i="3"/>
  <c r="AE49" i="3"/>
  <c r="AL49" i="3"/>
  <c r="AM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H54" i="17"/>
  <c r="J54" i="17"/>
  <c r="K54" i="17"/>
  <c r="Q54" i="17"/>
  <c r="X54" i="17"/>
  <c r="Y54" i="17"/>
  <c r="AE54" i="17"/>
  <c r="AF54" i="17"/>
  <c r="AL54" i="17"/>
  <c r="AM54" i="17"/>
  <c r="G55" i="17"/>
  <c r="Y55" i="17" s="1"/>
  <c r="J55" i="17"/>
  <c r="Q55" i="17"/>
  <c r="X55" i="17"/>
  <c r="AE55" i="17"/>
  <c r="AL55" i="17"/>
  <c r="G56" i="17"/>
  <c r="H56" i="17" s="1"/>
  <c r="J56" i="17"/>
  <c r="Q56" i="17"/>
  <c r="X56" i="17"/>
  <c r="AE56" i="17"/>
  <c r="AL56" i="17"/>
  <c r="AL49" i="2"/>
  <c r="AL48" i="2"/>
  <c r="AE49" i="2"/>
  <c r="AE48" i="2"/>
  <c r="X49" i="2"/>
  <c r="X48" i="2"/>
  <c r="Q49" i="2"/>
  <c r="Q48" i="2"/>
  <c r="G58" i="2"/>
  <c r="G57" i="2"/>
  <c r="AB46" i="21" l="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N57" i="19"/>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K54" i="10"/>
  <c r="J54" i="10"/>
  <c r="G54" i="10"/>
  <c r="R54" i="10" s="1"/>
  <c r="AM56" i="9"/>
  <c r="AL56" i="9"/>
  <c r="AE56" i="9"/>
  <c r="X56" i="9"/>
  <c r="Q56" i="9"/>
  <c r="J56" i="9"/>
  <c r="G56" i="9"/>
  <c r="H56" i="9" s="1"/>
  <c r="AL55" i="9"/>
  <c r="AE55" i="9"/>
  <c r="Y55" i="9"/>
  <c r="X55" i="9"/>
  <c r="Q55" i="9"/>
  <c r="J55" i="9"/>
  <c r="G55" i="9"/>
  <c r="R55" i="9" s="1"/>
  <c r="AL54" i="9"/>
  <c r="AE54" i="9"/>
  <c r="X54" i="9"/>
  <c r="Q54" i="9"/>
  <c r="J54" i="9"/>
  <c r="G54" i="9"/>
  <c r="AM54" i="9" s="1"/>
  <c r="AL56" i="8"/>
  <c r="AE56" i="8"/>
  <c r="X56" i="8"/>
  <c r="Q56" i="8"/>
  <c r="J56" i="8"/>
  <c r="G56" i="8"/>
  <c r="H56" i="8" s="1"/>
  <c r="AL55" i="8"/>
  <c r="AE55" i="8"/>
  <c r="Y55" i="8"/>
  <c r="X55" i="8"/>
  <c r="Q55" i="8"/>
  <c r="K55" i="8"/>
  <c r="J55" i="8"/>
  <c r="G55" i="8"/>
  <c r="R55" i="8" s="1"/>
  <c r="AL54" i="8"/>
  <c r="AE54" i="8"/>
  <c r="X54" i="8"/>
  <c r="Q54" i="8"/>
  <c r="J54" i="8"/>
  <c r="G54" i="8"/>
  <c r="AM54" i="8" s="1"/>
  <c r="AM56" i="20"/>
  <c r="AL56" i="20"/>
  <c r="AE56" i="20"/>
  <c r="Y56" i="20"/>
  <c r="X56" i="20"/>
  <c r="Q56" i="20"/>
  <c r="J56" i="20"/>
  <c r="G56" i="20"/>
  <c r="AF56" i="20" s="1"/>
  <c r="AL55" i="20"/>
  <c r="AE55" i="20"/>
  <c r="X55" i="20"/>
  <c r="Q55" i="20"/>
  <c r="J55" i="20"/>
  <c r="G55" i="20"/>
  <c r="AM55" i="20" s="1"/>
  <c r="AL54" i="20"/>
  <c r="AE54" i="20"/>
  <c r="Y54" i="20"/>
  <c r="X54" i="20"/>
  <c r="Q54" i="20"/>
  <c r="K54" i="20"/>
  <c r="J54" i="20"/>
  <c r="G54" i="20"/>
  <c r="AF54" i="20" s="1"/>
  <c r="AL56" i="19"/>
  <c r="AE56" i="19"/>
  <c r="X56" i="19"/>
  <c r="Q56" i="19"/>
  <c r="K56" i="19"/>
  <c r="J56" i="19"/>
  <c r="G56" i="19"/>
  <c r="R56" i="19" s="1"/>
  <c r="AM55" i="19"/>
  <c r="AL55" i="19"/>
  <c r="AE55" i="19"/>
  <c r="Y55" i="19"/>
  <c r="X55" i="19"/>
  <c r="Q55" i="19"/>
  <c r="K55" i="19"/>
  <c r="J55" i="19"/>
  <c r="G55" i="19"/>
  <c r="R55" i="19" s="1"/>
  <c r="AL54" i="19"/>
  <c r="AL45" i="19" s="1"/>
  <c r="AF54" i="19"/>
  <c r="AE54" i="19"/>
  <c r="X54" i="19"/>
  <c r="Q54" i="19"/>
  <c r="J54" i="19"/>
  <c r="G54" i="19"/>
  <c r="R54" i="19" s="1"/>
  <c r="AM56" i="18"/>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Y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M56" i="15"/>
  <c r="AL56" i="15"/>
  <c r="AE56" i="15"/>
  <c r="Y56" i="15"/>
  <c r="X56" i="15"/>
  <c r="Q56" i="15"/>
  <c r="J56" i="15"/>
  <c r="G56" i="15"/>
  <c r="AF56" i="15" s="1"/>
  <c r="AL55" i="15"/>
  <c r="AE55" i="15"/>
  <c r="X55" i="15"/>
  <c r="Q55" i="15"/>
  <c r="J55" i="15"/>
  <c r="G55" i="15"/>
  <c r="H55" i="15" s="1"/>
  <c r="AL54" i="15"/>
  <c r="AE54" i="15"/>
  <c r="X54" i="15"/>
  <c r="Q54" i="15"/>
  <c r="K54" i="15"/>
  <c r="J54" i="15"/>
  <c r="G54" i="15"/>
  <c r="AF54" i="15" s="1"/>
  <c r="AM56" i="14"/>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H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M55" i="12"/>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X45" i="8" l="1"/>
  <c r="Q45" i="9"/>
  <c r="Y54" i="10"/>
  <c r="H54" i="10"/>
  <c r="AM54" i="10"/>
  <c r="H55" i="9"/>
  <c r="AM55" i="9"/>
  <c r="K55" i="9"/>
  <c r="Y54" i="8"/>
  <c r="AM55" i="8"/>
  <c r="K55" i="1"/>
  <c r="AF54" i="1"/>
  <c r="H56" i="30"/>
  <c r="K56" i="30"/>
  <c r="Y55" i="30"/>
  <c r="H54" i="1"/>
  <c r="X45" i="9"/>
  <c r="Q45" i="8"/>
  <c r="X45" i="13"/>
  <c r="S56" i="13"/>
  <c r="Z55" i="2"/>
  <c r="AE45" i="30"/>
  <c r="AL45" i="1"/>
  <c r="Z55" i="30"/>
  <c r="AN55" i="12"/>
  <c r="F45" i="20"/>
  <c r="H45" i="20" s="1"/>
  <c r="AN56" i="14"/>
  <c r="N54" i="26"/>
  <c r="O54" i="26" s="1"/>
  <c r="N54" i="7"/>
  <c r="O54" i="7" s="1"/>
  <c r="F45" i="2"/>
  <c r="H45" i="2" s="1"/>
  <c r="AN54" i="30"/>
  <c r="AN55" i="14"/>
  <c r="F45" i="18"/>
  <c r="H45" i="18" s="1"/>
  <c r="F45" i="19"/>
  <c r="H45" i="19" s="1"/>
  <c r="L56" i="30"/>
  <c r="L56" i="13"/>
  <c r="AL45" i="16"/>
  <c r="J45" i="8"/>
  <c r="Q45" i="10"/>
  <c r="AE45" i="10"/>
  <c r="L54" i="16"/>
  <c r="AL45" i="2"/>
  <c r="AG56" i="2"/>
  <c r="AL45" i="18"/>
  <c r="L56" i="19"/>
  <c r="Q45" i="20"/>
  <c r="AE45" i="8"/>
  <c r="AL45" i="10"/>
  <c r="AG56" i="15"/>
  <c r="J45" i="16"/>
  <c r="AG56" i="18"/>
  <c r="AL45" i="8"/>
  <c r="L55" i="30"/>
  <c r="AE45" i="19"/>
  <c r="J45" i="30"/>
  <c r="AE45" i="9"/>
  <c r="X45" i="10"/>
  <c r="J45" i="13"/>
  <c r="AE45" i="1"/>
  <c r="Z54" i="2"/>
  <c r="J45" i="20"/>
  <c r="AL45" i="9"/>
  <c r="Z54" i="10"/>
  <c r="AG56" i="14"/>
  <c r="J45" i="15"/>
  <c r="X45" i="16"/>
  <c r="AN55" i="8"/>
  <c r="J45" i="9"/>
  <c r="L55" i="9"/>
  <c r="J45" i="10"/>
  <c r="J45" i="18"/>
  <c r="AL45" i="14"/>
  <c r="Z55" i="16"/>
  <c r="J45" i="14"/>
  <c r="AE45" i="2"/>
  <c r="AE45" i="18"/>
  <c r="X45" i="12"/>
  <c r="AG56" i="16"/>
  <c r="AL45" i="20"/>
  <c r="AL45" i="13"/>
  <c r="Q45" i="1"/>
  <c r="AE45" i="12"/>
  <c r="AN56" i="15"/>
  <c r="AN56" i="18"/>
  <c r="S55" i="19"/>
  <c r="AN55" i="20"/>
  <c r="AN54" i="9"/>
  <c r="AP58" i="2"/>
  <c r="AQ58" i="2" s="1"/>
  <c r="J45" i="12"/>
  <c r="AL45" i="12"/>
  <c r="AE45" i="15"/>
  <c r="X45" i="18"/>
  <c r="Q45" i="30"/>
  <c r="AG54" i="14"/>
  <c r="X45" i="30"/>
  <c r="AG54" i="1"/>
  <c r="AL45" i="15"/>
  <c r="L55" i="16"/>
  <c r="J45" i="19"/>
  <c r="L5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N54" i="10"/>
  <c r="AG56" i="10"/>
  <c r="H56" i="10"/>
  <c r="K56" i="10"/>
  <c r="L56" i="10" s="1"/>
  <c r="Y54" i="9"/>
  <c r="Z54" i="9" s="1"/>
  <c r="AF55" i="9"/>
  <c r="AG55" i="9" s="1"/>
  <c r="AN55" i="9"/>
  <c r="Z55" i="8"/>
  <c r="S55" i="8"/>
  <c r="AF55" i="8"/>
  <c r="AG55" i="8" s="1"/>
  <c r="AN54" i="8"/>
  <c r="H55" i="8"/>
  <c r="AM56" i="8"/>
  <c r="AN56" i="8" s="1"/>
  <c r="L55" i="8"/>
  <c r="X45" i="20"/>
  <c r="AG56" i="20"/>
  <c r="AN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Y54" i="15"/>
  <c r="L54" i="15"/>
  <c r="AG54" i="15"/>
  <c r="AM54" i="15"/>
  <c r="AN54" i="15" s="1"/>
  <c r="Q45" i="15"/>
  <c r="Z56" i="15"/>
  <c r="X45" i="15"/>
  <c r="K54" i="14"/>
  <c r="L54" i="14" s="1"/>
  <c r="X45" i="14"/>
  <c r="Y54" i="14"/>
  <c r="AM54" i="14"/>
  <c r="AN54" i="14" s="1"/>
  <c r="Q45" i="14"/>
  <c r="Y56" i="14"/>
  <c r="Z56" i="14" s="1"/>
  <c r="K54" i="1"/>
  <c r="L54" i="1" s="1"/>
  <c r="AF55" i="1"/>
  <c r="AG55" i="1" s="1"/>
  <c r="AM56" i="1"/>
  <c r="AN56" i="1" s="1"/>
  <c r="AM54" i="1"/>
  <c r="AN54" i="1" s="1"/>
  <c r="Z55" i="1"/>
  <c r="AG56" i="1"/>
  <c r="X45" i="1"/>
  <c r="Y54" i="1"/>
  <c r="Z54" i="1" s="1"/>
  <c r="L55" i="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Z54" i="16"/>
  <c r="S56" i="19"/>
  <c r="Z54" i="20"/>
  <c r="Z54" i="8"/>
  <c r="Z54" i="14"/>
  <c r="Z56" i="18"/>
  <c r="Z55" i="10"/>
  <c r="Z55" i="9"/>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2" i="8"/>
  <c r="J46" i="8"/>
  <c r="AL46" i="26"/>
  <c r="AN46" i="26" s="1"/>
  <c r="AE46" i="26"/>
  <c r="AG46" i="26" s="1"/>
  <c r="X46" i="26"/>
  <c r="Z46" i="26" s="1"/>
  <c r="Q46" i="26"/>
  <c r="S46" i="26" s="1"/>
  <c r="J46" i="26"/>
  <c r="L46" i="26" s="1"/>
  <c r="H46" i="26"/>
  <c r="O46" i="26" s="1"/>
  <c r="AM44" i="26"/>
  <c r="AL44" i="26"/>
  <c r="AF44" i="26"/>
  <c r="AE44" i="26"/>
  <c r="AG44" i="26" s="1"/>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S40" i="26" s="1"/>
  <c r="K40" i="26"/>
  <c r="H40" i="26"/>
  <c r="G40" i="26"/>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N42" i="24" s="1"/>
  <c r="AF42" i="24"/>
  <c r="AE42" i="24"/>
  <c r="AG42" i="24" s="1"/>
  <c r="Y42" i="24"/>
  <c r="X42" i="24"/>
  <c r="R42" i="24"/>
  <c r="Q42" i="24"/>
  <c r="S42" i="24" s="1"/>
  <c r="K42" i="24"/>
  <c r="J42" i="24"/>
  <c r="G42" i="24"/>
  <c r="H42" i="24" s="1"/>
  <c r="D42" i="24"/>
  <c r="B42" i="24"/>
  <c r="AM40" i="24"/>
  <c r="AL40" i="24"/>
  <c r="AN40" i="24" s="1"/>
  <c r="AF40" i="24"/>
  <c r="AE40" i="24"/>
  <c r="Y40" i="24"/>
  <c r="X40" i="24"/>
  <c r="Z40" i="24" s="1"/>
  <c r="R40" i="24"/>
  <c r="Q40" i="24"/>
  <c r="K40" i="24"/>
  <c r="G40" i="24"/>
  <c r="H40" i="24" s="1"/>
  <c r="D40" i="24"/>
  <c r="B40" i="24"/>
  <c r="L42" i="26" l="1"/>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AI44" i="26" s="1"/>
  <c r="AJ44" i="26" s="1"/>
  <c r="S43" i="26"/>
  <c r="Z43" i="26"/>
  <c r="Z42" i="24"/>
  <c r="AB42" i="24" s="1"/>
  <c r="AC42" i="24" s="1"/>
  <c r="Z40" i="26"/>
  <c r="AB40" i="26" s="1"/>
  <c r="AC40" i="26" s="1"/>
  <c r="AN44" i="24"/>
  <c r="AN44" i="26"/>
  <c r="AG43" i="24"/>
  <c r="AN43" i="24"/>
  <c r="AG43" i="26"/>
  <c r="AP42" i="24"/>
  <c r="AQ42" i="24" s="1"/>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U44" i="24" l="1"/>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AG40" i="20" s="1"/>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AG40" i="19" s="1"/>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N42" i="18" s="1"/>
  <c r="AF42" i="18"/>
  <c r="AE42" i="18"/>
  <c r="Y42" i="18"/>
  <c r="X42" i="18"/>
  <c r="R42" i="18"/>
  <c r="Q42" i="18"/>
  <c r="K42" i="18"/>
  <c r="J42" i="18"/>
  <c r="G42" i="18"/>
  <c r="H42" i="18" s="1"/>
  <c r="O42" i="18" s="1"/>
  <c r="AM40" i="18"/>
  <c r="AL40" i="18"/>
  <c r="AF40" i="18"/>
  <c r="AE40" i="18"/>
  <c r="AG40" i="18" s="1"/>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U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Z40" i="2" s="1"/>
  <c r="Q46" i="2"/>
  <c r="S46" i="2" s="1"/>
  <c r="Q44" i="2"/>
  <c r="Q42" i="2"/>
  <c r="Q40" i="2"/>
  <c r="J46" i="2"/>
  <c r="L46" i="2" s="1"/>
  <c r="J44" i="2"/>
  <c r="J42" i="2"/>
  <c r="H46" i="2"/>
  <c r="G44" i="2"/>
  <c r="H44" i="2" s="1"/>
  <c r="AM43" i="2"/>
  <c r="AN43" i="2" s="1"/>
  <c r="AF43" i="2"/>
  <c r="AG43" i="2" s="1"/>
  <c r="Y43" i="2"/>
  <c r="Z43" i="2" s="1"/>
  <c r="AJ43" i="2" s="1"/>
  <c r="R43" i="2"/>
  <c r="S43" i="2" s="1"/>
  <c r="K43" i="2"/>
  <c r="L43" i="2" s="1"/>
  <c r="V43" i="2" s="1"/>
  <c r="H43" i="2"/>
  <c r="G43" i="2"/>
  <c r="AM42" i="2"/>
  <c r="AF42" i="2"/>
  <c r="Y42" i="2"/>
  <c r="R42" i="2"/>
  <c r="K42" i="2"/>
  <c r="G42" i="2"/>
  <c r="H42" i="2" s="1"/>
  <c r="O42" i="2" s="1"/>
  <c r="AM40" i="2"/>
  <c r="AF40" i="2"/>
  <c r="Y40" i="2"/>
  <c r="R40" i="2"/>
  <c r="K40" i="2"/>
  <c r="H40" i="2"/>
  <c r="G40" i="2"/>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L43" i="16"/>
  <c r="K43" i="16"/>
  <c r="G43" i="16"/>
  <c r="H43" i="16" s="1"/>
  <c r="O43" i="16" s="1"/>
  <c r="AM42" i="16"/>
  <c r="AL42" i="16"/>
  <c r="AN42" i="16" s="1"/>
  <c r="AF42" i="16"/>
  <c r="AE42" i="16"/>
  <c r="Y42" i="16"/>
  <c r="X42" i="16"/>
  <c r="Z42" i="16" s="1"/>
  <c r="R42" i="16"/>
  <c r="Q42" i="16"/>
  <c r="K42" i="16"/>
  <c r="J42" i="16"/>
  <c r="G42" i="16"/>
  <c r="H42" i="16" s="1"/>
  <c r="AM40" i="16"/>
  <c r="AL40" i="16"/>
  <c r="AF40" i="16"/>
  <c r="AE40" i="16"/>
  <c r="AG40" i="16" s="1"/>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AG42" i="15" s="1"/>
  <c r="Y42" i="15"/>
  <c r="X42" i="15"/>
  <c r="R42" i="15"/>
  <c r="Q42" i="15"/>
  <c r="K42" i="15"/>
  <c r="J42" i="15"/>
  <c r="G42" i="15"/>
  <c r="H42" i="15" s="1"/>
  <c r="AM40" i="15"/>
  <c r="AL40" i="15"/>
  <c r="AF40" i="15"/>
  <c r="AE40" i="15"/>
  <c r="AG40" i="15" s="1"/>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AG42" i="14" s="1"/>
  <c r="Y42" i="14"/>
  <c r="X42" i="14"/>
  <c r="R42" i="14"/>
  <c r="Q42" i="14"/>
  <c r="K42" i="14"/>
  <c r="J42" i="14"/>
  <c r="H42" i="14"/>
  <c r="G42" i="14"/>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S40" i="13" s="1"/>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Z42" i="30" s="1"/>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3" l="1"/>
  <c r="AI42" i="13" s="1"/>
  <c r="AJ42" i="13" s="1"/>
  <c r="S40" i="30"/>
  <c r="AG40" i="1"/>
  <c r="AP46" i="12"/>
  <c r="AQ46" i="12" s="1"/>
  <c r="O42" i="13"/>
  <c r="AB43" i="12"/>
  <c r="AI43" i="17"/>
  <c r="AP43" i="13"/>
  <c r="AP43" i="30"/>
  <c r="AP43" i="18"/>
  <c r="L42" i="14"/>
  <c r="N42" i="14" s="1"/>
  <c r="O42" i="14" s="1"/>
  <c r="AG40" i="12"/>
  <c r="AN40" i="30"/>
  <c r="L42" i="30"/>
  <c r="N42" i="30" s="1"/>
  <c r="O42" i="30" s="1"/>
  <c r="Z42" i="14"/>
  <c r="AI42" i="14" s="1"/>
  <c r="AJ42" i="14" s="1"/>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AP42" i="18" s="1"/>
  <c r="L42" i="18"/>
  <c r="N42" i="18" s="1"/>
  <c r="AN40" i="18"/>
  <c r="AP40" i="18" s="1"/>
  <c r="AQ40" i="18" s="1"/>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I42" i="15" s="1"/>
  <c r="AJ42" i="15" s="1"/>
  <c r="AP43" i="15"/>
  <c r="AG40" i="14"/>
  <c r="AP40" i="14" s="1"/>
  <c r="AQ40" i="14" s="1"/>
  <c r="AN42" i="14"/>
  <c r="AP42" i="14" s="1"/>
  <c r="AQ42" i="14" s="1"/>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Q42" i="13"/>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P42" i="13" l="1"/>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Y49" i="10"/>
  <c r="K49" i="10"/>
  <c r="AM48" i="10"/>
  <c r="AM49" i="10" s="1"/>
  <c r="AF48" i="10"/>
  <c r="AF49" i="10" s="1"/>
  <c r="Y48" i="10"/>
  <c r="R48" i="10"/>
  <c r="R49" i="10" s="1"/>
  <c r="K48" i="10"/>
  <c r="G48" i="10"/>
  <c r="G49" i="10" s="1"/>
  <c r="K49" i="9"/>
  <c r="AM48" i="9"/>
  <c r="AM49" i="9" s="1"/>
  <c r="AF48" i="9"/>
  <c r="AF49" i="9" s="1"/>
  <c r="Y48" i="9"/>
  <c r="Y49" i="9" s="1"/>
  <c r="R48" i="9"/>
  <c r="R49" i="9" s="1"/>
  <c r="K48" i="9"/>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N48" i="7" s="1"/>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L48" i="24" s="1"/>
  <c r="G48" i="24"/>
  <c r="G49" i="24" s="1"/>
  <c r="L48" i="9" l="1"/>
  <c r="AN48" i="9"/>
  <c r="L49" i="9"/>
  <c r="Z48" i="7"/>
  <c r="AG52" i="10"/>
  <c r="AG51" i="10"/>
  <c r="AN49" i="10"/>
  <c r="AN51" i="10"/>
  <c r="AN52" i="10"/>
  <c r="L51" i="10"/>
  <c r="L52" i="10"/>
  <c r="Z52" i="10"/>
  <c r="Z51" i="10"/>
  <c r="H49" i="10"/>
  <c r="H52" i="10"/>
  <c r="H51" i="10"/>
  <c r="L48" i="10"/>
  <c r="AN48" i="10"/>
  <c r="S52" i="10"/>
  <c r="S51" i="10"/>
  <c r="AG52" i="9"/>
  <c r="AG51" i="9"/>
  <c r="S49" i="9"/>
  <c r="U49" i="9" s="1"/>
  <c r="V49" i="9" s="1"/>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N51" i="7" l="1"/>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AG36" i="24" s="1"/>
  <c r="Y36" i="24"/>
  <c r="X36" i="24"/>
  <c r="Z36" i="24" s="1"/>
  <c r="R36" i="24"/>
  <c r="Q36" i="24"/>
  <c r="S36" i="24" s="1"/>
  <c r="K36" i="24"/>
  <c r="H36" i="24"/>
  <c r="G36" i="24"/>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H36" i="20"/>
  <c r="G36" i="20"/>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S36" i="17" s="1"/>
  <c r="K36" i="17"/>
  <c r="H36" i="17"/>
  <c r="G36" i="17"/>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S36" i="1" s="1"/>
  <c r="H36" i="1"/>
  <c r="AG36" i="1" l="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AB36" i="1" s="1"/>
  <c r="AC36" i="1" s="1"/>
  <c r="Z36" i="16"/>
  <c r="AN36" i="20"/>
  <c r="AP36" i="20" s="1"/>
  <c r="S36" i="21"/>
  <c r="AN36" i="24"/>
  <c r="AP36" i="24" s="1"/>
  <c r="AQ36" i="24" s="1"/>
  <c r="AN36" i="15"/>
  <c r="AG36" i="17"/>
  <c r="Z36" i="21"/>
  <c r="AN36" i="1"/>
  <c r="S36" i="4"/>
  <c r="Z36" i="5"/>
  <c r="AN36" i="26"/>
  <c r="Z36" i="4"/>
  <c r="AG36" i="5"/>
  <c r="Z36" i="19"/>
  <c r="S36" i="18"/>
  <c r="AG36" i="21"/>
  <c r="Z36" i="8"/>
  <c r="S36" i="8"/>
  <c r="AB36" i="24"/>
  <c r="AC36" i="24" s="1"/>
  <c r="AI36" i="24"/>
  <c r="AJ36" i="24" s="1"/>
  <c r="AG36" i="3"/>
  <c r="Z36" i="3"/>
  <c r="S36" i="3"/>
  <c r="AN36" i="2"/>
  <c r="AG36" i="2"/>
  <c r="Z36" i="2"/>
  <c r="S36" i="2"/>
  <c r="AM36" i="13"/>
  <c r="AL36" i="13"/>
  <c r="AF36" i="13"/>
  <c r="AE36" i="13"/>
  <c r="Y36" i="13"/>
  <c r="X36" i="13"/>
  <c r="R36" i="13"/>
  <c r="Q36" i="13"/>
  <c r="H36" i="13"/>
  <c r="AP36" i="1" l="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K45" i="21" s="1"/>
  <c r="J73" i="5"/>
  <c r="K45" i="5" s="1"/>
  <c r="J73" i="4"/>
  <c r="K45" i="4" s="1"/>
  <c r="K54" i="4" s="1"/>
  <c r="L54" i="4" s="1"/>
  <c r="N54" i="4" s="1"/>
  <c r="O54" i="4" s="1"/>
  <c r="J73" i="3"/>
  <c r="K45" i="3" s="1"/>
  <c r="J73" i="20"/>
  <c r="K48" i="20" s="1"/>
  <c r="J73" i="19"/>
  <c r="K48" i="19" s="1"/>
  <c r="J73" i="18"/>
  <c r="K48" i="18" s="1"/>
  <c r="J73" i="17"/>
  <c r="K48" i="17" s="1"/>
  <c r="J73" i="2"/>
  <c r="J73" i="16"/>
  <c r="J73" i="15"/>
  <c r="J73" i="14"/>
  <c r="J73" i="1"/>
  <c r="J73" i="13"/>
  <c r="J73" i="12"/>
  <c r="L45" i="21" l="1"/>
  <c r="V45" i="21" s="1"/>
  <c r="K54" i="21"/>
  <c r="L54" i="21" s="1"/>
  <c r="K52" i="21"/>
  <c r="L52" i="21" s="1"/>
  <c r="N52" i="21" s="1"/>
  <c r="O52" i="21" s="1"/>
  <c r="K51" i="21"/>
  <c r="L51" i="21" s="1"/>
  <c r="N51" i="21" s="1"/>
  <c r="O51" i="21" s="1"/>
  <c r="L45" i="5"/>
  <c r="V45" i="5" s="1"/>
  <c r="K54" i="5"/>
  <c r="L54" i="5" s="1"/>
  <c r="N54" i="5" s="1"/>
  <c r="O54" i="5" s="1"/>
  <c r="K51" i="5"/>
  <c r="L51" i="5" s="1"/>
  <c r="K52" i="5"/>
  <c r="L52" i="5" s="1"/>
  <c r="N52" i="5" s="1"/>
  <c r="O52" i="5" s="1"/>
  <c r="K51" i="6"/>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N45" i="2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5" l="1"/>
  <c r="N45" i="6"/>
  <c r="V45" i="24"/>
  <c r="N45" i="4"/>
  <c r="N51" i="5"/>
  <c r="O51" i="5" s="1"/>
  <c r="N54" i="21"/>
  <c r="O54" i="21" s="1"/>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P28" i="30" s="1"/>
  <c r="AG28" i="30"/>
  <c r="Z28" i="30"/>
  <c r="AJ28" i="30" s="1"/>
  <c r="S28" i="30"/>
  <c r="AC28" i="30" s="1"/>
  <c r="L28" i="30"/>
  <c r="V28" i="30" s="1"/>
  <c r="H28" i="30"/>
  <c r="N28" i="30" s="1"/>
  <c r="AN24" i="30"/>
  <c r="AG24" i="30"/>
  <c r="Z24" i="30"/>
  <c r="S24" i="30"/>
  <c r="AC24" i="30" s="1"/>
  <c r="L24" i="30"/>
  <c r="V24" i="30" s="1"/>
  <c r="H24" i="30"/>
  <c r="N24" i="30" s="1"/>
  <c r="H23" i="30"/>
  <c r="AE31" i="16"/>
  <c r="AE29" i="16"/>
  <c r="X31" i="16"/>
  <c r="Q31" i="16"/>
  <c r="J40" i="11"/>
  <c r="AB24" i="30" l="1"/>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11"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11" i="36" l="1"/>
  <c r="H11" i="36"/>
  <c r="F11" i="36"/>
  <c r="G11" i="36"/>
  <c r="E11" i="36"/>
  <c r="O23" i="30"/>
  <c r="AJ23" i="30"/>
  <c r="V23" i="30"/>
  <c r="AC23" i="30"/>
  <c r="AQ23" i="30"/>
  <c r="AG47" i="30"/>
  <c r="AI39" i="30"/>
  <c r="H12" i="36" s="1"/>
  <c r="AB39" i="30"/>
  <c r="G12" i="36" s="1"/>
  <c r="Z47" i="30"/>
  <c r="S47" i="30"/>
  <c r="U39" i="30"/>
  <c r="F12" i="36" s="1"/>
  <c r="N39" i="30"/>
  <c r="E12" i="36" s="1"/>
  <c r="E13" i="36" s="1"/>
  <c r="L47" i="30"/>
  <c r="AP39" i="30"/>
  <c r="I12" i="36" s="1"/>
  <c r="I13" i="36" s="1"/>
  <c r="AN47" i="30"/>
  <c r="G13" i="36" l="1"/>
  <c r="H13" i="36"/>
  <c r="F13"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4" i="36" s="1"/>
  <c r="U61" i="30"/>
  <c r="V61" i="30" s="1"/>
  <c r="L62" i="30"/>
  <c r="L64" i="30" s="1"/>
  <c r="N61" i="30"/>
  <c r="O61" i="30" s="1"/>
  <c r="AG62" i="30"/>
  <c r="AG64" i="30" s="1"/>
  <c r="AI64" i="30" s="1"/>
  <c r="H14" i="36" s="1"/>
  <c r="AB61" i="30"/>
  <c r="AC61" i="30" s="1"/>
  <c r="AB70" i="30" l="1"/>
  <c r="AC70" i="30" s="1"/>
  <c r="AP64" i="30"/>
  <c r="I14" i="36" s="1"/>
  <c r="AC64" i="30"/>
  <c r="AJ64" i="30"/>
  <c r="N64" i="30"/>
  <c r="E14" i="36" s="1"/>
  <c r="U64" i="30"/>
  <c r="F14"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H38" i="26"/>
  <c r="O38" i="26" s="1"/>
  <c r="G38" i="26"/>
  <c r="AM37" i="26"/>
  <c r="AN37" i="26" s="1"/>
  <c r="AF37" i="26"/>
  <c r="AG37" i="26" s="1"/>
  <c r="AQ37" i="26" s="1"/>
  <c r="Y37" i="26"/>
  <c r="Z37" i="26" s="1"/>
  <c r="AJ37" i="26" s="1"/>
  <c r="S37" i="26"/>
  <c r="AC37" i="26" s="1"/>
  <c r="R37" i="26"/>
  <c r="K37" i="26"/>
  <c r="L37" i="26" s="1"/>
  <c r="V37" i="26" s="1"/>
  <c r="G37" i="26"/>
  <c r="H37" i="26" s="1"/>
  <c r="O37" i="26" s="1"/>
  <c r="AM35" i="26"/>
  <c r="AN35" i="26" s="1"/>
  <c r="AF35" i="26"/>
  <c r="AG35" i="26" s="1"/>
  <c r="AQ35" i="26" s="1"/>
  <c r="Z35" i="26"/>
  <c r="AJ35" i="26" s="1"/>
  <c r="Y35" i="26"/>
  <c r="R35" i="26"/>
  <c r="S35" i="26" s="1"/>
  <c r="AC35" i="26" s="1"/>
  <c r="K35" i="26"/>
  <c r="L35" i="26" s="1"/>
  <c r="V35" i="26" s="1"/>
  <c r="G35" i="26"/>
  <c r="H35" i="26" s="1"/>
  <c r="O35" i="26" s="1"/>
  <c r="AN34" i="26"/>
  <c r="AM34" i="26"/>
  <c r="AF34" i="26"/>
  <c r="AG34" i="26" s="1"/>
  <c r="Y34" i="26"/>
  <c r="Z34" i="26" s="1"/>
  <c r="R34" i="26"/>
  <c r="S34" i="26" s="1"/>
  <c r="L34" i="26"/>
  <c r="K34" i="26"/>
  <c r="G34" i="26"/>
  <c r="H34" i="26" s="1"/>
  <c r="O34" i="26" s="1"/>
  <c r="AM33" i="26"/>
  <c r="AN33" i="26" s="1"/>
  <c r="AF33" i="26"/>
  <c r="AG33" i="26" s="1"/>
  <c r="Y33" i="26"/>
  <c r="Z33" i="26" s="1"/>
  <c r="V33" i="26"/>
  <c r="R33" i="26"/>
  <c r="S33" i="26" s="1"/>
  <c r="L33" i="26"/>
  <c r="K33" i="26"/>
  <c r="G33" i="26"/>
  <c r="H33" i="26" s="1"/>
  <c r="N33" i="26" s="1"/>
  <c r="AM32" i="26"/>
  <c r="AN32" i="26" s="1"/>
  <c r="AF32" i="26"/>
  <c r="AG32" i="26" s="1"/>
  <c r="Y32" i="26"/>
  <c r="Z32" i="26" s="1"/>
  <c r="S32" i="26"/>
  <c r="R32" i="26"/>
  <c r="K32" i="26"/>
  <c r="L32" i="26" s="1"/>
  <c r="G32" i="26"/>
  <c r="H32" i="26" s="1"/>
  <c r="O32" i="26" s="1"/>
  <c r="AN31" i="26"/>
  <c r="AM31" i="26"/>
  <c r="AG31" i="26"/>
  <c r="AF31" i="26"/>
  <c r="Y31" i="26"/>
  <c r="Z31" i="26" s="1"/>
  <c r="AJ31" i="26" s="1"/>
  <c r="R31" i="26"/>
  <c r="S31" i="26" s="1"/>
  <c r="L31" i="26"/>
  <c r="K31" i="26"/>
  <c r="G31" i="26"/>
  <c r="H31" i="26" s="1"/>
  <c r="AM30" i="26"/>
  <c r="AN30" i="26" s="1"/>
  <c r="AP30" i="26" s="1"/>
  <c r="AG30" i="26"/>
  <c r="AF30" i="26"/>
  <c r="Y30" i="26"/>
  <c r="Z30" i="26" s="1"/>
  <c r="R30" i="26"/>
  <c r="S30" i="26" s="1"/>
  <c r="K30" i="26"/>
  <c r="L30" i="26" s="1"/>
  <c r="G30" i="26"/>
  <c r="H30" i="26" s="1"/>
  <c r="O30" i="26" s="1"/>
  <c r="AN29" i="26"/>
  <c r="AM29" i="26"/>
  <c r="AF29" i="26"/>
  <c r="AG29" i="26" s="1"/>
  <c r="Y29" i="26"/>
  <c r="Z29" i="26" s="1"/>
  <c r="R29" i="26"/>
  <c r="S29" i="26" s="1"/>
  <c r="K29" i="26"/>
  <c r="L29" i="26" s="1"/>
  <c r="G29" i="26"/>
  <c r="H29" i="26" s="1"/>
  <c r="AN28" i="26"/>
  <c r="AP28" i="26" s="1"/>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P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AI35" i="24" s="1"/>
  <c r="R35" i="24"/>
  <c r="S35" i="24" s="1"/>
  <c r="K35" i="24"/>
  <c r="L35" i="24" s="1"/>
  <c r="V35" i="24" s="1"/>
  <c r="G35" i="24"/>
  <c r="H35" i="24" s="1"/>
  <c r="AM34" i="24"/>
  <c r="AN34" i="24" s="1"/>
  <c r="AG34" i="24"/>
  <c r="AQ34" i="24" s="1"/>
  <c r="AF34" i="24"/>
  <c r="Z34" i="24"/>
  <c r="AJ34" i="24" s="1"/>
  <c r="Y34" i="24"/>
  <c r="R34" i="24"/>
  <c r="S34" i="24" s="1"/>
  <c r="K34" i="24"/>
  <c r="L34" i="24" s="1"/>
  <c r="G34" i="24"/>
  <c r="H34" i="24" s="1"/>
  <c r="O34" i="24" s="1"/>
  <c r="AM33" i="24"/>
  <c r="AN33" i="24" s="1"/>
  <c r="AP33" i="24" s="1"/>
  <c r="AF33" i="24"/>
  <c r="AG33" i="24" s="1"/>
  <c r="AQ33" i="24" s="1"/>
  <c r="Y33" i="24"/>
  <c r="Z33" i="24" s="1"/>
  <c r="AI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AB31" i="24" s="1"/>
  <c r="K31" i="24"/>
  <c r="L31" i="24" s="1"/>
  <c r="G31" i="24"/>
  <c r="H31" i="24" s="1"/>
  <c r="O31" i="24" s="1"/>
  <c r="AM30" i="24"/>
  <c r="AN30" i="24" s="1"/>
  <c r="AP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P28" i="24" s="1"/>
  <c r="AG28" i="24"/>
  <c r="Z28" i="24"/>
  <c r="AJ28" i="24" s="1"/>
  <c r="S28" i="24"/>
  <c r="AC28" i="24" s="1"/>
  <c r="L28" i="24"/>
  <c r="H28" i="24"/>
  <c r="O28" i="24" s="1"/>
  <c r="AN24" i="24"/>
  <c r="AJ24" i="24"/>
  <c r="AG24" i="24"/>
  <c r="Z24" i="24"/>
  <c r="S24" i="24"/>
  <c r="L24" i="24"/>
  <c r="V24" i="24" s="1"/>
  <c r="H24" i="24"/>
  <c r="O24" i="24" s="1"/>
  <c r="AN23" i="24"/>
  <c r="AG23" i="24"/>
  <c r="Z23" i="24"/>
  <c r="S23" i="24"/>
  <c r="L23" i="24"/>
  <c r="H23" i="24"/>
  <c r="Q73" i="21"/>
  <c r="R45" i="21" s="1"/>
  <c r="Y35" i="21"/>
  <c r="Z35" i="21" s="1"/>
  <c r="AM31" i="21"/>
  <c r="AN31" i="21" s="1"/>
  <c r="AF31" i="21"/>
  <c r="AG31" i="21" s="1"/>
  <c r="Y31" i="21"/>
  <c r="Z31" i="21" s="1"/>
  <c r="R31" i="21"/>
  <c r="S31" i="21" s="1"/>
  <c r="K31" i="21"/>
  <c r="L31" i="21" s="1"/>
  <c r="G31" i="21"/>
  <c r="H31" i="21" s="1"/>
  <c r="O31" i="21" s="1"/>
  <c r="AM29" i="21"/>
  <c r="AN29" i="21" s="1"/>
  <c r="AG29" i="21"/>
  <c r="AF29" i="21"/>
  <c r="Y29" i="21"/>
  <c r="Z29" i="21" s="1"/>
  <c r="R29" i="21"/>
  <c r="S29" i="21" s="1"/>
  <c r="K29" i="21"/>
  <c r="L29" i="21" s="1"/>
  <c r="G29" i="21"/>
  <c r="H29" i="21" s="1"/>
  <c r="AN28" i="21"/>
  <c r="AG28" i="21"/>
  <c r="AQ28" i="21" s="1"/>
  <c r="Z28" i="21"/>
  <c r="S28" i="21"/>
  <c r="AC28" i="21" s="1"/>
  <c r="L28" i="21"/>
  <c r="U28" i="21" s="1"/>
  <c r="H28" i="21"/>
  <c r="N28" i="21" s="1"/>
  <c r="AN24" i="21"/>
  <c r="AP24" i="21" s="1"/>
  <c r="AG24" i="21"/>
  <c r="AQ24" i="21" s="1"/>
  <c r="Z24" i="21"/>
  <c r="AI24" i="21" s="1"/>
  <c r="V24" i="21"/>
  <c r="S24" i="21"/>
  <c r="AC24" i="21" s="1"/>
  <c r="L24" i="21"/>
  <c r="H24" i="21"/>
  <c r="O24" i="21" s="1"/>
  <c r="AN23" i="21"/>
  <c r="AG23" i="21"/>
  <c r="Z23" i="21"/>
  <c r="S23" i="21"/>
  <c r="L23" i="21"/>
  <c r="H23" i="21"/>
  <c r="F18" i="21"/>
  <c r="G34" i="21" s="1"/>
  <c r="H34" i="21" s="1"/>
  <c r="O34" i="21" s="1"/>
  <c r="Q73" i="20"/>
  <c r="R48" i="20" s="1"/>
  <c r="AM38" i="20"/>
  <c r="AN38" i="20" s="1"/>
  <c r="AG38" i="20"/>
  <c r="AF38" i="20"/>
  <c r="Y38" i="20"/>
  <c r="Z38" i="20" s="1"/>
  <c r="S38" i="20"/>
  <c r="AC38" i="20" s="1"/>
  <c r="R38" i="20"/>
  <c r="K38" i="20"/>
  <c r="L38" i="20" s="1"/>
  <c r="V38" i="20" s="1"/>
  <c r="H38" i="20"/>
  <c r="O38" i="20" s="1"/>
  <c r="G38" i="20"/>
  <c r="AN37" i="20"/>
  <c r="AM37" i="20"/>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N34" i="20"/>
  <c r="AM34" i="20"/>
  <c r="AF34" i="20"/>
  <c r="AG34" i="20" s="1"/>
  <c r="AC34" i="20"/>
  <c r="Z34" i="20"/>
  <c r="AB34" i="20" s="1"/>
  <c r="Y34" i="20"/>
  <c r="S34" i="20"/>
  <c r="R34" i="20"/>
  <c r="L34" i="20"/>
  <c r="V34" i="20" s="1"/>
  <c r="K34" i="20"/>
  <c r="G34" i="20"/>
  <c r="H34" i="20" s="1"/>
  <c r="AM33" i="20"/>
  <c r="AN33" i="20" s="1"/>
  <c r="AG33" i="20"/>
  <c r="AF33" i="20"/>
  <c r="Z33" i="20"/>
  <c r="Y33" i="20"/>
  <c r="R33" i="20"/>
  <c r="S33" i="20" s="1"/>
  <c r="K33" i="20"/>
  <c r="L33" i="20" s="1"/>
  <c r="G33" i="20"/>
  <c r="H33" i="20" s="1"/>
  <c r="O33" i="20" s="1"/>
  <c r="AN32" i="20"/>
  <c r="AP32" i="20" s="1"/>
  <c r="AM32" i="20"/>
  <c r="AG32" i="20"/>
  <c r="AQ32" i="20" s="1"/>
  <c r="AF32" i="20"/>
  <c r="Z32" i="20"/>
  <c r="AJ32" i="20" s="1"/>
  <c r="Y32" i="20"/>
  <c r="R32" i="20"/>
  <c r="S32" i="20" s="1"/>
  <c r="AC32" i="20" s="1"/>
  <c r="L32" i="20"/>
  <c r="V32" i="20" s="1"/>
  <c r="K32" i="20"/>
  <c r="G32" i="20"/>
  <c r="H32" i="20" s="1"/>
  <c r="O32" i="20" s="1"/>
  <c r="AM31" i="20"/>
  <c r="AN31" i="20" s="1"/>
  <c r="AF31" i="20"/>
  <c r="AG31" i="20" s="1"/>
  <c r="Y31" i="20"/>
  <c r="Z31" i="20" s="1"/>
  <c r="R31" i="20"/>
  <c r="S31" i="20" s="1"/>
  <c r="K31" i="20"/>
  <c r="L31" i="20" s="1"/>
  <c r="G31" i="20"/>
  <c r="H31" i="20" s="1"/>
  <c r="O31" i="20" s="1"/>
  <c r="AM30" i="20"/>
  <c r="AN30" i="20" s="1"/>
  <c r="AG30" i="20"/>
  <c r="AQ30" i="20" s="1"/>
  <c r="AF30" i="20"/>
  <c r="Y30" i="20"/>
  <c r="Z30" i="20" s="1"/>
  <c r="AJ30" i="20" s="1"/>
  <c r="R30" i="20"/>
  <c r="S30" i="20" s="1"/>
  <c r="AC30" i="20" s="1"/>
  <c r="K30" i="20"/>
  <c r="L30" i="20" s="1"/>
  <c r="V30" i="20" s="1"/>
  <c r="H30" i="20"/>
  <c r="O30" i="20" s="1"/>
  <c r="G30" i="20"/>
  <c r="AM29" i="20"/>
  <c r="AN29" i="20" s="1"/>
  <c r="AF29" i="20"/>
  <c r="AG29" i="20" s="1"/>
  <c r="Y29" i="20"/>
  <c r="Z29" i="20" s="1"/>
  <c r="R29" i="20"/>
  <c r="S29" i="20" s="1"/>
  <c r="L29" i="20"/>
  <c r="K29" i="20"/>
  <c r="G29" i="20"/>
  <c r="H29" i="20" s="1"/>
  <c r="AN28" i="20"/>
  <c r="AG28" i="20"/>
  <c r="AP28" i="20" s="1"/>
  <c r="Z28" i="20"/>
  <c r="S28" i="20"/>
  <c r="AC28" i="20" s="1"/>
  <c r="L28" i="20"/>
  <c r="H28" i="20"/>
  <c r="O28" i="20" s="1"/>
  <c r="AN24" i="20"/>
  <c r="AG24" i="20"/>
  <c r="AC24" i="20"/>
  <c r="Z24" i="20"/>
  <c r="S24" i="20"/>
  <c r="O24" i="20"/>
  <c r="L24" i="20"/>
  <c r="U24" i="20" s="1"/>
  <c r="H24" i="20"/>
  <c r="AN23" i="20"/>
  <c r="AG23" i="20"/>
  <c r="Z23" i="20"/>
  <c r="S23" i="20"/>
  <c r="L23" i="20"/>
  <c r="H23" i="20"/>
  <c r="Q73" i="19"/>
  <c r="R48"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M35" i="19"/>
  <c r="AN35" i="19" s="1"/>
  <c r="AF35" i="19"/>
  <c r="AG35" i="19" s="1"/>
  <c r="Z35" i="19"/>
  <c r="Y35" i="19"/>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P32" i="19" s="1"/>
  <c r="AF32" i="19"/>
  <c r="AG32" i="19" s="1"/>
  <c r="AQ32" i="19" s="1"/>
  <c r="AC32" i="19"/>
  <c r="Y32" i="19"/>
  <c r="Z32" i="19" s="1"/>
  <c r="AJ32" i="19" s="1"/>
  <c r="R32" i="19"/>
  <c r="S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Z28" i="19"/>
  <c r="AI28" i="19" s="1"/>
  <c r="S28" i="19"/>
  <c r="N28" i="19"/>
  <c r="L28" i="19"/>
  <c r="V28" i="19" s="1"/>
  <c r="H28" i="19"/>
  <c r="O28" i="19" s="1"/>
  <c r="AQ24" i="19"/>
  <c r="AN24" i="19"/>
  <c r="AG24" i="19"/>
  <c r="Z24" i="19"/>
  <c r="AI24" i="19" s="1"/>
  <c r="S24" i="19"/>
  <c r="L24" i="19"/>
  <c r="V24" i="19" s="1"/>
  <c r="H24" i="19"/>
  <c r="O24" i="19" s="1"/>
  <c r="AN23" i="19"/>
  <c r="AG23" i="19"/>
  <c r="Z23" i="19"/>
  <c r="S23" i="19"/>
  <c r="L23" i="19"/>
  <c r="H23" i="19"/>
  <c r="AQ64" i="30" l="1"/>
  <c r="U54" i="24"/>
  <c r="V54" i="24" s="1"/>
  <c r="S45" i="21"/>
  <c r="AC45" i="21" s="1"/>
  <c r="R54" i="21"/>
  <c r="S54" i="21" s="1"/>
  <c r="U54" i="21" s="1"/>
  <c r="V54" i="21" s="1"/>
  <c r="R51" i="21"/>
  <c r="S51" i="21" s="1"/>
  <c r="R52" i="21"/>
  <c r="S52" i="21" s="1"/>
  <c r="AP31" i="26"/>
  <c r="I15" i="36"/>
  <c r="H15" i="36"/>
  <c r="G15"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AF37" i="21"/>
  <c r="AG37" i="21" s="1"/>
  <c r="R33" i="21"/>
  <c r="S33" i="21" s="1"/>
  <c r="AM33" i="21"/>
  <c r="AN33" i="21" s="1"/>
  <c r="AP33" i="21" s="1"/>
  <c r="V28" i="21"/>
  <c r="N24" i="21"/>
  <c r="AI28" i="21"/>
  <c r="U24" i="21"/>
  <c r="R35" i="21"/>
  <c r="S35" i="21" s="1"/>
  <c r="U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AC31" i="26"/>
  <c r="U31" i="26"/>
  <c r="V31" i="26" s="1"/>
  <c r="AB31" i="26"/>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V33" i="21"/>
  <c r="AB35" i="21"/>
  <c r="AJ35" i="21"/>
  <c r="U29" i="21"/>
  <c r="V29" i="21" s="1"/>
  <c r="U31" i="21"/>
  <c r="V31" i="21" s="1"/>
  <c r="AI31" i="21"/>
  <c r="AQ31" i="21"/>
  <c r="U33" i="21"/>
  <c r="AC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AC31" i="19"/>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P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N37" i="17"/>
  <c r="AM37" i="17"/>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S32" i="17"/>
  <c r="AC32" i="17" s="1"/>
  <c r="R32" i="17"/>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O24" i="17"/>
  <c r="L24" i="17"/>
  <c r="V24" i="17" s="1"/>
  <c r="H24" i="17"/>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M31" i="16"/>
  <c r="AN31" i="16" s="1"/>
  <c r="AG31" i="16"/>
  <c r="AQ31" i="16" s="1"/>
  <c r="AF31" i="16"/>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AI24" i="16" s="1"/>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P34" i="15" s="1"/>
  <c r="AF34" i="15"/>
  <c r="AG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H38" i="14"/>
  <c r="O38" i="14" s="1"/>
  <c r="G38" i="14"/>
  <c r="AN37" i="14"/>
  <c r="AP37" i="14" s="1"/>
  <c r="AM37" i="14"/>
  <c r="AG37" i="14"/>
  <c r="AI37" i="14" s="1"/>
  <c r="AF37" i="14"/>
  <c r="Z37" i="14"/>
  <c r="AJ37" i="14" s="1"/>
  <c r="Y37" i="14"/>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N31" i="14"/>
  <c r="AM31" i="14"/>
  <c r="AF31" i="14"/>
  <c r="AG31" i="14" s="1"/>
  <c r="AQ31" i="14" s="1"/>
  <c r="Z31" i="14"/>
  <c r="Y31" i="14"/>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Q28" i="14"/>
  <c r="AN28" i="14"/>
  <c r="AP28" i="14" s="1"/>
  <c r="AG28" i="14"/>
  <c r="Z28" i="14"/>
  <c r="AI28" i="14" s="1"/>
  <c r="S28" i="14"/>
  <c r="U28" i="14" s="1"/>
  <c r="O28" i="14"/>
  <c r="L28" i="14"/>
  <c r="H28" i="14"/>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4" i="13"/>
  <c r="AG24" i="13"/>
  <c r="Z24" i="13"/>
  <c r="U24" i="13"/>
  <c r="S24" i="13"/>
  <c r="AC24" i="13" s="1"/>
  <c r="L24" i="13"/>
  <c r="H24" i="13"/>
  <c r="O24" i="13" s="1"/>
  <c r="AN23" i="13"/>
  <c r="AG23" i="13"/>
  <c r="Z23" i="13"/>
  <c r="S23" i="13"/>
  <c r="L23" i="13"/>
  <c r="H23" i="13"/>
  <c r="Q73" i="12"/>
  <c r="AM38" i="12"/>
  <c r="AN38" i="12" s="1"/>
  <c r="AF38" i="12"/>
  <c r="AG38" i="12" s="1"/>
  <c r="Y38" i="12"/>
  <c r="Z38" i="12" s="1"/>
  <c r="AJ38" i="12" s="1"/>
  <c r="R38" i="12"/>
  <c r="S38" i="12" s="1"/>
  <c r="AB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R32" i="12"/>
  <c r="S32" i="12" s="1"/>
  <c r="U32" i="12" s="1"/>
  <c r="K32" i="12"/>
  <c r="L32" i="12" s="1"/>
  <c r="G32" i="12"/>
  <c r="H32" i="12" s="1"/>
  <c r="O32" i="12" s="1"/>
  <c r="AM31" i="12"/>
  <c r="AN31" i="12" s="1"/>
  <c r="AF31" i="12"/>
  <c r="AG31" i="12" s="1"/>
  <c r="Y31" i="12"/>
  <c r="Z31" i="12" s="1"/>
  <c r="S31" i="12"/>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N28" i="12"/>
  <c r="AP28" i="12" s="1"/>
  <c r="AG28" i="12"/>
  <c r="AQ28" i="12" s="1"/>
  <c r="Z28" i="12"/>
  <c r="V28" i="12"/>
  <c r="S28" i="12"/>
  <c r="AC28" i="12" s="1"/>
  <c r="L28" i="12"/>
  <c r="N28" i="12" s="1"/>
  <c r="H28" i="12"/>
  <c r="O28" i="12" s="1"/>
  <c r="AN24" i="12"/>
  <c r="AP24" i="12" s="1"/>
  <c r="AG24" i="12"/>
  <c r="AQ24" i="12" s="1"/>
  <c r="Z24" i="12"/>
  <c r="S24" i="12"/>
  <c r="AC24" i="12" s="1"/>
  <c r="O24" i="12"/>
  <c r="L24" i="12"/>
  <c r="V24" i="12" s="1"/>
  <c r="H24" i="12"/>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G43" i="11"/>
  <c r="AF43" i="11"/>
  <c r="Y43" i="11"/>
  <c r="Z43" i="11" s="1"/>
  <c r="R43" i="11"/>
  <c r="S43" i="11" s="1"/>
  <c r="K43" i="11"/>
  <c r="L43" i="11" s="1"/>
  <c r="H43" i="11"/>
  <c r="O43" i="11" s="1"/>
  <c r="G43" i="11"/>
  <c r="AN42" i="11"/>
  <c r="AM42" i="11"/>
  <c r="AF42" i="11"/>
  <c r="AG42" i="11" s="1"/>
  <c r="Y42" i="11"/>
  <c r="Z42" i="11" s="1"/>
  <c r="S42" i="11"/>
  <c r="R42" i="11"/>
  <c r="L42" i="11"/>
  <c r="K42" i="11"/>
  <c r="G42" i="11"/>
  <c r="H42" i="11" s="1"/>
  <c r="AM40" i="11"/>
  <c r="AN40" i="11" s="1"/>
  <c r="AF40" i="11"/>
  <c r="AG40" i="11" s="1"/>
  <c r="Y40" i="11"/>
  <c r="Z40" i="11" s="1"/>
  <c r="S40" i="11"/>
  <c r="R40" i="11"/>
  <c r="K40" i="11"/>
  <c r="L40" i="11" s="1"/>
  <c r="G40" i="11"/>
  <c r="H40" i="11" s="1"/>
  <c r="AM38" i="11"/>
  <c r="AN38" i="11" s="1"/>
  <c r="AG38" i="11"/>
  <c r="AF38" i="11"/>
  <c r="Y38" i="11"/>
  <c r="Z38" i="11" s="1"/>
  <c r="AJ38" i="11" s="1"/>
  <c r="R38" i="11"/>
  <c r="S38" i="11" s="1"/>
  <c r="K38" i="11"/>
  <c r="L38" i="11" s="1"/>
  <c r="G38" i="11"/>
  <c r="H38" i="11" s="1"/>
  <c r="O38" i="11" s="1"/>
  <c r="AN37" i="11"/>
  <c r="AM37" i="11"/>
  <c r="AF37" i="11"/>
  <c r="AG37" i="11" s="1"/>
  <c r="Z37" i="11"/>
  <c r="Y37" i="1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M33" i="11"/>
  <c r="AN33" i="11" s="1"/>
  <c r="AP33" i="11" s="1"/>
  <c r="AF33" i="11"/>
  <c r="AG33" i="11" s="1"/>
  <c r="AI33" i="11" s="1"/>
  <c r="Z33" i="11"/>
  <c r="AB33" i="11" s="1"/>
  <c r="Y33" i="11"/>
  <c r="S33" i="11"/>
  <c r="U33" i="11" s="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G30" i="11"/>
  <c r="AF30" i="11"/>
  <c r="Z30" i="11"/>
  <c r="Y30" i="11"/>
  <c r="R30" i="11"/>
  <c r="S30" i="11" s="1"/>
  <c r="K30" i="11"/>
  <c r="L30" i="11" s="1"/>
  <c r="H30" i="11"/>
  <c r="O30" i="11" s="1"/>
  <c r="G30" i="11"/>
  <c r="AN29" i="11"/>
  <c r="AM29" i="11"/>
  <c r="AG29" i="11"/>
  <c r="AF29" i="11"/>
  <c r="Y29" i="11"/>
  <c r="Z29" i="11" s="1"/>
  <c r="S29" i="11"/>
  <c r="R29" i="1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Q24" i="11"/>
  <c r="AN24" i="11"/>
  <c r="AP24" i="11" s="1"/>
  <c r="AG24" i="11"/>
  <c r="Z24" i="11"/>
  <c r="AI24" i="11" s="1"/>
  <c r="S24" i="11"/>
  <c r="L24" i="11"/>
  <c r="U24" i="11" s="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Q31" i="10"/>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P28" i="10"/>
  <c r="AN28" i="10"/>
  <c r="AG28" i="10"/>
  <c r="Z28" i="10"/>
  <c r="AJ28" i="10" s="1"/>
  <c r="S28" i="10"/>
  <c r="L28" i="10"/>
  <c r="V28" i="10" s="1"/>
  <c r="H28" i="10"/>
  <c r="O28" i="10" s="1"/>
  <c r="AN24" i="10"/>
  <c r="AP24" i="10" s="1"/>
  <c r="AG24" i="10"/>
  <c r="Z24" i="10"/>
  <c r="AJ24" i="10" s="1"/>
  <c r="S24" i="10"/>
  <c r="AB24" i="10" s="1"/>
  <c r="L24" i="10"/>
  <c r="V24" i="10" s="1"/>
  <c r="H24" i="10"/>
  <c r="O24" i="10" s="1"/>
  <c r="AN23" i="10"/>
  <c r="AG23" i="10"/>
  <c r="Z23" i="10"/>
  <c r="S23" i="10"/>
  <c r="L23" i="10"/>
  <c r="H23" i="10"/>
  <c r="AC45" i="26" l="1"/>
  <c r="U45" i="21"/>
  <c r="AE73" i="20"/>
  <c r="AF48" i="20" s="1"/>
  <c r="AF49" i="20" s="1"/>
  <c r="AG49" i="20" s="1"/>
  <c r="Z45" i="21"/>
  <c r="AJ45" i="21" s="1"/>
  <c r="Y54" i="21"/>
  <c r="Z54" i="21" s="1"/>
  <c r="Y52" i="21"/>
  <c r="Z52" i="21" s="1"/>
  <c r="AB52" i="21" s="1"/>
  <c r="AC52" i="21" s="1"/>
  <c r="Y51" i="21"/>
  <c r="Z51" i="21" s="1"/>
  <c r="AB51" i="21" s="1"/>
  <c r="AC51" i="21" s="1"/>
  <c r="U52" i="21"/>
  <c r="V52" i="21" s="1"/>
  <c r="U51" i="21"/>
  <c r="V51" i="21" s="1"/>
  <c r="U45" i="24"/>
  <c r="AP33" i="10"/>
  <c r="AI30" i="10"/>
  <c r="AB28" i="10"/>
  <c r="AP31" i="10"/>
  <c r="U24" i="10"/>
  <c r="U37" i="17"/>
  <c r="AB37" i="17"/>
  <c r="AP35" i="17"/>
  <c r="E15" i="36"/>
  <c r="F15"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G48" i="20"/>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6"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Z47" i="24"/>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C31" i="18" s="1"/>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AC31"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C31" i="12"/>
  <c r="AI31" i="12"/>
  <c r="AQ31" i="12"/>
  <c r="U33" i="12"/>
  <c r="AC33" i="12"/>
  <c r="AI33" i="12"/>
  <c r="AQ33" i="12"/>
  <c r="U35" i="12"/>
  <c r="AC35" i="12"/>
  <c r="AI35" i="12"/>
  <c r="AQ35" i="12"/>
  <c r="U37" i="12"/>
  <c r="AC37" i="12"/>
  <c r="AI37" i="12"/>
  <c r="AQ37" i="12"/>
  <c r="AG39" i="12"/>
  <c r="U23" i="12"/>
  <c r="V23" i="12" s="1"/>
  <c r="U24" i="12"/>
  <c r="U28" i="12"/>
  <c r="U31" i="11"/>
  <c r="V31" i="11" s="1"/>
  <c r="N33" i="11"/>
  <c r="O33" i="11"/>
  <c r="AB40" i="11"/>
  <c r="AC40" i="11" s="1"/>
  <c r="AI40" i="11"/>
  <c r="AJ40" i="11" s="1"/>
  <c r="AB31" i="11"/>
  <c r="AC31" i="11" s="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Z47" i="26" l="1"/>
  <c r="AB47" i="26" s="1"/>
  <c r="AC47" i="26" s="1"/>
  <c r="AJ45" i="26"/>
  <c r="AL73" i="20"/>
  <c r="AM48"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41" i="36"/>
  <c r="D16" i="36"/>
  <c r="H41" i="36"/>
  <c r="F41" i="36"/>
  <c r="I41" i="36"/>
  <c r="H16" i="36"/>
  <c r="I16" i="36"/>
  <c r="G41" i="36"/>
  <c r="G16" i="36"/>
  <c r="E41" i="36"/>
  <c r="E16"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L73" i="24"/>
  <c r="AM45" i="24" s="1"/>
  <c r="AM54" i="24" s="1"/>
  <c r="AN54" i="24" s="1"/>
  <c r="AP54" i="24" s="1"/>
  <c r="AQ54" i="24" s="1"/>
  <c r="Z47" i="20"/>
  <c r="AB47" i="20" s="1"/>
  <c r="AC47" i="20" s="1"/>
  <c r="Z47" i="19"/>
  <c r="AB47" i="19" s="1"/>
  <c r="AC47" i="19" s="1"/>
  <c r="AM49" i="20"/>
  <c r="AN49" i="20" s="1"/>
  <c r="AP49" i="20" s="1"/>
  <c r="AQ49" i="20" s="1"/>
  <c r="AN48" i="20"/>
  <c r="AP48" i="20" s="1"/>
  <c r="AQ48" i="20"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H60" i="21"/>
  <c r="H66" i="21"/>
  <c r="U59" i="11"/>
  <c r="S50" i="21"/>
  <c r="U47" i="21"/>
  <c r="V47" i="21" s="1"/>
  <c r="N59" i="11"/>
  <c r="O59" i="11" s="1"/>
  <c r="N47" i="21"/>
  <c r="O47" i="21" s="1"/>
  <c r="L50" i="21"/>
  <c r="AI59" i="11"/>
  <c r="AB59" i="11"/>
  <c r="N39" i="21"/>
  <c r="O39" i="21" s="1"/>
  <c r="AP59" i="11"/>
  <c r="AM45" i="26"/>
  <c r="AM54" i="26" s="1"/>
  <c r="AN54" i="26" s="1"/>
  <c r="AB44" i="11"/>
  <c r="AC44" i="11" s="1"/>
  <c r="AI45" i="19"/>
  <c r="AJ45" i="19"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M44" i="20"/>
  <c r="AN44"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Z50" i="26"/>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7" i="36" s="1"/>
  <c r="AP39" i="17"/>
  <c r="I17" i="36" s="1"/>
  <c r="N39" i="17"/>
  <c r="E17" i="36" s="1"/>
  <c r="L47" i="17"/>
  <c r="L50" i="17" s="1"/>
  <c r="L66" i="17" s="1"/>
  <c r="U39" i="17"/>
  <c r="F17" i="36" s="1"/>
  <c r="AB39" i="17"/>
  <c r="G17" i="36" s="1"/>
  <c r="G18"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2" i="36" s="1"/>
  <c r="V46" i="10"/>
  <c r="N46" i="10"/>
  <c r="H47" i="10"/>
  <c r="AI39" i="10"/>
  <c r="H42" i="36" s="1"/>
  <c r="AP39" i="10"/>
  <c r="I42" i="36" s="1"/>
  <c r="AB39" i="10"/>
  <c r="G42" i="36" s="1"/>
  <c r="L47" i="10"/>
  <c r="N39" i="10"/>
  <c r="E42" i="36" s="1"/>
  <c r="AB47" i="21" l="1"/>
  <c r="AC47" i="21" s="1"/>
  <c r="AP45" i="20"/>
  <c r="AQ45" i="20" s="1"/>
  <c r="AG47" i="21"/>
  <c r="AG50" i="21" s="1"/>
  <c r="AI50" i="21" s="1"/>
  <c r="AJ50" i="21" s="1"/>
  <c r="E18" i="36"/>
  <c r="AQ45" i="21"/>
  <c r="F18" i="36"/>
  <c r="AM45" i="19"/>
  <c r="AN45" i="19" s="1"/>
  <c r="AP45" i="19" s="1"/>
  <c r="AQ45" i="19" s="1"/>
  <c r="AG47" i="20"/>
  <c r="AI47" i="20" s="1"/>
  <c r="AJ47" i="20" s="1"/>
  <c r="I43" i="36"/>
  <c r="AN48" i="19"/>
  <c r="AP48" i="19" s="1"/>
  <c r="AQ48" i="19" s="1"/>
  <c r="AM44" i="19"/>
  <c r="AN44" i="19" s="1"/>
  <c r="AP44" i="19" s="1"/>
  <c r="AQ44" i="19" s="1"/>
  <c r="AP44" i="20"/>
  <c r="AQ44" i="20" s="1"/>
  <c r="E43" i="36"/>
  <c r="H18"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3" i="36"/>
  <c r="G43" i="36"/>
  <c r="I18" i="36"/>
  <c r="H43"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H63" i="21"/>
  <c r="O63" i="21" s="1"/>
  <c r="H61" i="21"/>
  <c r="H62" i="21" s="1"/>
  <c r="H67" i="21"/>
  <c r="H68" i="21" s="1"/>
  <c r="H69" i="21"/>
  <c r="O69" i="21" s="1"/>
  <c r="Z66" i="26"/>
  <c r="Z60" i="26"/>
  <c r="L60" i="24"/>
  <c r="L66" i="24"/>
  <c r="S66" i="26"/>
  <c r="S60" i="26"/>
  <c r="Z66" i="24"/>
  <c r="Z60" i="24"/>
  <c r="AG66" i="21"/>
  <c r="AG60" i="21"/>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I47" i="21" l="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AP47" i="21"/>
  <c r="AQ47" i="21"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H70" i="21"/>
  <c r="H64" i="21"/>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AG69" i="21"/>
  <c r="AG67" i="2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AN50"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N50" i="26" l="1"/>
  <c r="S69" i="13"/>
  <c r="S69" i="17"/>
  <c r="U69" i="17" s="1"/>
  <c r="V69" i="17" s="1"/>
  <c r="AN50" i="24"/>
  <c r="AN60" i="24" s="1"/>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AN66" i="24"/>
  <c r="AN66" i="26"/>
  <c r="AN60" i="26"/>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N64" i="21" s="1"/>
  <c r="O64" i="21" s="1"/>
  <c r="N62" i="21"/>
  <c r="O62" i="21" s="1"/>
  <c r="L68" i="26"/>
  <c r="V69" i="21"/>
  <c r="N69" i="21"/>
  <c r="N69" i="24"/>
  <c r="V69" i="24"/>
  <c r="N61" i="21"/>
  <c r="O61" i="21" s="1"/>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AP50" i="24"/>
  <c r="AQ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AB69" i="17" l="1"/>
  <c r="AC69" i="17" s="1"/>
  <c r="S70" i="13"/>
  <c r="S68" i="17"/>
  <c r="S70" i="17" s="1"/>
  <c r="U70" i="17" s="1"/>
  <c r="V70" i="17" s="1"/>
  <c r="U67" i="13"/>
  <c r="V67" i="13" s="1"/>
  <c r="AN50" i="17"/>
  <c r="AN66" i="17" s="1"/>
  <c r="S68" i="16"/>
  <c r="U68" i="16" s="1"/>
  <c r="V68" i="16" s="1"/>
  <c r="AI50" i="17"/>
  <c r="AJ50" i="17" s="1"/>
  <c r="AB67" i="17"/>
  <c r="AC67" i="17" s="1"/>
  <c r="AG69" i="17"/>
  <c r="AI69" i="17" s="1"/>
  <c r="AJ69" i="17" s="1"/>
  <c r="AG67" i="17"/>
  <c r="AG68" i="17" s="1"/>
  <c r="N64" i="14"/>
  <c r="O64" i="14" s="1"/>
  <c r="AG66" i="18"/>
  <c r="AI66" i="18" s="1"/>
  <c r="AJ66" i="18" s="1"/>
  <c r="Z62" i="19"/>
  <c r="Z64" i="19" s="1"/>
  <c r="AB64" i="19" s="1"/>
  <c r="AC64" i="19" s="1"/>
  <c r="S68" i="12"/>
  <c r="U68" i="12" s="1"/>
  <c r="V68" i="12" s="1"/>
  <c r="AI63" i="20"/>
  <c r="AJ63" i="20" s="1"/>
  <c r="AI67" i="19"/>
  <c r="AJ67" i="19" s="1"/>
  <c r="Z68" i="19"/>
  <c r="AB68" i="19" s="1"/>
  <c r="AC68" i="19" s="1"/>
  <c r="N64" i="16"/>
  <c r="O64" i="16" s="1"/>
  <c r="AI63" i="19"/>
  <c r="AJ63" i="19" s="1"/>
  <c r="AB63" i="20"/>
  <c r="AC63" i="20" s="1"/>
  <c r="AB63" i="12"/>
  <c r="AC63" i="12" s="1"/>
  <c r="U64" i="14"/>
  <c r="V64" i="14"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9" i="36" s="1"/>
  <c r="AP50" i="17"/>
  <c r="AQ50" i="17"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4"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N61" i="26"/>
  <c r="AN62" i="26" s="1"/>
  <c r="AN63"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P66" i="24"/>
  <c r="AQ66" i="24" s="1"/>
  <c r="AN67" i="24"/>
  <c r="AN68"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B68" i="17" l="1"/>
  <c r="AC68" i="17" s="1"/>
  <c r="U68" i="17"/>
  <c r="V68" i="17" s="1"/>
  <c r="AB70" i="17"/>
  <c r="AC70" i="17" s="1"/>
  <c r="S70" i="12"/>
  <c r="U70" i="12" s="1"/>
  <c r="V70" i="12" s="1"/>
  <c r="AB62" i="19"/>
  <c r="AC62" i="19" s="1"/>
  <c r="S70" i="16"/>
  <c r="U70" i="16" s="1"/>
  <c r="V70" i="16" s="1"/>
  <c r="AI67" i="17"/>
  <c r="AJ67" i="17" s="1"/>
  <c r="AG67" i="18"/>
  <c r="AG68" i="18" s="1"/>
  <c r="AG69" i="18"/>
  <c r="AI69" i="18" s="1"/>
  <c r="AJ69" i="18" s="1"/>
  <c r="S62" i="17"/>
  <c r="S64" i="17" s="1"/>
  <c r="U64" i="17" s="1"/>
  <c r="F19"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P63" i="26"/>
  <c r="AN50" i="15"/>
  <c r="AN66" i="15" s="1"/>
  <c r="AB64" i="21"/>
  <c r="AC64" i="21" s="1"/>
  <c r="AI63" i="24"/>
  <c r="AQ63" i="24"/>
  <c r="AN70" i="24"/>
  <c r="AI61" i="26"/>
  <c r="AJ61" i="26" s="1"/>
  <c r="AP67" i="24"/>
  <c r="AQ67" i="24" s="1"/>
  <c r="AQ63" i="26"/>
  <c r="AI63" i="26"/>
  <c r="AI68" i="26"/>
  <c r="AJ68" i="26" s="1"/>
  <c r="AG70" i="26"/>
  <c r="AN64"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9" i="18" l="1"/>
  <c r="AP69" i="18" s="1"/>
  <c r="AQ69" i="18" s="1"/>
  <c r="U62" i="17"/>
  <c r="V62" i="17" s="1"/>
  <c r="E45" i="36"/>
  <c r="E20"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4" i="36" s="1"/>
  <c r="U68" i="10"/>
  <c r="V68" i="10" s="1"/>
  <c r="S70" i="10"/>
  <c r="AB70" i="10" s="1"/>
  <c r="AC68" i="10"/>
  <c r="Z62" i="13"/>
  <c r="Z64" i="13" s="1"/>
  <c r="AB64" i="13" s="1"/>
  <c r="AC64" i="13" s="1"/>
  <c r="AB64" i="10"/>
  <c r="G44"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20" i="36"/>
  <c r="AI61" i="16"/>
  <c r="AJ61" i="16" s="1"/>
  <c r="AG64" i="17"/>
  <c r="AI64" i="17" s="1"/>
  <c r="H19" i="36" s="1"/>
  <c r="AI62" i="15"/>
  <c r="AJ62" i="15" s="1"/>
  <c r="AI61" i="15"/>
  <c r="AJ61" i="15" s="1"/>
  <c r="AB70" i="13"/>
  <c r="AC70" i="13" s="1"/>
  <c r="AP61" i="18"/>
  <c r="AQ61" i="18" s="1"/>
  <c r="AP69" i="15"/>
  <c r="AQ69" i="15" s="1"/>
  <c r="AP67" i="15"/>
  <c r="AQ67" i="15" s="1"/>
  <c r="AN70" i="18"/>
  <c r="AP70" i="18" s="1"/>
  <c r="AQ70" i="18" s="1"/>
  <c r="AN64" i="18"/>
  <c r="AP64" i="18" s="1"/>
  <c r="AQ64" i="18" s="1"/>
  <c r="AN68" i="15"/>
  <c r="AP68" i="15" s="1"/>
  <c r="AQ68" i="15" s="1"/>
  <c r="AP60" i="15"/>
  <c r="AQ60" i="15" s="1"/>
  <c r="AN61" i="15"/>
  <c r="AP61" i="15" s="1"/>
  <c r="AQ61" i="15" s="1"/>
  <c r="V64" i="10"/>
  <c r="F45" i="36" s="1"/>
  <c r="AC64" i="10"/>
  <c r="AI68" i="15"/>
  <c r="AJ68" i="15" s="1"/>
  <c r="AI68" i="16"/>
  <c r="AJ68" i="16" s="1"/>
  <c r="AN70" i="13"/>
  <c r="AP70" i="13" s="1"/>
  <c r="AQ70" i="13" s="1"/>
  <c r="AP68" i="13"/>
  <c r="AQ68" i="13" s="1"/>
  <c r="AP60" i="17"/>
  <c r="AQ60" i="17" s="1"/>
  <c r="AN63" i="17"/>
  <c r="AP63" i="17" s="1"/>
  <c r="AQ63" i="17" s="1"/>
  <c r="AI69" i="15"/>
  <c r="AJ69" i="15" s="1"/>
  <c r="AB64" i="17"/>
  <c r="G19"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4"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G45" i="36" l="1"/>
  <c r="AN62" i="15"/>
  <c r="AN64" i="15" s="1"/>
  <c r="AP64" i="15" s="1"/>
  <c r="AQ64" i="15" s="1"/>
  <c r="AN70" i="16"/>
  <c r="AP70" i="16" s="1"/>
  <c r="AQ70" i="16" s="1"/>
  <c r="AC64" i="17"/>
  <c r="AJ64" i="17"/>
  <c r="AJ64" i="10"/>
  <c r="AN62" i="17"/>
  <c r="AN64" i="17" s="1"/>
  <c r="AP64" i="17" s="1"/>
  <c r="I19" i="36" s="1"/>
  <c r="AP64" i="10"/>
  <c r="I44"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20" i="36"/>
  <c r="G20" i="36"/>
  <c r="H45" i="36"/>
  <c r="AP62" i="17"/>
  <c r="AQ62" i="17" s="1"/>
  <c r="AQ64" i="10"/>
  <c r="AQ64" i="17"/>
  <c r="AI70" i="15"/>
  <c r="AJ70" i="15" s="1"/>
  <c r="AP70" i="15"/>
  <c r="AQ70" i="15" s="1"/>
  <c r="AP64" i="11"/>
  <c r="AQ64" i="11" s="1"/>
  <c r="AP65" i="11"/>
  <c r="AQ65" i="11" s="1"/>
  <c r="AP71" i="11"/>
  <c r="AQ71" i="11" s="1"/>
  <c r="AP62" i="16"/>
  <c r="AQ62" i="16" s="1"/>
  <c r="I20" i="36" l="1"/>
  <c r="I45"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N33" i="9"/>
  <c r="AM33" i="9"/>
  <c r="AF33" i="9"/>
  <c r="AG33" i="9" s="1"/>
  <c r="Y33" i="9"/>
  <c r="Z33" i="9" s="1"/>
  <c r="S33" i="9"/>
  <c r="AC33" i="9" s="1"/>
  <c r="R33" i="9"/>
  <c r="K33" i="9"/>
  <c r="L33" i="9" s="1"/>
  <c r="V33" i="9" s="1"/>
  <c r="G33" i="9"/>
  <c r="H33" i="9" s="1"/>
  <c r="O33" i="9" s="1"/>
  <c r="AM32" i="9"/>
  <c r="AN32" i="9" s="1"/>
  <c r="AP32" i="9" s="1"/>
  <c r="AF32" i="9"/>
  <c r="AG32" i="9" s="1"/>
  <c r="Y32" i="9"/>
  <c r="Z32" i="9" s="1"/>
  <c r="R32" i="9"/>
  <c r="S32" i="9" s="1"/>
  <c r="AC32" i="9" s="1"/>
  <c r="K32" i="9"/>
  <c r="L32" i="9" s="1"/>
  <c r="G32" i="9"/>
  <c r="H32" i="9" s="1"/>
  <c r="O32" i="9" s="1"/>
  <c r="AM31" i="9"/>
  <c r="AN31" i="9" s="1"/>
  <c r="AP31" i="9" s="1"/>
  <c r="AG31" i="9"/>
  <c r="AQ31" i="9" s="1"/>
  <c r="AF31" i="9"/>
  <c r="Y31" i="9"/>
  <c r="Z31" i="9" s="1"/>
  <c r="R31" i="9"/>
  <c r="S31" i="9" s="1"/>
  <c r="AC31" i="9" s="1"/>
  <c r="L31" i="9"/>
  <c r="K31" i="9"/>
  <c r="G31" i="9"/>
  <c r="H31" i="9" s="1"/>
  <c r="O31" i="9" s="1"/>
  <c r="AM30" i="9"/>
  <c r="AN30" i="9" s="1"/>
  <c r="AF30" i="9"/>
  <c r="AG30" i="9" s="1"/>
  <c r="Y30" i="9"/>
  <c r="Z30" i="9" s="1"/>
  <c r="AJ30" i="9" s="1"/>
  <c r="R30" i="9"/>
  <c r="S30" i="9" s="1"/>
  <c r="K30" i="9"/>
  <c r="L30" i="9" s="1"/>
  <c r="G30" i="9"/>
  <c r="H30" i="9" s="1"/>
  <c r="O30" i="9" s="1"/>
  <c r="AM29" i="9"/>
  <c r="AN29" i="9" s="1"/>
  <c r="AF29" i="9"/>
  <c r="AG29" i="9" s="1"/>
  <c r="Z29" i="9"/>
  <c r="Y29" i="9"/>
  <c r="R29" i="9"/>
  <c r="S29" i="9" s="1"/>
  <c r="K29" i="9"/>
  <c r="L29" i="9" s="1"/>
  <c r="G29" i="9"/>
  <c r="H29" i="9" s="1"/>
  <c r="AN28" i="9"/>
  <c r="AG28" i="9"/>
  <c r="AQ28" i="9" s="1"/>
  <c r="Z28" i="9"/>
  <c r="AJ28" i="9" s="1"/>
  <c r="S28" i="9"/>
  <c r="AC28" i="9" s="1"/>
  <c r="L28" i="9"/>
  <c r="H28" i="9"/>
  <c r="O28" i="9" s="1"/>
  <c r="AQ24" i="9"/>
  <c r="AN24" i="9"/>
  <c r="AP24" i="9" s="1"/>
  <c r="AG24" i="9"/>
  <c r="Z24" i="9"/>
  <c r="S24" i="9"/>
  <c r="AC24" i="9" s="1"/>
  <c r="L24" i="9"/>
  <c r="H24" i="9"/>
  <c r="AN23" i="9"/>
  <c r="AG23" i="9"/>
  <c r="Z23" i="9"/>
  <c r="S23" i="9"/>
  <c r="L23" i="9"/>
  <c r="H23" i="9"/>
  <c r="AP28" i="9" l="1"/>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6" i="36" l="1"/>
  <c r="I36" i="36"/>
  <c r="H36" i="36"/>
  <c r="G36" i="36"/>
  <c r="F36" i="36"/>
  <c r="E36" i="36"/>
  <c r="AE73" i="9"/>
  <c r="AF45" i="9" s="1"/>
  <c r="AG45" i="9" s="1"/>
  <c r="AI45" i="9" s="1"/>
  <c r="AJ45" i="9" s="1"/>
  <c r="AQ23" i="9"/>
  <c r="AJ23" i="9"/>
  <c r="AC23" i="9"/>
  <c r="V23" i="9"/>
  <c r="O23" i="9"/>
  <c r="AI39" i="9"/>
  <c r="H37" i="36" s="1"/>
  <c r="AJ46" i="9"/>
  <c r="AB46" i="9"/>
  <c r="AI46" i="9"/>
  <c r="H47" i="9"/>
  <c r="AP39" i="9"/>
  <c r="I37" i="36" s="1"/>
  <c r="S47" i="9"/>
  <c r="U39" i="9"/>
  <c r="F37" i="36" s="1"/>
  <c r="AB39" i="9"/>
  <c r="G37" i="36" s="1"/>
  <c r="N39" i="9"/>
  <c r="E37" i="36" s="1"/>
  <c r="L47" i="9"/>
  <c r="E38" i="36" l="1"/>
  <c r="H38" i="36"/>
  <c r="G38" i="36"/>
  <c r="I38" i="36"/>
  <c r="F38"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9"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9" i="36" s="1"/>
  <c r="AB64" i="9"/>
  <c r="G39" i="36" s="1"/>
  <c r="AG62" i="9"/>
  <c r="AG64" i="9" s="1"/>
  <c r="AI61" i="9"/>
  <c r="AJ61" i="9" s="1"/>
  <c r="AP61" i="9"/>
  <c r="AQ61" i="9" s="1"/>
  <c r="AN62" i="9"/>
  <c r="AN64" i="9" s="1"/>
  <c r="E40" i="36" l="1"/>
  <c r="V64" i="9"/>
  <c r="F40" i="36" s="1"/>
  <c r="AC64" i="9"/>
  <c r="AI64" i="9"/>
  <c r="H39" i="36" s="1"/>
  <c r="AP64" i="9"/>
  <c r="I39" i="36" s="1"/>
  <c r="AP62" i="9"/>
  <c r="AQ62" i="9" s="1"/>
  <c r="AI62" i="9"/>
  <c r="AJ62" i="9" s="1"/>
  <c r="G40"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G42" i="8"/>
  <c r="H42" i="8" s="1"/>
  <c r="O42" i="8" s="1"/>
  <c r="AM40" i="8"/>
  <c r="AN40" i="8" s="1"/>
  <c r="AF40" i="8"/>
  <c r="AG40" i="8" s="1"/>
  <c r="Y40" i="8"/>
  <c r="Z40" i="8" s="1"/>
  <c r="R40" i="8"/>
  <c r="S40" i="8" s="1"/>
  <c r="K40" i="8"/>
  <c r="L40" i="8" s="1"/>
  <c r="G40" i="8"/>
  <c r="H40" i="8" s="1"/>
  <c r="AM38" i="8"/>
  <c r="AN38" i="8" s="1"/>
  <c r="AF38" i="8"/>
  <c r="AG38" i="8" s="1"/>
  <c r="Z38" i="8"/>
  <c r="AJ38" i="8" s="1"/>
  <c r="Y38" i="8"/>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N34" i="8"/>
  <c r="AM34" i="8"/>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H33" i="8"/>
  <c r="O33" i="8" s="1"/>
  <c r="G33" i="8"/>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Z30" i="8"/>
  <c r="AJ30" i="8" s="1"/>
  <c r="Y30" i="8"/>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AB28" i="8" s="1"/>
  <c r="L28" i="8"/>
  <c r="V28" i="8" s="1"/>
  <c r="H28" i="8"/>
  <c r="O28" i="8" s="1"/>
  <c r="AN24" i="8"/>
  <c r="AP24" i="8" s="1"/>
  <c r="AG24" i="8"/>
  <c r="Z24" i="8"/>
  <c r="AJ24" i="8" s="1"/>
  <c r="S24" i="8"/>
  <c r="L24" i="8"/>
  <c r="V24" i="8" s="1"/>
  <c r="H24" i="8"/>
  <c r="O24" i="8" s="1"/>
  <c r="AN23" i="8"/>
  <c r="AG23" i="8"/>
  <c r="Z23" i="8"/>
  <c r="S23" i="8"/>
  <c r="L23" i="8"/>
  <c r="H23" i="8"/>
  <c r="U31" i="8" l="1"/>
  <c r="AB24" i="8"/>
  <c r="U28" i="8"/>
  <c r="AP38" i="8"/>
  <c r="AC28" i="8"/>
  <c r="AP28" i="8"/>
  <c r="H40" i="36"/>
  <c r="I40"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V42" i="8" s="1"/>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6" i="36" l="1"/>
  <c r="I46" i="36"/>
  <c r="H46" i="36"/>
  <c r="G46" i="36"/>
  <c r="F46" i="36"/>
  <c r="E46"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7" i="36" s="1"/>
  <c r="N39" i="8"/>
  <c r="E47" i="36" s="1"/>
  <c r="AI39" i="8"/>
  <c r="H47" i="36" s="1"/>
  <c r="Z46" i="8"/>
  <c r="AP39" i="8"/>
  <c r="I47" i="36" s="1"/>
  <c r="I48" i="36" s="1"/>
  <c r="U39" i="8"/>
  <c r="F47" i="36" s="1"/>
  <c r="E48" i="36" l="1"/>
  <c r="AL73" i="8"/>
  <c r="AM45" i="8" s="1"/>
  <c r="AN45" i="8" s="1"/>
  <c r="AP45" i="8" s="1"/>
  <c r="AQ45" i="8" s="1"/>
  <c r="G48" i="36"/>
  <c r="H48" i="36"/>
  <c r="F48"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9" i="36" s="1"/>
  <c r="AG64" i="8"/>
  <c r="U64" i="8"/>
  <c r="F49"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50" i="36" s="1"/>
  <c r="O64" i="8"/>
  <c r="AP68" i="8"/>
  <c r="AQ68" i="8" s="1"/>
  <c r="AI62" i="8"/>
  <c r="AJ62" i="8" s="1"/>
  <c r="Z64" i="8"/>
  <c r="AN62" i="8"/>
  <c r="AN64" i="8" s="1"/>
  <c r="AP64" i="8" s="1"/>
  <c r="I49" i="36" s="1"/>
  <c r="AB62" i="8"/>
  <c r="AC62" i="8" s="1"/>
  <c r="E50" i="36" l="1"/>
  <c r="AP70" i="8"/>
  <c r="AQ70" i="8" s="1"/>
  <c r="AQ64" i="8"/>
  <c r="AB64" i="8"/>
  <c r="G49" i="36" s="1"/>
  <c r="AI64" i="8"/>
  <c r="H49" i="36" s="1"/>
  <c r="AP62" i="8"/>
  <c r="AQ62" i="8" s="1"/>
  <c r="I50" i="36" l="1"/>
  <c r="AC64" i="8"/>
  <c r="G50" i="36" s="1"/>
  <c r="AJ64" i="8"/>
  <c r="H50"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P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V34" i="7"/>
  <c r="R34" i="7"/>
  <c r="S34" i="7" s="1"/>
  <c r="AC34" i="7" s="1"/>
  <c r="K34" i="7"/>
  <c r="L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AI32" i="7" s="1"/>
  <c r="Y32" i="7"/>
  <c r="Z32" i="7" s="1"/>
  <c r="AB32" i="7" s="1"/>
  <c r="R32" i="7"/>
  <c r="S32" i="7" s="1"/>
  <c r="K32" i="7"/>
  <c r="L32" i="7" s="1"/>
  <c r="V32" i="7" s="1"/>
  <c r="G32" i="7"/>
  <c r="H32" i="7" s="1"/>
  <c r="O32" i="7" s="1"/>
  <c r="AM31" i="7"/>
  <c r="AN31" i="7" s="1"/>
  <c r="AP31" i="7" s="1"/>
  <c r="AF31" i="7"/>
  <c r="AG31" i="7" s="1"/>
  <c r="AQ31" i="7" s="1"/>
  <c r="Y31" i="7"/>
  <c r="Z31" i="7" s="1"/>
  <c r="AJ31" i="7" s="1"/>
  <c r="R31" i="7"/>
  <c r="S31" i="7" s="1"/>
  <c r="K31" i="7"/>
  <c r="L31" i="7" s="1"/>
  <c r="G31" i="7"/>
  <c r="H31" i="7" s="1"/>
  <c r="O31" i="7" s="1"/>
  <c r="AM30" i="7"/>
  <c r="AN30" i="7" s="1"/>
  <c r="AJ30" i="7"/>
  <c r="AF30" i="7"/>
  <c r="AG30" i="7" s="1"/>
  <c r="AQ30" i="7" s="1"/>
  <c r="Y30" i="7"/>
  <c r="Z30" i="7" s="1"/>
  <c r="R30" i="7"/>
  <c r="S30" i="7" s="1"/>
  <c r="AC30" i="7" s="1"/>
  <c r="K30" i="7"/>
  <c r="L30" i="7" s="1"/>
  <c r="U30" i="7" s="1"/>
  <c r="G30" i="7"/>
  <c r="H30" i="7" s="1"/>
  <c r="O30" i="7" s="1"/>
  <c r="AM29" i="7"/>
  <c r="AN29" i="7" s="1"/>
  <c r="AF29" i="7"/>
  <c r="AG29" i="7" s="1"/>
  <c r="Y29" i="7"/>
  <c r="Z29" i="7" s="1"/>
  <c r="S29" i="7"/>
  <c r="R29" i="7"/>
  <c r="K29" i="7"/>
  <c r="L29" i="7" s="1"/>
  <c r="G29" i="7"/>
  <c r="H29" i="7" s="1"/>
  <c r="AN28" i="7"/>
  <c r="AG28" i="7"/>
  <c r="AP28" i="7" s="1"/>
  <c r="Z28" i="7"/>
  <c r="AJ28" i="7" s="1"/>
  <c r="S28" i="7"/>
  <c r="L28" i="7"/>
  <c r="V28" i="7" s="1"/>
  <c r="H28" i="7"/>
  <c r="AN24" i="7"/>
  <c r="AG24" i="7"/>
  <c r="Z24" i="7"/>
  <c r="AJ24" i="7" s="1"/>
  <c r="S24" i="7"/>
  <c r="O24" i="7"/>
  <c r="L24" i="7"/>
  <c r="V24" i="7" s="1"/>
  <c r="H24" i="7"/>
  <c r="AN23" i="7"/>
  <c r="AG23" i="7"/>
  <c r="Z23" i="7"/>
  <c r="S23" i="7"/>
  <c r="L23" i="7"/>
  <c r="H23" i="7"/>
  <c r="AP34" i="7" l="1"/>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31" i="36" l="1"/>
  <c r="U45" i="7"/>
  <c r="I31" i="36"/>
  <c r="H31" i="36"/>
  <c r="G31" i="36"/>
  <c r="F31" i="36"/>
  <c r="E31"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2" i="36" s="1"/>
  <c r="E33" i="36" s="1"/>
  <c r="AI39" i="7"/>
  <c r="H32" i="36" s="1"/>
  <c r="U39" i="7"/>
  <c r="F32" i="36" s="1"/>
  <c r="S47" i="7"/>
  <c r="AP39" i="7"/>
  <c r="I32" i="36" s="1"/>
  <c r="H47" i="7"/>
  <c r="AB39" i="7"/>
  <c r="G32" i="36" s="1"/>
  <c r="Z47" i="7" l="1"/>
  <c r="Z50" i="7" s="1"/>
  <c r="F33" i="36"/>
  <c r="I33" i="36"/>
  <c r="AB45" i="7"/>
  <c r="G33" i="36"/>
  <c r="H33"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AG66" i="7"/>
  <c r="AI66" i="7" s="1"/>
  <c r="AJ66" i="7" s="1"/>
  <c r="N67" i="7"/>
  <c r="O67" i="7" s="1"/>
  <c r="S63" i="7"/>
  <c r="Z69" i="7"/>
  <c r="AB66" i="7"/>
  <c r="AC66" i="7" s="1"/>
  <c r="Z67" i="7"/>
  <c r="Z68" i="7" s="1"/>
  <c r="U68" i="7"/>
  <c r="V68" i="7" s="1"/>
  <c r="S70" i="7"/>
  <c r="U67" i="7"/>
  <c r="V67" i="7" s="1"/>
  <c r="Z63" i="7"/>
  <c r="AB60" i="7"/>
  <c r="AC60" i="7" s="1"/>
  <c r="H61" i="7"/>
  <c r="H62" i="7" s="1"/>
  <c r="AI50" i="7"/>
  <c r="AJ50" i="7" s="1"/>
  <c r="S61" i="7"/>
  <c r="AB61" i="7" s="1"/>
  <c r="U60" i="7"/>
  <c r="V60" i="7" s="1"/>
  <c r="L61" i="7"/>
  <c r="L62" i="7" s="1"/>
  <c r="N60" i="7"/>
  <c r="O60" i="7" s="1"/>
  <c r="AP50" i="7" l="1"/>
  <c r="AQ50" i="7" s="1"/>
  <c r="AN63" i="7"/>
  <c r="N70" i="7"/>
  <c r="O70" i="7" s="1"/>
  <c r="L64" i="7"/>
  <c r="H64" i="7"/>
  <c r="AN64" i="7"/>
  <c r="AG63" i="7"/>
  <c r="N63" i="7"/>
  <c r="O63" i="7" s="1"/>
  <c r="AN70" i="7"/>
  <c r="U70" i="7"/>
  <c r="V70" i="7" s="1"/>
  <c r="AG67" i="7"/>
  <c r="AG69" i="7"/>
  <c r="AP66" i="7"/>
  <c r="AQ66"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3" i="7" l="1"/>
  <c r="N64" i="7"/>
  <c r="E34" i="36" s="1"/>
  <c r="AI63" i="7"/>
  <c r="AJ63" i="7" s="1"/>
  <c r="AI62" i="7"/>
  <c r="AJ62" i="7" s="1"/>
  <c r="AG64" i="7"/>
  <c r="AP69" i="7"/>
  <c r="AQ69" i="7" s="1"/>
  <c r="AI69" i="7"/>
  <c r="AJ69" i="7" s="1"/>
  <c r="AG68" i="7"/>
  <c r="AP67" i="7"/>
  <c r="AQ67" i="7" s="1"/>
  <c r="AQ63" i="7"/>
  <c r="AP62" i="7"/>
  <c r="AQ62" i="7" s="1"/>
  <c r="AI67" i="7"/>
  <c r="AJ67" i="7" s="1"/>
  <c r="AB62" i="7"/>
  <c r="AC62" i="7" s="1"/>
  <c r="S64" i="7"/>
  <c r="U64" i="7" s="1"/>
  <c r="F34" i="36" s="1"/>
  <c r="AB70" i="7"/>
  <c r="AC70" i="7" s="1"/>
  <c r="AI61" i="7"/>
  <c r="AJ61" i="7" s="1"/>
  <c r="AP61" i="7"/>
  <c r="AQ61" i="7" s="1"/>
  <c r="U62" i="7"/>
  <c r="V62" i="7" s="1"/>
  <c r="V64" i="7" l="1"/>
  <c r="O64" i="7"/>
  <c r="AG70" i="7"/>
  <c r="AI68" i="7"/>
  <c r="AJ68" i="7" s="1"/>
  <c r="AP68" i="7"/>
  <c r="AQ68" i="7" s="1"/>
  <c r="AP64" i="7"/>
  <c r="I34" i="36" s="1"/>
  <c r="AI64" i="7"/>
  <c r="H34" i="36" s="1"/>
  <c r="AB64" i="7"/>
  <c r="G34" i="36" s="1"/>
  <c r="E35" i="36" l="1"/>
  <c r="F35" i="36"/>
  <c r="AC64" i="7"/>
  <c r="G35" i="36" s="1"/>
  <c r="AJ64" i="7"/>
  <c r="H35" i="36" s="1"/>
  <c r="AQ64" i="7"/>
  <c r="I35"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G35" i="6"/>
  <c r="AF35" i="6"/>
  <c r="Y35" i="6"/>
  <c r="Z35" i="6" s="1"/>
  <c r="AJ35" i="6" s="1"/>
  <c r="S35" i="6"/>
  <c r="R35" i="6"/>
  <c r="K35" i="6"/>
  <c r="L35" i="6" s="1"/>
  <c r="V35" i="6" s="1"/>
  <c r="G35" i="6"/>
  <c r="H35" i="6" s="1"/>
  <c r="O35" i="6" s="1"/>
  <c r="AQ34" i="6"/>
  <c r="AM34" i="6"/>
  <c r="AN34" i="6" s="1"/>
  <c r="AF34" i="6"/>
  <c r="AG34" i="6" s="1"/>
  <c r="Y34" i="6"/>
  <c r="Z34" i="6" s="1"/>
  <c r="AI34" i="6" s="1"/>
  <c r="R34" i="6"/>
  <c r="S34" i="6" s="1"/>
  <c r="AC34" i="6" s="1"/>
  <c r="K34" i="6"/>
  <c r="L34" i="6" s="1"/>
  <c r="G34" i="6"/>
  <c r="H34" i="6" s="1"/>
  <c r="O34" i="6" s="1"/>
  <c r="AM33" i="6"/>
  <c r="AN33" i="6" s="1"/>
  <c r="AP33" i="6" s="1"/>
  <c r="AF33" i="6"/>
  <c r="AG33" i="6" s="1"/>
  <c r="AQ33" i="6" s="1"/>
  <c r="Y33" i="6"/>
  <c r="Z33" i="6" s="1"/>
  <c r="AI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N29" i="6"/>
  <c r="AM29" i="6"/>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P35" i="6" l="1"/>
  <c r="AB32" i="6"/>
  <c r="S45" i="6"/>
  <c r="R51" i="6"/>
  <c r="S51" i="6" s="1"/>
  <c r="R52" i="6"/>
  <c r="S52" i="6" s="1"/>
  <c r="AC45" i="6"/>
  <c r="U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6" i="36" s="1"/>
  <c r="AP23" i="6"/>
  <c r="AB23" i="6"/>
  <c r="U23" i="6"/>
  <c r="V23" i="6" s="1"/>
  <c r="AJ31" i="6"/>
  <c r="AB31" i="6"/>
  <c r="AC31" i="6" s="1"/>
  <c r="U31" i="6"/>
  <c r="V31" i="6" s="1"/>
  <c r="N32" i="6"/>
  <c r="O32" i="6"/>
  <c r="AB28" i="6"/>
  <c r="N29" i="6"/>
  <c r="V34" i="6"/>
  <c r="N34" i="6"/>
  <c r="V24" i="6"/>
  <c r="AQ24" i="6"/>
  <c r="AI24" i="6"/>
  <c r="V28" i="6"/>
  <c r="AQ28" i="6"/>
  <c r="AI28" i="6"/>
  <c r="AB29" i="6"/>
  <c r="AC29" i="6" s="1"/>
  <c r="V33" i="6"/>
  <c r="N33" i="6"/>
  <c r="AJ33" i="6"/>
  <c r="AB33" i="6"/>
  <c r="AC35" i="6"/>
  <c r="U35" i="6"/>
  <c r="AQ35" i="6"/>
  <c r="AI35" i="6"/>
  <c r="AN39" i="6"/>
  <c r="I26" i="36" s="1"/>
  <c r="U29" i="6"/>
  <c r="V29" i="6" s="1"/>
  <c r="N31" i="6"/>
  <c r="AI31" i="6"/>
  <c r="AC32" i="6"/>
  <c r="U32" i="6"/>
  <c r="AP32" i="6"/>
  <c r="U34" i="6"/>
  <c r="V37" i="6"/>
  <c r="N37" i="6"/>
  <c r="AJ37" i="6"/>
  <c r="AB37" i="6"/>
  <c r="AP37" i="6"/>
  <c r="H39" i="6"/>
  <c r="D26" i="36" s="1"/>
  <c r="AB24" i="6"/>
  <c r="AJ34" i="6"/>
  <c r="AB34" i="6"/>
  <c r="S39" i="6"/>
  <c r="F26" i="36" s="1"/>
  <c r="L39" i="6"/>
  <c r="E26" i="36" s="1"/>
  <c r="AI23" i="6"/>
  <c r="U24" i="6"/>
  <c r="U28" i="6"/>
  <c r="V30" i="6"/>
  <c r="N30" i="6"/>
  <c r="U36" i="6"/>
  <c r="V36" i="6" s="1"/>
  <c r="AI36" i="6"/>
  <c r="AJ36" i="6" s="1"/>
  <c r="U37" i="6"/>
  <c r="AI37" i="6"/>
  <c r="V38" i="6"/>
  <c r="N38" i="6"/>
  <c r="AJ38" i="6"/>
  <c r="AB38" i="6"/>
  <c r="Z39" i="6"/>
  <c r="G26"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7" i="36" s="1"/>
  <c r="H28" i="36" s="1"/>
  <c r="O29" i="6"/>
  <c r="AJ23" i="6"/>
  <c r="AC23" i="6"/>
  <c r="AB39" i="6"/>
  <c r="G27" i="36" s="1"/>
  <c r="G28" i="36" s="1"/>
  <c r="U39" i="6"/>
  <c r="AP39" i="6"/>
  <c r="I27" i="36" s="1"/>
  <c r="I28" i="36" s="1"/>
  <c r="N39" i="6"/>
  <c r="E27" i="36" s="1"/>
  <c r="E28" i="36" s="1"/>
  <c r="Z47" i="6" l="1"/>
  <c r="AB47" i="6" s="1"/>
  <c r="AC47" i="6" s="1"/>
  <c r="AI54" i="6"/>
  <c r="AJ54" i="6" s="1"/>
  <c r="AJ45" i="6"/>
  <c r="F27" i="36"/>
  <c r="F28"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9"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9" i="36" s="1"/>
  <c r="S64" i="6"/>
  <c r="AB64" i="6" s="1"/>
  <c r="U62" i="6"/>
  <c r="V62" i="6" s="1"/>
  <c r="N68" i="6"/>
  <c r="O68" i="6" s="1"/>
  <c r="L70" i="6"/>
  <c r="N70" i="6" s="1"/>
  <c r="O70" i="6" s="1"/>
  <c r="Z70" i="6"/>
  <c r="AB70" i="6" s="1"/>
  <c r="AC70" i="6" s="1"/>
  <c r="AB68" i="6"/>
  <c r="AC68" i="6" s="1"/>
  <c r="U68" i="6"/>
  <c r="V68" i="6" s="1"/>
  <c r="AB62" i="6"/>
  <c r="AC62" i="6" s="1"/>
  <c r="G29" i="36" l="1"/>
  <c r="E30" i="36"/>
  <c r="AJ64" i="6"/>
  <c r="AN68" i="6"/>
  <c r="AP67" i="6"/>
  <c r="AQ67" i="6" s="1"/>
  <c r="AN62" i="6"/>
  <c r="AP61" i="6"/>
  <c r="AQ61" i="6" s="1"/>
  <c r="U70" i="6"/>
  <c r="V70" i="6" s="1"/>
  <c r="U64" i="6"/>
  <c r="F29" i="36" s="1"/>
  <c r="AC64" i="6"/>
  <c r="G30" i="36" s="1"/>
  <c r="AI70" i="6"/>
  <c r="AJ70" i="6" s="1"/>
  <c r="H30" i="36" l="1"/>
  <c r="V64" i="6"/>
  <c r="AP62" i="6"/>
  <c r="AQ62" i="6" s="1"/>
  <c r="AN64" i="6"/>
  <c r="AP64" i="6" s="1"/>
  <c r="I29" i="36" s="1"/>
  <c r="AN70" i="6"/>
  <c r="AP70" i="6" s="1"/>
  <c r="AQ70" i="6" s="1"/>
  <c r="AP68" i="6"/>
  <c r="AQ68" i="6" s="1"/>
  <c r="F30" i="36" l="1"/>
  <c r="AQ64" i="6"/>
  <c r="I30" i="36" l="1"/>
  <c r="Q73" i="5"/>
  <c r="R45" i="5" s="1"/>
  <c r="G38" i="5"/>
  <c r="H38" i="5" s="1"/>
  <c r="O38" i="5" s="1"/>
  <c r="G37" i="5"/>
  <c r="H37" i="5" s="1"/>
  <c r="O37" i="5" s="1"/>
  <c r="AF34" i="5"/>
  <c r="AG34" i="5" s="1"/>
  <c r="G33" i="5"/>
  <c r="H33" i="5" s="1"/>
  <c r="O33" i="5" s="1"/>
  <c r="AM31" i="5"/>
  <c r="AN31" i="5" s="1"/>
  <c r="AG31" i="5"/>
  <c r="AQ31" i="5" s="1"/>
  <c r="AF31" i="5"/>
  <c r="Y31" i="5"/>
  <c r="Z31" i="5" s="1"/>
  <c r="R31" i="5"/>
  <c r="S31" i="5" s="1"/>
  <c r="K31" i="5"/>
  <c r="L31" i="5" s="1"/>
  <c r="G31" i="5"/>
  <c r="H31" i="5" s="1"/>
  <c r="O31" i="5" s="1"/>
  <c r="Y30" i="5"/>
  <c r="Z30" i="5" s="1"/>
  <c r="AJ30" i="5" s="1"/>
  <c r="AM29" i="5"/>
  <c r="AN29" i="5" s="1"/>
  <c r="AF29" i="5"/>
  <c r="AG29" i="5" s="1"/>
  <c r="Y29" i="5"/>
  <c r="Z29" i="5" s="1"/>
  <c r="R29" i="5"/>
  <c r="S29" i="5" s="1"/>
  <c r="K29" i="5"/>
  <c r="L29" i="5" s="1"/>
  <c r="H29" i="5"/>
  <c r="G29" i="5"/>
  <c r="AN28" i="5"/>
  <c r="AP28" i="5" s="1"/>
  <c r="AG28" i="5"/>
  <c r="Z28" i="5"/>
  <c r="AJ28" i="5" s="1"/>
  <c r="S28" i="5"/>
  <c r="AB28" i="5" s="1"/>
  <c r="L28" i="5"/>
  <c r="V28" i="5" s="1"/>
  <c r="H28" i="5"/>
  <c r="O28" i="5" s="1"/>
  <c r="AN24" i="5"/>
  <c r="AG24" i="5"/>
  <c r="Z24" i="5"/>
  <c r="AJ24" i="5" s="1"/>
  <c r="S24" i="5"/>
  <c r="AC24" i="5" s="1"/>
  <c r="L24" i="5"/>
  <c r="V24" i="5" s="1"/>
  <c r="H24" i="5"/>
  <c r="O24" i="5" s="1"/>
  <c r="AN23" i="5"/>
  <c r="AG23" i="5"/>
  <c r="Z23" i="5"/>
  <c r="S23" i="5"/>
  <c r="L23" i="5"/>
  <c r="H23" i="5"/>
  <c r="F18" i="5"/>
  <c r="AF37" i="5" s="1"/>
  <c r="AG37" i="5" s="1"/>
  <c r="AQ37" i="5" s="1"/>
  <c r="S45" i="5" l="1"/>
  <c r="R54" i="5"/>
  <c r="S54" i="5" s="1"/>
  <c r="U54" i="5" s="1"/>
  <c r="V54" i="5" s="1"/>
  <c r="R52" i="5"/>
  <c r="S52" i="5" s="1"/>
  <c r="R51" i="5"/>
  <c r="S51" i="5" s="1"/>
  <c r="U45" i="5"/>
  <c r="AC45" i="5"/>
  <c r="N31" i="5"/>
  <c r="AP29" i="5"/>
  <c r="AQ29" i="5" s="1"/>
  <c r="AM30" i="5"/>
  <c r="AN30" i="5" s="1"/>
  <c r="R33" i="5"/>
  <c r="S33" i="5" s="1"/>
  <c r="AC33" i="5" s="1"/>
  <c r="AM34" i="5"/>
  <c r="AN34" i="5" s="1"/>
  <c r="AP34" i="5" s="1"/>
  <c r="K37" i="5"/>
  <c r="L37" i="5" s="1"/>
  <c r="K38" i="5"/>
  <c r="L38" i="5" s="1"/>
  <c r="G32" i="5"/>
  <c r="H32" i="5" s="1"/>
  <c r="O32" i="5" s="1"/>
  <c r="Y33" i="5"/>
  <c r="Z33" i="5" s="1"/>
  <c r="AI33" i="5" s="1"/>
  <c r="AQ34" i="5"/>
  <c r="AF33" i="5"/>
  <c r="AG33" i="5" s="1"/>
  <c r="K35" i="5"/>
  <c r="L35" i="5" s="1"/>
  <c r="V35" i="5" s="1"/>
  <c r="R37" i="5"/>
  <c r="S37" i="5" s="1"/>
  <c r="R38" i="5"/>
  <c r="S38" i="5" s="1"/>
  <c r="AC38" i="5" s="1"/>
  <c r="R32" i="5"/>
  <c r="S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U30" i="5" s="1"/>
  <c r="Y34" i="5"/>
  <c r="Z34" i="5" s="1"/>
  <c r="AI34" i="5" s="1"/>
  <c r="AM35" i="5"/>
  <c r="AN35" i="5" s="1"/>
  <c r="AP35" i="5" s="1"/>
  <c r="X73" i="5"/>
  <c r="Y45" i="5" s="1"/>
  <c r="AI29" i="5"/>
  <c r="AJ29" i="5" s="1"/>
  <c r="AB29" i="5"/>
  <c r="AC29" i="5" s="1"/>
  <c r="AI31" i="5"/>
  <c r="AP24" i="5"/>
  <c r="AP31" i="5"/>
  <c r="N24" i="5"/>
  <c r="N28" i="5"/>
  <c r="AC30" i="5"/>
  <c r="AP23" i="5"/>
  <c r="AQ23" i="5" s="1"/>
  <c r="AJ31" i="5"/>
  <c r="AB31" i="5"/>
  <c r="AC31" i="5" s="1"/>
  <c r="AB30" i="5"/>
  <c r="AQ33" i="5"/>
  <c r="U29" i="5"/>
  <c r="V29" i="5" s="1"/>
  <c r="U23" i="5"/>
  <c r="V23" i="5" s="1"/>
  <c r="AB23" i="5"/>
  <c r="AC23" i="5" s="1"/>
  <c r="U31" i="5"/>
  <c r="V31" i="5" s="1"/>
  <c r="AB24" i="5"/>
  <c r="AI23" i="5"/>
  <c r="AJ23" i="5" s="1"/>
  <c r="U24" i="5"/>
  <c r="U28" i="5"/>
  <c r="AC28" i="5"/>
  <c r="N29" i="5"/>
  <c r="O29" i="5" s="1"/>
  <c r="AB32" i="5"/>
  <c r="N34" i="5"/>
  <c r="V37" i="5"/>
  <c r="N37" i="5"/>
  <c r="N23" i="5"/>
  <c r="O23" i="5" s="1"/>
  <c r="AQ24" i="5"/>
  <c r="AI24" i="5"/>
  <c r="AQ28" i="5"/>
  <c r="AI28" i="5"/>
  <c r="AC32" i="5"/>
  <c r="AQ35" i="5"/>
  <c r="V38" i="5"/>
  <c r="N38" i="5"/>
  <c r="AJ38" i="5"/>
  <c r="AB38" i="5"/>
  <c r="AF30" i="5"/>
  <c r="AG30" i="5" s="1"/>
  <c r="K32" i="5"/>
  <c r="L32" i="5" s="1"/>
  <c r="U32" i="5" s="1"/>
  <c r="AM32" i="5"/>
  <c r="AN32" i="5" s="1"/>
  <c r="AP32" i="5" s="1"/>
  <c r="K33" i="5"/>
  <c r="L33" i="5" s="1"/>
  <c r="AM33" i="5"/>
  <c r="AN33" i="5" s="1"/>
  <c r="AP33" i="5" s="1"/>
  <c r="R34" i="5"/>
  <c r="S34" i="5" s="1"/>
  <c r="G35" i="5"/>
  <c r="H35" i="5" s="1"/>
  <c r="O35" i="5" s="1"/>
  <c r="R35" i="5"/>
  <c r="S35" i="5" s="1"/>
  <c r="Y37" i="5"/>
  <c r="Z37" i="5" s="1"/>
  <c r="AF38" i="5"/>
  <c r="AG38" i="5" s="1"/>
  <c r="AP38" i="5" s="1"/>
  <c r="U51" i="5" l="1"/>
  <c r="V51" i="5" s="1"/>
  <c r="U52" i="5"/>
  <c r="V52" i="5" s="1"/>
  <c r="Z45" i="5"/>
  <c r="AB45" i="5" s="1"/>
  <c r="Y54" i="5"/>
  <c r="Z54" i="5" s="1"/>
  <c r="Y52" i="5"/>
  <c r="Z52" i="5" s="1"/>
  <c r="AB52" i="5" s="1"/>
  <c r="AC52" i="5" s="1"/>
  <c r="Y51" i="5"/>
  <c r="Z51" i="5" s="1"/>
  <c r="AB51" i="5" s="1"/>
  <c r="AC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H47" i="5" s="1"/>
  <c r="H50" i="5" s="1"/>
  <c r="AJ37" i="5"/>
  <c r="AB37" i="5"/>
  <c r="AI37" i="5"/>
  <c r="AN39" i="5"/>
  <c r="AC35" i="5"/>
  <c r="U35" i="5"/>
  <c r="AC34" i="5"/>
  <c r="U34" i="5"/>
  <c r="N32" i="5"/>
  <c r="V32" i="5"/>
  <c r="Z39" i="5"/>
  <c r="N35" i="5"/>
  <c r="AB35" i="5"/>
  <c r="AP30" i="5"/>
  <c r="AB54" i="5" l="1"/>
  <c r="AC54" i="5" s="1"/>
  <c r="Z47" i="5"/>
  <c r="AG45" i="5"/>
  <c r="AG47" i="5" s="1"/>
  <c r="AF54" i="5"/>
  <c r="AG54" i="5" s="1"/>
  <c r="AF51" i="5"/>
  <c r="AG51" i="5" s="1"/>
  <c r="AF52" i="5"/>
  <c r="AG52" i="5" s="1"/>
  <c r="AJ45" i="5"/>
  <c r="H60" i="5"/>
  <c r="H66" i="5"/>
  <c r="N47" i="5"/>
  <c r="O47" i="5" s="1"/>
  <c r="L50" i="5"/>
  <c r="U47" i="5"/>
  <c r="V47" i="5" s="1"/>
  <c r="S50" i="5"/>
  <c r="AB47" i="5"/>
  <c r="AC47" i="5" s="1"/>
  <c r="Z50" i="5"/>
  <c r="N39" i="5"/>
  <c r="O39" i="5" s="1"/>
  <c r="U39" i="5"/>
  <c r="V39" i="5" s="1"/>
  <c r="AL73" i="5"/>
  <c r="AM45" i="5" s="1"/>
  <c r="AB39" i="5"/>
  <c r="AC39" i="5" s="1"/>
  <c r="AP39" i="5"/>
  <c r="AQ39" i="5" s="1"/>
  <c r="AI39" i="5"/>
  <c r="AJ39" i="5" s="1"/>
  <c r="AI47" i="5" l="1"/>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H67" i="5"/>
  <c r="H68" i="5" s="1"/>
  <c r="H69" i="5"/>
  <c r="O69" i="5" s="1"/>
  <c r="H63" i="5"/>
  <c r="O63" i="5" s="1"/>
  <c r="H61" i="5"/>
  <c r="H62" i="5" s="1"/>
  <c r="Z66" i="5"/>
  <c r="AB50" i="5"/>
  <c r="AC50" i="5" s="1"/>
  <c r="Z60" i="5"/>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J35" i="4"/>
  <c r="AF35" i="4"/>
  <c r="AG35" i="4" s="1"/>
  <c r="Y35" i="4"/>
  <c r="Z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AG60" i="5" l="1"/>
  <c r="AI60" i="5" s="1"/>
  <c r="AJ60" i="5" s="1"/>
  <c r="AG66" i="5"/>
  <c r="AG67" i="5" s="1"/>
  <c r="AG68" i="5" s="1"/>
  <c r="AN47" i="5"/>
  <c r="AN50" i="5" s="1"/>
  <c r="AP33" i="4"/>
  <c r="S45" i="4"/>
  <c r="AC45" i="4" s="1"/>
  <c r="R52" i="4"/>
  <c r="S52" i="4" s="1"/>
  <c r="U52" i="4" s="1"/>
  <c r="V52" i="4" s="1"/>
  <c r="R51" i="4"/>
  <c r="S51" i="4" s="1"/>
  <c r="AP35" i="4"/>
  <c r="U45" i="4"/>
  <c r="H64" i="5"/>
  <c r="H70" i="5"/>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21" i="36" s="1"/>
  <c r="N28" i="4"/>
  <c r="V30" i="4"/>
  <c r="N30" i="4"/>
  <c r="AJ30" i="4"/>
  <c r="AB30" i="4"/>
  <c r="AJ33" i="4"/>
  <c r="AB33" i="4"/>
  <c r="AC34" i="4"/>
  <c r="U34" i="4"/>
  <c r="N35" i="4"/>
  <c r="AP38" i="4"/>
  <c r="N31" i="4"/>
  <c r="AQ38" i="4"/>
  <c r="AI38" i="4"/>
  <c r="H39" i="4"/>
  <c r="D21" i="36" s="1"/>
  <c r="U23" i="4"/>
  <c r="AC24" i="4"/>
  <c r="U24" i="4"/>
  <c r="AQ30" i="4"/>
  <c r="AI30" i="4"/>
  <c r="AC32" i="4"/>
  <c r="U32" i="4"/>
  <c r="AQ32" i="4"/>
  <c r="AI32" i="4"/>
  <c r="V33" i="4"/>
  <c r="N33" i="4"/>
  <c r="U33" i="4"/>
  <c r="AJ34" i="4"/>
  <c r="AB34" i="4"/>
  <c r="V38" i="4"/>
  <c r="N38" i="4"/>
  <c r="S39" i="4"/>
  <c r="F21" i="36" s="1"/>
  <c r="V28" i="4"/>
  <c r="AQ28" i="4"/>
  <c r="AI28" i="4"/>
  <c r="AJ37" i="4"/>
  <c r="AB37" i="4"/>
  <c r="AN39" i="4"/>
  <c r="I21" i="36" s="1"/>
  <c r="N23" i="4"/>
  <c r="AG39" i="4"/>
  <c r="H21" i="36" s="1"/>
  <c r="N24" i="4"/>
  <c r="AB29" i="4"/>
  <c r="AC29" i="4" s="1"/>
  <c r="AI31" i="4"/>
  <c r="N34" i="4"/>
  <c r="AI34" i="4"/>
  <c r="AC35" i="4"/>
  <c r="U35" i="4"/>
  <c r="U38" i="4"/>
  <c r="Z39" i="4"/>
  <c r="G21" i="36" s="1"/>
  <c r="AI23" i="4"/>
  <c r="X73" i="4"/>
  <c r="Y45" i="4" s="1"/>
  <c r="Y54" i="4" s="1"/>
  <c r="Z54" i="4" s="1"/>
  <c r="AB54" i="4" s="1"/>
  <c r="AC54" i="4" s="1"/>
  <c r="AG61" i="5" l="1"/>
  <c r="AG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AI62" i="5"/>
  <c r="AJ62" i="5" s="1"/>
  <c r="AG64" i="5"/>
  <c r="N68" i="5"/>
  <c r="O68" i="5" s="1"/>
  <c r="L70" i="5"/>
  <c r="N70" i="5" s="1"/>
  <c r="O70" i="5" s="1"/>
  <c r="U69" i="5"/>
  <c r="AC69" i="5"/>
  <c r="AJ63" i="5"/>
  <c r="AB63" i="5"/>
  <c r="N67" i="5"/>
  <c r="O67" i="5" s="1"/>
  <c r="AI61" i="5"/>
  <c r="AJ61" i="5" s="1"/>
  <c r="Z64" i="5"/>
  <c r="L47" i="4"/>
  <c r="V69" i="5"/>
  <c r="N69" i="5"/>
  <c r="S68" i="5"/>
  <c r="U67" i="5"/>
  <c r="V67" i="5" s="1"/>
  <c r="S62" i="5"/>
  <c r="U63" i="5"/>
  <c r="AC63" i="5"/>
  <c r="AQ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2" i="36" s="1"/>
  <c r="H23" i="36" s="1"/>
  <c r="N39" i="4"/>
  <c r="E22" i="36" s="1"/>
  <c r="E23" i="36" s="1"/>
  <c r="AP39" i="4"/>
  <c r="I22" i="36" s="1"/>
  <c r="I23" i="36" s="1"/>
  <c r="U39" i="4"/>
  <c r="F22" i="36" s="1"/>
  <c r="F23" i="36" s="1"/>
  <c r="AB39" i="4"/>
  <c r="G22" i="36" s="1"/>
  <c r="G23" i="36" s="1"/>
  <c r="AG70" i="5" l="1"/>
  <c r="AI69" i="5"/>
  <c r="Z47" i="4"/>
  <c r="AB47" i="4" s="1"/>
  <c r="AC47" i="4" s="1"/>
  <c r="AI54" i="4"/>
  <c r="AJ54" i="4" s="1"/>
  <c r="AG45" i="4"/>
  <c r="AF52" i="4"/>
  <c r="AG52" i="4" s="1"/>
  <c r="AF51" i="4"/>
  <c r="AG51" i="4" s="1"/>
  <c r="AJ45" i="4"/>
  <c r="AN67" i="5"/>
  <c r="AP67" i="5" s="1"/>
  <c r="AQ67" i="5" s="1"/>
  <c r="AP66" i="5"/>
  <c r="AQ66" i="5" s="1"/>
  <c r="AN69" i="5"/>
  <c r="AP69" i="5" s="1"/>
  <c r="AP60" i="5"/>
  <c r="AQ60" i="5" s="1"/>
  <c r="AN63" i="5"/>
  <c r="AP63" i="5" s="1"/>
  <c r="AN61" i="5"/>
  <c r="AQ45" i="4"/>
  <c r="AI45" i="4"/>
  <c r="AG47" i="4"/>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I64" i="5"/>
  <c r="AJ64" i="5" s="1"/>
  <c r="AQ39" i="4"/>
  <c r="AJ39" i="4"/>
  <c r="V39" i="4"/>
  <c r="O39" i="4"/>
  <c r="AC39" i="4"/>
  <c r="AL73" i="4"/>
  <c r="AM45" i="4" s="1"/>
  <c r="AM54" i="4" s="1"/>
  <c r="AN54" i="4" s="1"/>
  <c r="AP54" i="4" s="1"/>
  <c r="AQ54" i="4" s="1"/>
  <c r="AI47" i="4" l="1"/>
  <c r="AJ47" i="4" s="1"/>
  <c r="Z50" i="4"/>
  <c r="AB50" i="4" s="1"/>
  <c r="AC50" i="4" s="1"/>
  <c r="AI51" i="4"/>
  <c r="AJ51" i="4" s="1"/>
  <c r="AI52" i="4"/>
  <c r="AJ52" i="4" s="1"/>
  <c r="AN45" i="4"/>
  <c r="AP45" i="4" s="1"/>
  <c r="AM51" i="4"/>
  <c r="AN51" i="4" s="1"/>
  <c r="AP51" i="4" s="1"/>
  <c r="AQ51" i="4" s="1"/>
  <c r="AM52" i="4"/>
  <c r="AN52" i="4" s="1"/>
  <c r="AP52" i="4" s="1"/>
  <c r="AQ52" i="4" s="1"/>
  <c r="AN62" i="5"/>
  <c r="AP61" i="5"/>
  <c r="AQ61" i="5" s="1"/>
  <c r="AG50" i="4"/>
  <c r="AG60" i="4"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Z66" i="4" l="1"/>
  <c r="Z67" i="4" s="1"/>
  <c r="Z60" i="4"/>
  <c r="Z63" i="4" s="1"/>
  <c r="AN47" i="4"/>
  <c r="AP47" i="4" s="1"/>
  <c r="AQ47" i="4" s="1"/>
  <c r="AI50" i="4"/>
  <c r="AJ50" i="4" s="1"/>
  <c r="AG66" i="4"/>
  <c r="AG69" i="4" s="1"/>
  <c r="AN70" i="5"/>
  <c r="AP70" i="5" s="1"/>
  <c r="AQ70" i="5" s="1"/>
  <c r="AP68" i="5"/>
  <c r="AQ68" i="5" s="1"/>
  <c r="AN64" i="5"/>
  <c r="AP64" i="5" s="1"/>
  <c r="AQ64" i="5" s="1"/>
  <c r="AP62" i="5"/>
  <c r="AQ62" i="5" s="1"/>
  <c r="H70" i="4"/>
  <c r="H64" i="4"/>
  <c r="N60" i="4"/>
  <c r="O60" i="4" s="1"/>
  <c r="L63" i="4"/>
  <c r="L61" i="4"/>
  <c r="AG61" i="4"/>
  <c r="AG62" i="4" s="1"/>
  <c r="AG63" i="4"/>
  <c r="U60" i="4"/>
  <c r="V60" i="4" s="1"/>
  <c r="S63" i="4"/>
  <c r="S61" i="4"/>
  <c r="S62" i="4" s="1"/>
  <c r="S69" i="4"/>
  <c r="AC69" i="4" s="1"/>
  <c r="S67" i="4"/>
  <c r="S68" i="4" s="1"/>
  <c r="U66" i="4"/>
  <c r="V66" i="4" s="1"/>
  <c r="N66" i="4"/>
  <c r="O66" i="4" s="1"/>
  <c r="L69" i="4"/>
  <c r="L67" i="4"/>
  <c r="L68" i="4" s="1"/>
  <c r="Z61" i="4" l="1"/>
  <c r="Z62" i="4" s="1"/>
  <c r="AB60" i="4"/>
  <c r="AC60" i="4" s="1"/>
  <c r="AB66" i="4"/>
  <c r="AC66" i="4" s="1"/>
  <c r="Z69" i="4"/>
  <c r="AJ69" i="4" s="1"/>
  <c r="AI60" i="4"/>
  <c r="AJ60" i="4" s="1"/>
  <c r="AN50" i="4"/>
  <c r="AP50" i="4" s="1"/>
  <c r="AQ50" i="4" s="1"/>
  <c r="AI66" i="4"/>
  <c r="AJ66" i="4" s="1"/>
  <c r="AG67" i="4"/>
  <c r="AG68" i="4" s="1"/>
  <c r="AG70" i="4" s="1"/>
  <c r="AI61" i="4"/>
  <c r="AJ61" i="4" s="1"/>
  <c r="AB67" i="4"/>
  <c r="AC67" i="4" s="1"/>
  <c r="AI62" i="4"/>
  <c r="AJ62" i="4" s="1"/>
  <c r="AG64" i="4"/>
  <c r="AJ63" i="4"/>
  <c r="AB63" i="4"/>
  <c r="U67" i="4"/>
  <c r="V67" i="4" s="1"/>
  <c r="N67" i="4"/>
  <c r="O67" i="4" s="1"/>
  <c r="Z64" i="4"/>
  <c r="AB62" i="4"/>
  <c r="AC62" i="4" s="1"/>
  <c r="AB61" i="4"/>
  <c r="AC61" i="4" s="1"/>
  <c r="AI63" i="4"/>
  <c r="AQ63" i="4"/>
  <c r="L62" i="4"/>
  <c r="U62" i="4" s="1"/>
  <c r="V62" i="4" s="1"/>
  <c r="N61" i="4"/>
  <c r="O61" i="4" s="1"/>
  <c r="U61" i="4"/>
  <c r="V61" i="4" s="1"/>
  <c r="AC63" i="4"/>
  <c r="U63" i="4"/>
  <c r="Z68" i="4"/>
  <c r="N68" i="4"/>
  <c r="O68" i="4" s="1"/>
  <c r="L70" i="4"/>
  <c r="U69" i="4"/>
  <c r="N69" i="4"/>
  <c r="V69" i="4"/>
  <c r="S64" i="4"/>
  <c r="AQ69" i="4"/>
  <c r="S70" i="4"/>
  <c r="U68" i="4"/>
  <c r="V68" i="4" s="1"/>
  <c r="V63" i="4"/>
  <c r="N63" i="4"/>
  <c r="AI67" i="4" l="1"/>
  <c r="AJ67" i="4" s="1"/>
  <c r="AI69" i="4"/>
  <c r="AB69" i="4"/>
  <c r="AN66" i="4"/>
  <c r="AN67" i="4" s="1"/>
  <c r="AN60" i="4"/>
  <c r="AN63" i="4" s="1"/>
  <c r="AP63" i="4" s="1"/>
  <c r="U70" i="4"/>
  <c r="V70" i="4" s="1"/>
  <c r="AB68" i="4"/>
  <c r="AC68" i="4" s="1"/>
  <c r="Z70" i="4"/>
  <c r="AB70" i="4" s="1"/>
  <c r="AC70" i="4" s="1"/>
  <c r="AI68" i="4"/>
  <c r="AJ68" i="4" s="1"/>
  <c r="AI64" i="4"/>
  <c r="H24" i="36" s="1"/>
  <c r="N70" i="4"/>
  <c r="O70" i="4" s="1"/>
  <c r="AB64" i="4"/>
  <c r="G24" i="36" s="1"/>
  <c r="N62" i="4"/>
  <c r="O62" i="4" s="1"/>
  <c r="L64" i="4"/>
  <c r="N64" i="4" s="1"/>
  <c r="E24" i="36" s="1"/>
  <c r="AP66" i="4" l="1"/>
  <c r="AQ66" i="4" s="1"/>
  <c r="AN69" i="4"/>
  <c r="AP69" i="4" s="1"/>
  <c r="AP60" i="4"/>
  <c r="AQ60" i="4" s="1"/>
  <c r="AN61" i="4"/>
  <c r="AP61" i="4" s="1"/>
  <c r="AQ61" i="4" s="1"/>
  <c r="AI70" i="4"/>
  <c r="AJ70" i="4" s="1"/>
  <c r="AJ64" i="4"/>
  <c r="AC64" i="4"/>
  <c r="O64" i="4"/>
  <c r="AN68" i="4"/>
  <c r="AP67" i="4"/>
  <c r="AQ67" i="4" s="1"/>
  <c r="U64" i="4"/>
  <c r="F24" i="36" s="1"/>
  <c r="AN62" i="4" l="1"/>
  <c r="H25" i="36"/>
  <c r="G25" i="36"/>
  <c r="E25" i="36"/>
  <c r="V64" i="4"/>
  <c r="AP68" i="4"/>
  <c r="AQ68" i="4" s="1"/>
  <c r="AN70" i="4"/>
  <c r="AP70" i="4" s="1"/>
  <c r="AQ70" i="4" s="1"/>
  <c r="AP62" i="4"/>
  <c r="AQ62" i="4" s="1"/>
  <c r="AN64" i="4"/>
  <c r="AP64" i="4" s="1"/>
  <c r="I24" i="36" s="1"/>
  <c r="F25" i="36" l="1"/>
  <c r="AQ64" i="4"/>
  <c r="I25" i="36" l="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U28" i="3" s="1"/>
  <c r="H28" i="3"/>
  <c r="O28" i="3" s="1"/>
  <c r="AG24" i="3"/>
  <c r="AQ24" i="3" s="1"/>
  <c r="Z24" i="3"/>
  <c r="S24" i="3"/>
  <c r="AC24" i="3" s="1"/>
  <c r="L24" i="3"/>
  <c r="V24" i="3" s="1"/>
  <c r="H24" i="3"/>
  <c r="O24" i="3" s="1"/>
  <c r="AN23" i="3"/>
  <c r="AG23" i="3"/>
  <c r="Z23" i="3"/>
  <c r="S23" i="3"/>
  <c r="L23" i="3"/>
  <c r="H23" i="3"/>
  <c r="AM37" i="3"/>
  <c r="AN37" i="3" s="1"/>
  <c r="S45" i="3" l="1"/>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I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AB33" i="3" s="1"/>
  <c r="R40" i="3"/>
  <c r="S40" i="3" s="1"/>
  <c r="AB40" i="3" s="1"/>
  <c r="AF40" i="3"/>
  <c r="AG40" i="3" s="1"/>
  <c r="AP40" i="3" s="1"/>
  <c r="K42" i="3"/>
  <c r="L42" i="3" s="1"/>
  <c r="Y42" i="3"/>
  <c r="Z42" i="3" s="1"/>
  <c r="AM42" i="3"/>
  <c r="AN42" i="3" s="1"/>
  <c r="R44" i="3"/>
  <c r="S44" i="3" s="1"/>
  <c r="AF44" i="3"/>
  <c r="AG44" i="3" s="1"/>
  <c r="AP44" i="3" s="1"/>
  <c r="N46" i="3"/>
  <c r="V46" i="3"/>
  <c r="Z45" i="3" l="1"/>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F51" i="3"/>
  <c r="AG51" i="3" s="1"/>
  <c r="AF52" i="3"/>
  <c r="AG52" i="3" s="1"/>
  <c r="AB52" i="3"/>
  <c r="AC52" i="3" s="1"/>
  <c r="AB54" i="3"/>
  <c r="AC54" i="3" s="1"/>
  <c r="AJ54" i="3"/>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L33" i="2"/>
  <c r="K33" i="2"/>
  <c r="G33" i="2"/>
  <c r="H33" i="2" s="1"/>
  <c r="O33" i="2" s="1"/>
  <c r="AM32" i="2"/>
  <c r="AN32" i="2" s="1"/>
  <c r="AF32" i="2"/>
  <c r="AG32" i="2" s="1"/>
  <c r="Z32" i="2"/>
  <c r="Y32" i="2"/>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Q28" i="2"/>
  <c r="AN28" i="2"/>
  <c r="AP28" i="2" s="1"/>
  <c r="AG28" i="2"/>
  <c r="Z28" i="2"/>
  <c r="AI28" i="2" s="1"/>
  <c r="S28" i="2"/>
  <c r="AC28" i="2" s="1"/>
  <c r="L28" i="2"/>
  <c r="U28" i="2" s="1"/>
  <c r="H28" i="2"/>
  <c r="O28" i="2" s="1"/>
  <c r="AQ24" i="2"/>
  <c r="AN24" i="2"/>
  <c r="AP24" i="2" s="1"/>
  <c r="AG24" i="2"/>
  <c r="AI24" i="2" s="1"/>
  <c r="Z24" i="2"/>
  <c r="S24" i="2"/>
  <c r="U24" i="2" s="1"/>
  <c r="O24" i="2"/>
  <c r="L24" i="2"/>
  <c r="H24" i="2"/>
  <c r="AN23" i="2"/>
  <c r="AG23" i="2"/>
  <c r="Z23" i="2"/>
  <c r="S23" i="2"/>
  <c r="L23" i="2"/>
  <c r="H23" i="2"/>
  <c r="AB31" i="2" l="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AC31"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6" i="36" l="1"/>
  <c r="H6" i="36"/>
  <c r="D6" i="36"/>
  <c r="F6" i="36"/>
  <c r="G6" i="36"/>
  <c r="E6" i="36"/>
  <c r="S48" i="1"/>
  <c r="R49" i="1"/>
  <c r="U44" i="1"/>
  <c r="V44" i="1" s="1"/>
  <c r="AE73" i="1"/>
  <c r="Y45" i="1"/>
  <c r="Z45" i="1" s="1"/>
  <c r="AB45" i="1" s="1"/>
  <c r="AC45" i="1" s="1"/>
  <c r="Y44" i="1"/>
  <c r="Z44" i="1" s="1"/>
  <c r="Y48" i="1"/>
  <c r="L47" i="1"/>
  <c r="L50" i="1" s="1"/>
  <c r="L66" i="1" s="1"/>
  <c r="U39" i="1"/>
  <c r="F7" i="36" s="1"/>
  <c r="F8" i="36" s="1"/>
  <c r="AQ23" i="1"/>
  <c r="AC23" i="1"/>
  <c r="V23" i="1"/>
  <c r="AI39" i="1"/>
  <c r="H7" i="36" s="1"/>
  <c r="H47" i="1"/>
  <c r="AB39" i="1"/>
  <c r="G7" i="36" s="1"/>
  <c r="AP39" i="1"/>
  <c r="I7" i="36" s="1"/>
  <c r="N39" i="1"/>
  <c r="E7" i="36" s="1"/>
  <c r="E8" i="36" s="1"/>
  <c r="S47" i="1"/>
  <c r="G8" i="36" l="1"/>
  <c r="I8" i="36"/>
  <c r="H8"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S67" i="1" s="1"/>
  <c r="S68" i="1" s="1"/>
  <c r="H69" i="1"/>
  <c r="N69" i="1" s="1"/>
  <c r="O69" i="1" s="1"/>
  <c r="H67" i="1"/>
  <c r="H68" i="1" s="1"/>
  <c r="N66" i="1"/>
  <c r="O66" i="1" s="1"/>
  <c r="L61" i="1"/>
  <c r="L62" i="1" s="1"/>
  <c r="L63" i="1"/>
  <c r="L68" i="1"/>
  <c r="U66" i="1"/>
  <c r="V66" i="1" s="1"/>
  <c r="S69" i="1"/>
  <c r="U69" i="1" s="1"/>
  <c r="V69" i="1" s="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N67" i="1" l="1"/>
  <c r="O67" i="1" s="1"/>
  <c r="H70" i="1"/>
  <c r="L70" i="1"/>
  <c r="N68" i="1"/>
  <c r="O68" i="1" s="1"/>
  <c r="U63" i="1"/>
  <c r="V63" i="1" s="1"/>
  <c r="S70" i="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U70" i="1" l="1"/>
  <c r="V70" i="1" s="1"/>
  <c r="U64" i="1"/>
  <c r="N64" i="1"/>
  <c r="E9"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9"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10" i="36"/>
  <c r="F10" i="36"/>
  <c r="Z70" i="1"/>
  <c r="AB68" i="1"/>
  <c r="AC68" i="1" s="1"/>
  <c r="AN69" i="1"/>
  <c r="AP69" i="1" s="1"/>
  <c r="AQ69" i="1" s="1"/>
  <c r="AN67" i="1"/>
  <c r="AP67" i="1" s="1"/>
  <c r="AQ67" i="1" s="1"/>
  <c r="AP66" i="1"/>
  <c r="AQ66" i="1" s="1"/>
  <c r="AI63" i="1"/>
  <c r="AJ63" i="1" s="1"/>
  <c r="AI69" i="1"/>
  <c r="AJ69" i="1" s="1"/>
  <c r="AI60" i="1"/>
  <c r="AJ60" i="1" s="1"/>
  <c r="Z62" i="1"/>
  <c r="Z64" i="1" s="1"/>
  <c r="AB64" i="1" s="1"/>
  <c r="G9"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10" i="36"/>
  <c r="AJ64" i="1"/>
  <c r="H10" i="36" s="1"/>
  <c r="H9" i="36"/>
  <c r="AP68" i="1"/>
  <c r="AQ68" i="1" s="1"/>
  <c r="AN62" i="1"/>
  <c r="AN64" i="1" s="1"/>
  <c r="AP64" i="1" s="1"/>
  <c r="I9" i="36" s="1"/>
  <c r="AP61" i="1"/>
  <c r="AQ61" i="1" s="1"/>
  <c r="AQ64" i="1" l="1"/>
  <c r="AP62" i="1"/>
  <c r="AQ62" i="1" s="1"/>
  <c r="I10" i="36" l="1"/>
</calcChain>
</file>

<file path=xl/sharedStrings.xml><?xml version="1.0" encoding="utf-8"?>
<sst xmlns="http://schemas.openxmlformats.org/spreadsheetml/2006/main" count="5493" uniqueCount="281">
  <si>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</si>
  <si>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</si>
  <si>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</si>
  <si>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</si>
  <si>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</si>
  <si>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</si>
  <si>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</si>
  <si>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</si>
  <si>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</si>
  <si>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</si>
  <si>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</si>
  <si>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</si>
  <si>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</si>
  <si>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</si>
  <si>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</si>
  <si>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</si>
  <si>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</si>
  <si>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</si>
  <si>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</si>
  <si>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</si>
  <si>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</si>
  <si>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</si>
  <si>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</si>
  <si>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</si>
  <si>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</si>
  <si>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</si>
  <si>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</si>
  <si>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</si>
  <si>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</si>
  <si>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</si>
  <si>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</si>
  <si>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</si>
  <si>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</si>
  <si>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</si>
  <si>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</si>
  <si>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</si>
  <si>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</si>
  <si>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</si>
  <si>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</si>
  <si>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</si>
  <si>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</si>
  <si>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</si>
  <si>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</si>
  <si>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</si>
  <si>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</si>
  <si>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</si>
  <si>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</si>
  <si>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</si>
  <si>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</si>
  <si>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</si>
  <si>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</si>
  <si>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</si>
  <si>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</si>
  <si>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</si>
  <si>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</si>
  <si>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</si>
  <si>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</si>
  <si>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</si>
  <si>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</si>
  <si>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</si>
  <si>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</si>
  <si>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</si>
  <si>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</si>
  <si>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</si>
  <si>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</si>
  <si>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</si>
  <si>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</si>
  <si>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</si>
  <si>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</si>
  <si>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</si>
  <si>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</si>
  <si>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</si>
  <si>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</si>
  <si>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</si>
  <si>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</si>
  <si>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</si>
  <si>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</si>
  <si>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</si>
  <si>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</si>
  <si>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</si>
  <si>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</si>
  <si>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</si>
  <si>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</si>
  <si>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</si>
  <si>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</si>
  <si>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</si>
  <si>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</si>
  <si>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</si>
  <si>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</si>
  <si>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</si>
  <si>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</si>
  <si>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</si>
  <si>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</si>
  <si>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</si>
  <si>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</si>
  <si>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</si>
  <si>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</si>
  <si>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</si>
  <si>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</si>
  <si>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</si>
  <si>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</si>
  <si>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</si>
  <si>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</si>
  <si>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</si>
  <si>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</si>
  <si>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</si>
  <si>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</si>
  <si>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</si>
  <si>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</si>
  <si>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</si>
  <si>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</si>
  <si>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</si>
  <si>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</si>
  <si>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</si>
  <si>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</si>
  <si>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</si>
  <si>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</si>
  <si>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</si>
  <si>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</si>
  <si>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</si>
  <si>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</si>
  <si>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</si>
  <si>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</si>
  <si>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</si>
  <si>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</si>
  <si>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</si>
  <si>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</si>
  <si>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</si>
  <si>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</si>
  <si>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</si>
  <si>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</si>
  <si>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</si>
  <si>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</si>
  <si>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</si>
  <si>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</si>
  <si>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</si>
  <si>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</si>
  <si>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</si>
  <si>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</si>
  <si>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</si>
  <si>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</si>
  <si>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</si>
  <si>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</si>
  <si>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</si>
  <si>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</si>
  <si>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</si>
  <si>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</si>
  <si>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</si>
  <si>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</si>
  <si>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</si>
  <si>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</si>
  <si>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</si>
  <si>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</si>
  <si>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</si>
  <si>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</si>
  <si>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</si>
  <si>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</si>
  <si>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</si>
  <si>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</si>
  <si>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</si>
  <si>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</si>
  <si>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</si>
  <si>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</si>
  <si>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</si>
  <si>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</si>
  <si>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</si>
  <si>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</si>
  <si>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</si>
  <si>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</si>
  <si>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</si>
  <si>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</si>
  <si>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</si>
  <si>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</si>
  <si>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</si>
  <si>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</si>
  <si>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</si>
  <si>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</si>
  <si>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</si>
  <si>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</si>
  <si>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</si>
  <si>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</si>
  <si>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</si>
  <si>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</si>
  <si>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</si>
  <si>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</si>
  <si>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</si>
  <si>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</si>
  <si>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</si>
  <si>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</si>
  <si>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</si>
  <si>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</si>
  <si>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</si>
  <si>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</si>
  <si>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</si>
  <si>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</si>
  <si>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</si>
  <si>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</si>
  <si>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</si>
  <si>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</si>
  <si>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</si>
  <si>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</si>
  <si>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</si>
  <si>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</si>
  <si>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</si>
  <si>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</si>
  <si>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</si>
  <si>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</si>
  <si>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</si>
  <si>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</si>
  <si>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</si>
  <si>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</si>
  <si>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</si>
  <si>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</si>
  <si>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</si>
  <si>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</si>
  <si>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</si>
  <si>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</si>
  <si>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</si>
  <si>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</si>
  <si>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</si>
  <si>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</si>
  <si>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</si>
  <si>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</si>
  <si>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</si>
  <si>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</si>
  <si>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</si>
  <si>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</si>
  <si>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</si>
  <si>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</si>
  <si>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</si>
  <si>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</si>
  <si>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</si>
  <si>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</si>
  <si>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</si>
  <si>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</si>
  <si>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</si>
  <si>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</si>
  <si>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</si>
  <si>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</si>
  <si>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</si>
  <si>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</si>
  <si>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</si>
  <si>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</si>
  <si>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</si>
  <si>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</si>
  <si>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</si>
  <si>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</si>
  <si>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</si>
  <si>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</si>
  <si>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</si>
  <si>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</si>
  <si>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</si>
  <si>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</si>
  <si>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</si>
  <si>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</si>
  <si>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</si>
  <si>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</si>
  <si>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</si>
  <si>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</si>
  <si>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</si>
  <si>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</si>
  <si>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</si>
  <si>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</si>
  <si>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</si>
  <si>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</si>
  <si>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</si>
  <si>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</si>
  <si>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</si>
  <si>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</si>
  <si>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</si>
  <si>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</si>
  <si>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</si>
  <si>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</si>
  <si>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</si>
  <si>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</si>
  <si>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</si>
  <si>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</si>
  <si>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</si>
  <si>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</si>
  <si>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</si>
  <si>
    <t>Hydro Ottawa Limited
EB-2019-0261
Technical Conference Undertakings
Undertaking TC-JT 3.1
Attachment Q
August 7,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</si>
</sst>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 #,##0_-;_-* &quot;-&quot;??_-;_-@_-"/>
    <numFmt numFmtId="172" formatCode="_-&quot;$&quot;* #,##0.0000_-;\-&quot;$&quot;* #,##0.0000_-;_-&quot;$&quot;* &quot;-&quot;??_-;_-@_-"/>
    <numFmt numFmtId="173" formatCode="_-&quot;$&quot;* #,##0.00000_-;\-&quot;$&quot;* #,##0.00000_-;_-&quot;$&quot;* &quot;-&quot;??_-;_-@_-"/>
    <numFmt numFmtId="174" formatCode="0.0000%"/>
    <numFmt numFmtId="175" formatCode="_(* #,##0.0_);_(* \(#,##0.0\);_(* &quot;-&quot;??_);_(@_)"/>
    <numFmt numFmtId="176" formatCode="#,##0.0"/>
    <numFmt numFmtId="177" formatCode="mm/dd/yyyy"/>
    <numFmt numFmtId="178" formatCode="0\-0"/>
    <numFmt numFmtId="179" formatCode="_-* #,##0.0_-;\-* #,##0.0_-;_-* &quot;-&quot;??_-;_-@_-"/>
    <numFmt numFmtId="180" formatCode="_(&quot;$&quot;* #,##0_);_(&quot;$&quot;* \(#,##0\);_(&quot;$&quot;* &quot;-&quot;??_);_(@_)"/>
    <numFmt numFmtId="181" formatCode="_(* #,##0_);_(* \(#,##0\);_(* &quot;-&quot;??_);_(@_)"/>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 numFmtId="189" formatCode="0.000"/>
    <numFmt numFmtId="190" formatCode="0.0%"/>
    <numFmt numFmtId="191" formatCode="0.0000"/>
    <numFmt numFmtId="192" formatCode="#,##0.00;[Red]\(#,##0.00\)"/>
    <numFmt numFmtId="193" formatCode="#,##0.0000;[Red]\(#,##0.0000\)"/>
    <numFmt numFmtId="194" formatCode="[$-409]mmmm\ d\,\ yyyy;@"/>
  </numFmts>
  <fonts count="9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175" fontId="28" fillId="0" borderId="0"/>
    <xf numFmtId="175" fontId="28" fillId="0" borderId="0"/>
    <xf numFmtId="175" fontId="28" fillId="0" borderId="0"/>
    <xf numFmtId="175" fontId="28" fillId="0" borderId="0"/>
    <xf numFmtId="176" fontId="28" fillId="0" borderId="0"/>
    <xf numFmtId="176" fontId="28" fillId="0" borderId="0"/>
    <xf numFmtId="176" fontId="28" fillId="0" borderId="0"/>
    <xf numFmtId="176" fontId="28" fillId="0" borderId="0"/>
    <xf numFmtId="175" fontId="28" fillId="0" borderId="0"/>
    <xf numFmtId="175" fontId="28" fillId="0" borderId="0"/>
    <xf numFmtId="175" fontId="28" fillId="0" borderId="0"/>
    <xf numFmtId="175" fontId="28" fillId="0" borderId="0"/>
    <xf numFmtId="177" fontId="28" fillId="0" borderId="0"/>
    <xf numFmtId="177" fontId="28" fillId="0" borderId="0"/>
    <xf numFmtId="177" fontId="28" fillId="0" borderId="0"/>
    <xf numFmtId="177" fontId="28" fillId="0" borderId="0"/>
    <xf numFmtId="178" fontId="28" fillId="0" borderId="0"/>
    <xf numFmtId="178" fontId="28" fillId="0" borderId="0"/>
    <xf numFmtId="178" fontId="28" fillId="0" borderId="0"/>
    <xf numFmtId="178" fontId="28" fillId="0" borderId="0"/>
    <xf numFmtId="177" fontId="28" fillId="0" borderId="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10" fillId="1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1" fillId="41"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10" fillId="14"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42"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10" fillId="18"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1" fillId="43"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10" fillId="2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41" fillId="4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10" fillId="3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1" fillId="46"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10" fillId="1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41" fillId="4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10" fillId="1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1" fillId="49"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10" fillId="2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1" fillId="44"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10" fillId="2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1" fillId="47"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10" fillId="31"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1" fillId="5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3" fillId="5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5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3"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3" fillId="5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3" fillId="53"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3" fillId="58" borderId="0" applyNumberFormat="0" applyBorder="0" applyAlignment="0" applyProtection="0"/>
    <xf numFmtId="0" fontId="16" fillId="3" borderId="0" applyNumberFormat="0" applyBorder="0" applyAlignment="0" applyProtection="0"/>
    <xf numFmtId="0" fontId="44" fillId="42" borderId="0" applyNumberFormat="0" applyBorder="0" applyAlignment="0" applyProtection="0"/>
    <xf numFmtId="0" fontId="16" fillId="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4" fillId="42"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20" fillId="6"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6" fillId="59" borderId="4" applyNumberFormat="0" applyAlignment="0" applyProtection="0"/>
    <xf numFmtId="0" fontId="47" fillId="59" borderId="30" applyNumberFormat="0" applyAlignment="0" applyProtection="0"/>
    <xf numFmtId="0" fontId="47" fillId="59" borderId="30" applyNumberFormat="0" applyAlignment="0" applyProtection="0"/>
    <xf numFmtId="0" fontId="47" fillId="59" borderId="30" applyNumberFormat="0" applyAlignment="0" applyProtection="0"/>
    <xf numFmtId="0" fontId="22" fillId="7" borderId="7" applyNumberFormat="0" applyAlignment="0" applyProtection="0"/>
    <xf numFmtId="0" fontId="22" fillId="7" borderId="7" applyNumberFormat="0" applyAlignment="0" applyProtection="0"/>
    <xf numFmtId="0" fontId="48" fillId="60" borderId="31" applyNumberFormat="0" applyAlignment="0" applyProtection="0"/>
    <xf numFmtId="41" fontId="28" fillId="0" borderId="0">
      <alignment vertical="center"/>
    </xf>
    <xf numFmtId="41" fontId="28" fillId="0" borderId="0">
      <alignment vertical="center"/>
    </xf>
    <xf numFmtId="41" fontId="28" fillId="0" borderId="0">
      <alignment vertical="center"/>
    </xf>
    <xf numFmtId="168" fontId="28" fillId="0" borderId="0">
      <alignment vertical="center"/>
    </xf>
    <xf numFmtId="168"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28" fillId="0" borderId="0">
      <alignment vertical="center"/>
    </xf>
    <xf numFmtId="41"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28" fillId="0" borderId="0">
      <alignment vertical="center"/>
    </xf>
    <xf numFmtId="41"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8" fillId="0" borderId="0">
      <alignment vertical="center"/>
    </xf>
    <xf numFmtId="168"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8" fillId="0" borderId="0">
      <alignment vertical="center"/>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lignment vertical="center"/>
    </xf>
    <xf numFmtId="41" fontId="28" fillId="0" borderId="0">
      <alignment vertical="center"/>
    </xf>
    <xf numFmtId="168" fontId="28" fillId="0" borderId="0">
      <alignment vertical="center"/>
    </xf>
    <xf numFmtId="168" fontId="28" fillId="0" borderId="0">
      <alignment vertical="center"/>
    </xf>
    <xf numFmtId="168" fontId="49" fillId="0" borderId="0" applyFont="0" applyFill="0" applyBorder="0" applyAlignment="0" applyProtection="0"/>
    <xf numFmtId="168" fontId="49" fillId="0" borderId="0" applyFont="0" applyFill="0" applyBorder="0" applyAlignment="0" applyProtection="0"/>
    <xf numFmtId="168" fontId="28" fillId="0" borderId="0">
      <alignment vertical="center"/>
    </xf>
    <xf numFmtId="168" fontId="28" fillId="0" borderId="0">
      <alignment vertical="center"/>
    </xf>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1" fontId="28" fillId="0" borderId="0">
      <alignment vertical="center"/>
    </xf>
    <xf numFmtId="41" fontId="28" fillId="0" borderId="0">
      <alignment vertical="center"/>
    </xf>
    <xf numFmtId="168" fontId="28" fillId="0" borderId="0">
      <alignment vertical="center"/>
    </xf>
    <xf numFmtId="168" fontId="28" fillId="0" borderId="0">
      <alignment vertical="center"/>
    </xf>
    <xf numFmtId="41" fontId="28" fillId="0" borderId="0">
      <alignment vertical="center"/>
    </xf>
    <xf numFmtId="41" fontId="28" fillId="0" borderId="0">
      <alignment vertical="center"/>
    </xf>
    <xf numFmtId="168" fontId="28" fillId="0" borderId="0">
      <alignment vertical="center"/>
    </xf>
    <xf numFmtId="41" fontId="28" fillId="0" borderId="0">
      <alignment vertical="center"/>
    </xf>
    <xf numFmtId="41" fontId="28" fillId="0" borderId="0">
      <alignment vertical="center"/>
    </xf>
    <xf numFmtId="41" fontId="28" fillId="0" borderId="0">
      <alignment vertical="center"/>
    </xf>
    <xf numFmtId="41"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41" fontId="28" fillId="0" borderId="0">
      <alignment vertical="center"/>
    </xf>
    <xf numFmtId="41" fontId="28" fillId="0" borderId="0">
      <alignment vertical="center"/>
    </xf>
    <xf numFmtId="168" fontId="28" fillId="0" borderId="0">
      <alignment vertical="center"/>
    </xf>
    <xf numFmtId="41" fontId="28" fillId="0" borderId="0">
      <alignment vertical="center"/>
    </xf>
    <xf numFmtId="41"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68" fontId="28" fillId="0" borderId="0">
      <alignment vertical="center"/>
    </xf>
    <xf numFmtId="170" fontId="28" fillId="0" borderId="0">
      <alignment vertical="center"/>
    </xf>
    <xf numFmtId="170" fontId="28"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50" fillId="0" borderId="0" applyFont="0" applyFill="0" applyBorder="0" applyAlignment="0" applyProtection="0"/>
    <xf numFmtId="43" fontId="49"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170"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40"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49" fontId="51" fillId="61" borderId="32" applyAlignment="0" applyProtection="0"/>
    <xf numFmtId="43" fontId="49" fillId="0" borderId="0" applyFont="0" applyFill="0" applyBorder="0" applyAlignment="0" applyProtection="0"/>
    <xf numFmtId="49" fontId="51" fillId="61" borderId="32"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5"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41"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9" fontId="51" fillId="61" borderId="32"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5"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49"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70" fontId="52" fillId="0" borderId="0" applyFont="0" applyFill="0" applyBorder="0" applyAlignment="0" applyProtection="0"/>
    <xf numFmtId="43" fontId="49" fillId="0" borderId="0" applyFont="0" applyFill="0" applyBorder="0" applyAlignment="0" applyProtection="0"/>
    <xf numFmtId="170" fontId="52" fillId="0" borderId="0" applyFont="0" applyFill="0" applyBorder="0" applyAlignment="0" applyProtection="0"/>
    <xf numFmtId="43" fontId="49" fillId="0" borderId="0" applyFont="0" applyFill="0" applyBorder="0" applyAlignment="0" applyProtection="0"/>
    <xf numFmtId="170" fontId="28" fillId="0" borderId="0">
      <alignment vertical="center"/>
    </xf>
    <xf numFmtId="43"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40"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49"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10" fillId="0" borderId="0" applyFont="0" applyFill="0" applyBorder="0" applyAlignment="0" applyProtection="0"/>
    <xf numFmtId="170" fontId="28" fillId="0" borderId="0">
      <alignment vertical="center"/>
    </xf>
    <xf numFmtId="170" fontId="28" fillId="0" borderId="0">
      <alignment vertical="center"/>
    </xf>
    <xf numFmtId="43" fontId="10" fillId="0" borderId="0" applyFont="0" applyFill="0" applyBorder="0" applyAlignment="0" applyProtection="0"/>
    <xf numFmtId="170" fontId="28" fillId="0" borderId="0">
      <alignment vertical="center"/>
    </xf>
    <xf numFmtId="170" fontId="28" fillId="0" borderId="0">
      <alignment vertical="center"/>
    </xf>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7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0" fontId="50" fillId="0" borderId="0" applyFont="0" applyFill="0" applyBorder="0" applyAlignment="0" applyProtection="0"/>
    <xf numFmtId="170" fontId="28" fillId="0" borderId="0">
      <alignment vertical="center"/>
    </xf>
    <xf numFmtId="170" fontId="28" fillId="0" borderId="0">
      <alignment vertical="center"/>
    </xf>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49"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43" fontId="49"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28" fillId="0" borderId="0">
      <alignment vertical="center"/>
    </xf>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5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170"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28" fillId="0" borderId="0">
      <alignment vertical="center"/>
    </xf>
    <xf numFmtId="179" fontId="28" fillId="0" borderId="0" applyFont="0" applyFill="0" applyBorder="0" applyAlignment="0" applyProtection="0"/>
    <xf numFmtId="43" fontId="28" fillId="0" borderId="0">
      <alignment vertical="center"/>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43" fontId="28" fillId="0" borderId="0" applyFont="0" applyFill="0" applyBorder="0" applyAlignment="0" applyProtection="0"/>
    <xf numFmtId="43"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70" fontId="28" fillId="0" borderId="0" applyFont="0" applyFill="0" applyBorder="0" applyAlignment="0" applyProtection="0"/>
    <xf numFmtId="43" fontId="49"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49" fillId="0" borderId="0" applyFont="0" applyFill="0" applyBorder="0" applyAlignment="0" applyProtection="0"/>
    <xf numFmtId="170" fontId="28" fillId="0" borderId="0">
      <alignment vertical="center"/>
    </xf>
    <xf numFmtId="170" fontId="28" fillId="0" borderId="0">
      <alignment vertical="center"/>
    </xf>
    <xf numFmtId="43" fontId="53"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43" fontId="49" fillId="0" borderId="0" applyFont="0" applyFill="0" applyBorder="0" applyAlignment="0" applyProtection="0"/>
    <xf numFmtId="179" fontId="28" fillId="0" borderId="0" applyFont="0" applyFill="0" applyBorder="0" applyAlignment="0" applyProtection="0"/>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lignment vertical="center"/>
    </xf>
    <xf numFmtId="43" fontId="10"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170"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28" fillId="0" borderId="0">
      <alignment vertical="center"/>
    </xf>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50"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49" fillId="0" borderId="0" applyFont="0" applyFill="0" applyBorder="0" applyAlignment="0" applyProtection="0"/>
    <xf numFmtId="170" fontId="5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170" fontId="28" fillId="0" borderId="0">
      <alignment vertical="center"/>
    </xf>
    <xf numFmtId="166"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166"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10" fillId="0" borderId="0" applyFont="0" applyFill="0" applyBorder="0" applyAlignment="0" applyProtection="0"/>
    <xf numFmtId="43"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5" fontId="4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175" fontId="40" fillId="0" borderId="0" applyFont="0" applyFill="0" applyBorder="0" applyAlignment="0" applyProtection="0"/>
    <xf numFmtId="170" fontId="40" fillId="0" borderId="0" applyFont="0" applyFill="0" applyBorder="0" applyAlignment="0" applyProtection="0"/>
    <xf numFmtId="170" fontId="49" fillId="0" borderId="0" applyFont="0" applyFill="0" applyBorder="0" applyAlignment="0" applyProtection="0"/>
    <xf numFmtId="170" fontId="28" fillId="0" borderId="0">
      <alignment vertical="center"/>
    </xf>
    <xf numFmtId="170" fontId="28" fillId="0" borderId="0">
      <alignment vertical="center"/>
    </xf>
    <xf numFmtId="170" fontId="40" fillId="0" borderId="0" applyFont="0" applyFill="0" applyBorder="0" applyAlignment="0" applyProtection="0"/>
    <xf numFmtId="170" fontId="28" fillId="0" borderId="0">
      <alignment vertical="center"/>
    </xf>
    <xf numFmtId="170" fontId="49" fillId="0" borderId="0" applyFont="0" applyFill="0" applyBorder="0" applyAlignment="0" applyProtection="0"/>
    <xf numFmtId="170" fontId="40" fillId="0" borderId="0" applyFont="0" applyFill="0" applyBorder="0" applyAlignment="0" applyProtection="0"/>
    <xf numFmtId="170" fontId="49"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49" fillId="0" borderId="0" applyFont="0" applyFill="0" applyBorder="0" applyAlignment="0" applyProtection="0"/>
    <xf numFmtId="170" fontId="40" fillId="0" borderId="0" applyFont="0" applyFill="0" applyBorder="0" applyAlignment="0" applyProtection="0"/>
    <xf numFmtId="170" fontId="28"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49"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52" fillId="0" borderId="0" applyFont="0" applyFill="0" applyBorder="0" applyAlignment="0" applyProtection="0"/>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52" fillId="0" borderId="0" applyFont="0" applyFill="0" applyBorder="0" applyAlignment="0" applyProtection="0"/>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66" fontId="28" fillId="0" borderId="0" applyFont="0" applyFill="0" applyBorder="0" applyAlignment="0" applyProtection="0"/>
    <xf numFmtId="43" fontId="28" fillId="0" borderId="0">
      <alignment vertical="center"/>
    </xf>
    <xf numFmtId="43"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66" fontId="28" fillId="0" borderId="0" applyFont="0" applyFill="0" applyBorder="0" applyAlignment="0" applyProtection="0"/>
    <xf numFmtId="43" fontId="28" fillId="0" borderId="0">
      <alignment vertical="center"/>
    </xf>
    <xf numFmtId="43" fontId="28" fillId="0" borderId="0">
      <alignment vertical="center"/>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170" fontId="50"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170" fontId="50"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43" fontId="28" fillId="0" borderId="0">
      <alignment vertical="center"/>
    </xf>
    <xf numFmtId="170" fontId="52" fillId="0" borderId="0" applyFont="0" applyFill="0" applyBorder="0" applyAlignment="0" applyProtection="0"/>
    <xf numFmtId="170" fontId="28" fillId="0" borderId="0">
      <alignment vertical="center"/>
    </xf>
    <xf numFmtId="170" fontId="28" fillId="0" borderId="0">
      <alignment vertical="center"/>
    </xf>
    <xf numFmtId="43" fontId="28" fillId="0" borderId="0">
      <alignment vertical="center"/>
    </xf>
    <xf numFmtId="170" fontId="28" fillId="0" borderId="0" applyFont="0" applyFill="0" applyBorder="0" applyAlignment="0" applyProtection="0"/>
    <xf numFmtId="170" fontId="50"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50" fillId="0" borderId="0" applyFont="0" applyFill="0" applyBorder="0" applyAlignment="0" applyProtection="0"/>
    <xf numFmtId="43" fontId="28" fillId="0" borderId="0">
      <alignment vertical="center"/>
    </xf>
    <xf numFmtId="170" fontId="52" fillId="0" borderId="0" applyFont="0" applyFill="0" applyBorder="0" applyAlignment="0" applyProtection="0"/>
    <xf numFmtId="43" fontId="28" fillId="0" borderId="0">
      <alignment vertical="center"/>
    </xf>
    <xf numFmtId="170" fontId="28" fillId="0" borderId="0" applyFont="0" applyFill="0" applyBorder="0" applyAlignment="0" applyProtection="0"/>
    <xf numFmtId="43" fontId="28" fillId="0" borderId="0">
      <alignment vertical="center"/>
    </xf>
    <xf numFmtId="170" fontId="52"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50" fillId="0" borderId="0" applyFont="0" applyFill="0" applyBorder="0" applyAlignment="0" applyProtection="0"/>
    <xf numFmtId="43" fontId="28" fillId="0" borderId="0">
      <alignment vertical="center"/>
    </xf>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28"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41"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170" fontId="28" fillId="0" borderId="0" applyFont="0" applyFill="0" applyBorder="0" applyAlignment="0" applyProtection="0"/>
    <xf numFmtId="170"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10" fillId="0" borderId="0" applyFont="0" applyFill="0" applyBorder="0" applyAlignment="0" applyProtection="0"/>
    <xf numFmtId="43"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43" fontId="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10" fillId="0" borderId="0" applyFont="0" applyFill="0" applyBorder="0" applyAlignment="0" applyProtection="0"/>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49" fillId="0" borderId="0" applyFont="0" applyFill="0" applyBorder="0" applyAlignment="0" applyProtection="0"/>
    <xf numFmtId="170" fontId="28"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170" fontId="49" fillId="0" borderId="0" applyFont="0" applyFill="0" applyBorder="0" applyAlignment="0" applyProtection="0"/>
    <xf numFmtId="170" fontId="28" fillId="0" borderId="0" applyFont="0" applyFill="0" applyBorder="0" applyAlignment="0" applyProtection="0"/>
    <xf numFmtId="170" fontId="50" fillId="0" borderId="0" applyFont="0" applyFill="0" applyBorder="0" applyAlignment="0" applyProtection="0"/>
    <xf numFmtId="170" fontId="49" fillId="0" borderId="0" applyFont="0" applyFill="0" applyBorder="0" applyAlignment="0" applyProtection="0"/>
    <xf numFmtId="170" fontId="50"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lignment vertical="center"/>
    </xf>
    <xf numFmtId="43" fontId="28" fillId="0" borderId="0">
      <alignment vertical="center"/>
    </xf>
    <xf numFmtId="170" fontId="28" fillId="0" borderId="0">
      <alignment vertical="center"/>
    </xf>
    <xf numFmtId="170" fontId="28" fillId="0" borderId="0">
      <alignment vertical="center"/>
    </xf>
    <xf numFmtId="170" fontId="28" fillId="0" borderId="0">
      <alignment vertical="center"/>
    </xf>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170" fontId="28" fillId="0" borderId="0">
      <alignment vertical="center"/>
    </xf>
    <xf numFmtId="170" fontId="28" fillId="0" borderId="0" applyFont="0" applyFill="0" applyBorder="0" applyAlignment="0" applyProtection="0"/>
    <xf numFmtId="170" fontId="28" fillId="0" borderId="0" applyFont="0" applyFill="0" applyBorder="0" applyAlignment="0" applyProtection="0"/>
    <xf numFmtId="43" fontId="28" fillId="0" borderId="0">
      <alignment vertical="center"/>
    </xf>
    <xf numFmtId="43" fontId="28" fillId="0" borderId="0">
      <alignment vertical="center"/>
    </xf>
    <xf numFmtId="43" fontId="28" fillId="0" borderId="0">
      <alignment vertical="center"/>
    </xf>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42"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42" fontId="28" fillId="0" borderId="0">
      <alignment vertical="center"/>
    </xf>
    <xf numFmtId="167" fontId="28" fillId="0" borderId="0">
      <alignment vertical="center"/>
    </xf>
    <xf numFmtId="167" fontId="28" fillId="0" borderId="0">
      <alignment vertical="center"/>
    </xf>
    <xf numFmtId="167"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42" fontId="28" fillId="0" borderId="0">
      <alignment vertical="center"/>
    </xf>
    <xf numFmtId="42"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167" fontId="28" fillId="0" borderId="0">
      <alignment vertical="center"/>
    </xf>
    <xf numFmtId="16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4" fontId="28" fillId="0" borderId="0">
      <alignment vertical="center"/>
    </xf>
    <xf numFmtId="44" fontId="28" fillId="0" borderId="0">
      <alignment vertical="center"/>
    </xf>
    <xf numFmtId="165"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44" fontId="28" fillId="0" borderId="0">
      <alignment vertical="center"/>
    </xf>
    <xf numFmtId="44" fontId="28" fillId="0" borderId="0">
      <alignment vertical="center"/>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81"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lignment vertical="center"/>
    </xf>
    <xf numFmtId="169" fontId="28"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168"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8"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5" fontId="28" fillId="0" borderId="0" applyFont="0" applyFill="0" applyBorder="0" applyAlignment="0" applyProtection="0"/>
    <xf numFmtId="44" fontId="28" fillId="0" borderId="0">
      <alignment vertical="center"/>
    </xf>
    <xf numFmtId="44"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28" fillId="0" borderId="0" applyFont="0" applyFill="0" applyBorder="0" applyAlignment="0" applyProtection="0"/>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lignment vertical="center"/>
    </xf>
    <xf numFmtId="165" fontId="28" fillId="0" borderId="0" applyFont="0" applyFill="0" applyBorder="0" applyAlignment="0" applyProtection="0"/>
    <xf numFmtId="44" fontId="28" fillId="0" borderId="0">
      <alignment vertical="center"/>
    </xf>
    <xf numFmtId="44"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lignment vertical="center"/>
    </xf>
    <xf numFmtId="169" fontId="28" fillId="0" borderId="0">
      <alignment vertical="center"/>
    </xf>
    <xf numFmtId="165" fontId="28" fillId="0" borderId="0" applyFont="0" applyFill="0" applyBorder="0" applyAlignment="0" applyProtection="0"/>
    <xf numFmtId="44" fontId="28" fillId="0" borderId="0">
      <alignment vertical="center"/>
    </xf>
    <xf numFmtId="44" fontId="28" fillId="0" borderId="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169" fontId="28" fillId="0" borderId="0">
      <alignment vertical="center"/>
    </xf>
    <xf numFmtId="44" fontId="28" fillId="0" borderId="0">
      <alignment vertical="center"/>
    </xf>
    <xf numFmtId="169"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169"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169" fontId="28" fillId="0" borderId="0">
      <alignment vertical="center"/>
    </xf>
    <xf numFmtId="44" fontId="28" fillId="0" borderId="0">
      <alignment vertical="center"/>
    </xf>
    <xf numFmtId="44" fontId="28" fillId="0" borderId="0">
      <alignment vertical="center"/>
    </xf>
    <xf numFmtId="44" fontId="28" fillId="0" borderId="0">
      <alignment vertical="center"/>
    </xf>
    <xf numFmtId="44" fontId="28" fillId="0" borderId="0">
      <alignment vertical="center"/>
    </xf>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4" fontId="28" fillId="0" borderId="0" applyFont="0" applyFill="0" applyBorder="0" applyAlignment="0" applyProtection="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4" fontId="28" fillId="0" borderId="0" applyFont="0" applyFill="0" applyBorder="0" applyAlignment="0" applyProtection="0"/>
    <xf numFmtId="15" fontId="28" fillId="0" borderId="0"/>
    <xf numFmtId="0" fontId="24" fillId="0" borderId="0" applyNumberFormat="0" applyFill="0" applyBorder="0" applyAlignment="0" applyProtection="0"/>
    <xf numFmtId="0" fontId="24" fillId="0" borderId="0" applyNumberFormat="0" applyFill="0" applyBorder="0" applyAlignment="0" applyProtection="0"/>
    <xf numFmtId="0" fontId="54" fillId="0" borderId="0" applyNumberForma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0" fontId="15" fillId="2" borderId="0" applyNumberFormat="0" applyBorder="0" applyAlignment="0" applyProtection="0"/>
    <xf numFmtId="0" fontId="55" fillId="43" borderId="0" applyNumberFormat="0" applyBorder="0" applyAlignment="0" applyProtection="0"/>
    <xf numFmtId="0" fontId="15" fillId="2"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43"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5" fillId="43" borderId="0" applyNumberFormat="0" applyBorder="0" applyAlignment="0" applyProtection="0"/>
    <xf numFmtId="38" fontId="31" fillId="61" borderId="0" applyNumberFormat="0" applyBorder="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12" fillId="0" borderId="1"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7" fillId="0" borderId="33" applyNumberFormat="0" applyFill="0" applyAlignment="0" applyProtection="0"/>
    <xf numFmtId="0" fontId="58" fillId="0" borderId="33"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3" fillId="0" borderId="2"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60" fillId="0" borderId="34"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14" fillId="0" borderId="3"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10" fontId="31" fillId="62" borderId="11" applyNumberFormat="0" applyBorder="0" applyAlignment="0" applyProtection="0"/>
    <xf numFmtId="0" fontId="18" fillId="5"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18" fillId="5"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5" fillId="46" borderId="4" applyNumberFormat="0" applyAlignment="0" applyProtection="0"/>
    <xf numFmtId="0" fontId="64" fillId="46" borderId="30" applyNumberFormat="0" applyAlignment="0" applyProtection="0"/>
    <xf numFmtId="0" fontId="64" fillId="46" borderId="30" applyNumberFormat="0" applyAlignment="0" applyProtection="0"/>
    <xf numFmtId="0" fontId="64" fillId="46" borderId="30" applyNumberFormat="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21" fillId="0" borderId="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67" fillId="0" borderId="36" applyNumberFormat="0" applyFill="0" applyAlignment="0" applyProtection="0"/>
    <xf numFmtId="182" fontId="28" fillId="0" borderId="0"/>
    <xf numFmtId="182" fontId="28" fillId="0" borderId="0"/>
    <xf numFmtId="182" fontId="28" fillId="0" borderId="0"/>
    <xf numFmtId="182" fontId="28" fillId="0" borderId="0"/>
    <xf numFmtId="181" fontId="28" fillId="0" borderId="0"/>
    <xf numFmtId="181" fontId="28" fillId="0" borderId="0"/>
    <xf numFmtId="181" fontId="28" fillId="0" borderId="0"/>
    <xf numFmtId="181" fontId="28" fillId="0" borderId="0"/>
    <xf numFmtId="182" fontId="28" fillId="0" borderId="0"/>
    <xf numFmtId="182" fontId="28" fillId="0" borderId="0"/>
    <xf numFmtId="182" fontId="28" fillId="0" borderId="0"/>
    <xf numFmtId="182" fontId="28" fillId="0" borderId="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17"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9" fillId="63" borderId="0" applyNumberFormat="0" applyBorder="0" applyAlignment="0" applyProtection="0"/>
    <xf numFmtId="183" fontId="28" fillId="0" borderId="0"/>
    <xf numFmtId="183" fontId="28" fillId="0" borderId="0"/>
    <xf numFmtId="183" fontId="28" fillId="0" borderId="0"/>
    <xf numFmtId="183"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49" fillId="0" borderId="0"/>
    <xf numFmtId="0" fontId="28"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10" fillId="0" borderId="0"/>
    <xf numFmtId="0" fontId="52" fillId="0" borderId="0"/>
    <xf numFmtId="0" fontId="10" fillId="0" borderId="0"/>
    <xf numFmtId="0" fontId="10" fillId="0" borderId="0"/>
    <xf numFmtId="0" fontId="10"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0" fillId="0" borderId="0"/>
    <xf numFmtId="0" fontId="40" fillId="0" borderId="0"/>
    <xf numFmtId="0" fontId="40" fillId="0" borderId="0"/>
    <xf numFmtId="0" fontId="49" fillId="0" borderId="0"/>
    <xf numFmtId="0" fontId="49" fillId="0" borderId="0"/>
    <xf numFmtId="0" fontId="40" fillId="0" borderId="0"/>
    <xf numFmtId="0" fontId="28" fillId="0" borderId="0"/>
    <xf numFmtId="0" fontId="28" fillId="0" borderId="0"/>
    <xf numFmtId="0" fontId="49" fillId="0" borderId="0"/>
    <xf numFmtId="0" fontId="49" fillId="0" borderId="0"/>
    <xf numFmtId="0" fontId="49" fillId="0" borderId="0"/>
    <xf numFmtId="0" fontId="40" fillId="0" borderId="0"/>
    <xf numFmtId="0" fontId="28" fillId="0" borderId="0"/>
    <xf numFmtId="0" fontId="28" fillId="0" borderId="0"/>
    <xf numFmtId="0" fontId="49" fillId="0" borderId="0"/>
    <xf numFmtId="0" fontId="28" fillId="0" borderId="0">
      <alignment vertical="center"/>
    </xf>
    <xf numFmtId="0" fontId="40" fillId="0" borderId="0"/>
    <xf numFmtId="0" fontId="40"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49" fillId="0" borderId="0"/>
    <xf numFmtId="0" fontId="28" fillId="0" borderId="0"/>
    <xf numFmtId="0" fontId="28"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52"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40" fillId="0" borderId="0"/>
    <xf numFmtId="0" fontId="28" fillId="0" borderId="0"/>
    <xf numFmtId="0" fontId="49" fillId="0" borderId="0"/>
    <xf numFmtId="0" fontId="28" fillId="0" borderId="0"/>
    <xf numFmtId="0" fontId="40" fillId="0" borderId="0"/>
    <xf numFmtId="0" fontId="28" fillId="0" borderId="0"/>
    <xf numFmtId="0" fontId="28"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9" fillId="0" borderId="0"/>
    <xf numFmtId="0" fontId="28" fillId="0" borderId="0"/>
    <xf numFmtId="0" fontId="28" fillId="0" borderId="0"/>
    <xf numFmtId="0" fontId="49"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 fillId="0" borderId="0"/>
    <xf numFmtId="0" fontId="28" fillId="0" borderId="0"/>
    <xf numFmtId="0" fontId="28" fillId="0" borderId="0"/>
    <xf numFmtId="0" fontId="50" fillId="0" borderId="0"/>
    <xf numFmtId="0" fontId="50" fillId="0" borderId="0"/>
    <xf numFmtId="0" fontId="40" fillId="0" borderId="0"/>
    <xf numFmtId="0" fontId="50" fillId="0" borderId="0"/>
    <xf numFmtId="0" fontId="50" fillId="0" borderId="0"/>
    <xf numFmtId="0" fontId="50" fillId="0" borderId="0"/>
    <xf numFmtId="0" fontId="50" fillId="0" borderId="0"/>
    <xf numFmtId="0" fontId="28" fillId="0" borderId="0"/>
    <xf numFmtId="0" fontId="50" fillId="0" borderId="0"/>
    <xf numFmtId="0" fontId="28" fillId="0" borderId="0"/>
    <xf numFmtId="0" fontId="28" fillId="0" borderId="0"/>
    <xf numFmtId="0" fontId="50" fillId="0" borderId="0"/>
    <xf numFmtId="0" fontId="50" fillId="0" borderId="0"/>
    <xf numFmtId="0" fontId="50" fillId="0" borderId="0"/>
    <xf numFmtId="0" fontId="50" fillId="0" borderId="0"/>
    <xf numFmtId="0" fontId="50" fillId="0" borderId="0"/>
    <xf numFmtId="0" fontId="28"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5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28" fillId="0" borderId="0">
      <alignment vertical="center"/>
    </xf>
    <xf numFmtId="0" fontId="70" fillId="0" borderId="0">
      <alignment vertical="top"/>
    </xf>
    <xf numFmtId="0" fontId="28" fillId="0" borderId="0">
      <alignment vertical="center"/>
    </xf>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50" fillId="0" borderId="0"/>
    <xf numFmtId="0" fontId="40" fillId="0" borderId="0"/>
    <xf numFmtId="0" fontId="50" fillId="0" borderId="0"/>
    <xf numFmtId="0" fontId="28" fillId="0" borderId="0">
      <alignment vertical="center"/>
    </xf>
    <xf numFmtId="0" fontId="50" fillId="0" borderId="0"/>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9"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28" fillId="0" borderId="0">
      <alignment vertical="center"/>
    </xf>
    <xf numFmtId="0" fontId="28" fillId="0" borderId="0">
      <alignment vertical="center"/>
    </xf>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1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40" fillId="0" borderId="0"/>
    <xf numFmtId="0" fontId="28" fillId="0" borderId="0">
      <alignment vertical="center"/>
    </xf>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28" fillId="0" borderId="0"/>
    <xf numFmtId="0" fontId="28" fillId="0" borderId="0"/>
    <xf numFmtId="0" fontId="50" fillId="0" borderId="0"/>
    <xf numFmtId="0" fontId="40" fillId="0" borderId="0"/>
    <xf numFmtId="0" fontId="49" fillId="0" borderId="0"/>
    <xf numFmtId="0" fontId="5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3" fillId="64" borderId="37"/>
    <xf numFmtId="0" fontId="28" fillId="0" borderId="0"/>
    <xf numFmtId="0" fontId="28" fillId="0" borderId="0"/>
    <xf numFmtId="0" fontId="53" fillId="64" borderId="37"/>
    <xf numFmtId="0" fontId="40" fillId="0" borderId="0"/>
    <xf numFmtId="0" fontId="49"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40" fillId="0" borderId="0"/>
    <xf numFmtId="0" fontId="40" fillId="0" borderId="0"/>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70"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9" fillId="0" borderId="0"/>
    <xf numFmtId="0" fontId="40" fillId="0" borderId="0"/>
    <xf numFmtId="0" fontId="40" fillId="0" borderId="0"/>
    <xf numFmtId="0" fontId="40" fillId="0" borderId="0"/>
    <xf numFmtId="0" fontId="52"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28" fillId="0" borderId="0"/>
    <xf numFmtId="0" fontId="28" fillId="0" borderId="0"/>
    <xf numFmtId="0" fontId="28" fillId="0" borderId="0">
      <alignment vertical="center"/>
    </xf>
    <xf numFmtId="0" fontId="40" fillId="0" borderId="0"/>
    <xf numFmtId="0" fontId="28" fillId="0" borderId="0"/>
    <xf numFmtId="0" fontId="28" fillId="0" borderId="0"/>
    <xf numFmtId="0" fontId="40" fillId="0" borderId="0"/>
    <xf numFmtId="0" fontId="28" fillId="0" borderId="0"/>
    <xf numFmtId="0" fontId="28" fillId="0" borderId="0"/>
    <xf numFmtId="0" fontId="70" fillId="0" borderId="0">
      <alignment vertical="top"/>
    </xf>
    <xf numFmtId="0" fontId="5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50" fillId="0" borderId="0"/>
    <xf numFmtId="0" fontId="52" fillId="0" borderId="0"/>
    <xf numFmtId="0" fontId="5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4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28" fillId="0" borderId="0"/>
    <xf numFmtId="0" fontId="28" fillId="0" borderId="0"/>
    <xf numFmtId="0" fontId="50" fillId="0" borderId="0"/>
    <xf numFmtId="0" fontId="50" fillId="0" borderId="0"/>
    <xf numFmtId="0" fontId="40" fillId="0" borderId="0"/>
    <xf numFmtId="0" fontId="40" fillId="0" borderId="0"/>
    <xf numFmtId="0" fontId="40" fillId="0" borderId="0"/>
    <xf numFmtId="0" fontId="40" fillId="0" borderId="0"/>
    <xf numFmtId="0" fontId="40" fillId="0" borderId="0"/>
    <xf numFmtId="0" fontId="5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3" fillId="64" borderId="37"/>
    <xf numFmtId="0" fontId="28"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28" fillId="0" borderId="0">
      <alignment vertical="center"/>
    </xf>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28" fillId="0" borderId="0">
      <alignment vertical="center"/>
    </xf>
    <xf numFmtId="0" fontId="40" fillId="0" borderId="0"/>
    <xf numFmtId="0" fontId="28" fillId="0" borderId="0">
      <alignment vertical="center"/>
    </xf>
    <xf numFmtId="0" fontId="40" fillId="0" borderId="0"/>
    <xf numFmtId="0" fontId="40" fillId="0" borderId="0"/>
    <xf numFmtId="0" fontId="28" fillId="0" borderId="0">
      <alignment vertical="center"/>
    </xf>
    <xf numFmtId="0" fontId="10" fillId="0" borderId="0"/>
    <xf numFmtId="0" fontId="49" fillId="0" borderId="0"/>
    <xf numFmtId="0" fontId="4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10" fillId="0" borderId="0"/>
    <xf numFmtId="0" fontId="40"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alignment vertical="center"/>
    </xf>
    <xf numFmtId="0" fontId="28" fillId="0" borderId="0">
      <alignment vertical="center"/>
    </xf>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40" fillId="0" borderId="0"/>
    <xf numFmtId="0" fontId="10" fillId="0" borderId="0"/>
    <xf numFmtId="0" fontId="10" fillId="0" borderId="0"/>
    <xf numFmtId="0" fontId="10" fillId="0" borderId="0"/>
    <xf numFmtId="0" fontId="28" fillId="0" borderId="0"/>
    <xf numFmtId="0" fontId="10" fillId="0" borderId="0"/>
    <xf numFmtId="0" fontId="4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28"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40" fillId="0" borderId="0"/>
    <xf numFmtId="0" fontId="4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28" fillId="0" borderId="0">
      <alignment vertical="center"/>
    </xf>
    <xf numFmtId="0" fontId="28" fillId="0" borderId="0">
      <alignment vertical="center"/>
    </xf>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4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0" fillId="0" borderId="0"/>
    <xf numFmtId="0" fontId="40" fillId="0" borderId="0"/>
    <xf numFmtId="0" fontId="28" fillId="0" borderId="0">
      <alignment vertical="center"/>
    </xf>
    <xf numFmtId="0" fontId="10" fillId="0" borderId="0"/>
    <xf numFmtId="0" fontId="40" fillId="0" borderId="0"/>
    <xf numFmtId="0" fontId="40" fillId="0" borderId="0"/>
    <xf numFmtId="0" fontId="4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10" fillId="0" borderId="0"/>
    <xf numFmtId="0" fontId="28" fillId="0" borderId="0"/>
    <xf numFmtId="0" fontId="28" fillId="0" borderId="0"/>
    <xf numFmtId="0" fontId="10"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40" fillId="0" borderId="0"/>
    <xf numFmtId="0" fontId="4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alignment vertical="center"/>
    </xf>
    <xf numFmtId="0" fontId="50" fillId="0" borderId="0"/>
    <xf numFmtId="0" fontId="28" fillId="0" borderId="0">
      <alignment vertical="center"/>
    </xf>
    <xf numFmtId="0" fontId="28" fillId="0" borderId="0">
      <alignment vertical="center"/>
    </xf>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10" fillId="0" borderId="0"/>
    <xf numFmtId="0" fontId="10" fillId="0" borderId="0"/>
    <xf numFmtId="0" fontId="28"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50"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49" fillId="0" borderId="0"/>
    <xf numFmtId="0" fontId="28" fillId="0" borderId="0"/>
    <xf numFmtId="0" fontId="28" fillId="0" borderId="0"/>
    <xf numFmtId="0" fontId="28" fillId="0" borderId="0"/>
    <xf numFmtId="0" fontId="28" fillId="0" borderId="0"/>
    <xf numFmtId="0" fontId="49" fillId="0" borderId="0"/>
    <xf numFmtId="0" fontId="28" fillId="0" borderId="0">
      <alignment vertical="center"/>
    </xf>
    <xf numFmtId="0" fontId="28" fillId="0" borderId="0">
      <alignment vertical="center"/>
    </xf>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49"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28" fillId="0" borderId="0"/>
    <xf numFmtId="0" fontId="28" fillId="0" borderId="0"/>
    <xf numFmtId="0" fontId="10" fillId="0" borderId="0"/>
    <xf numFmtId="0" fontId="28" fillId="0" borderId="0"/>
    <xf numFmtId="0" fontId="28" fillId="0" borderId="0"/>
    <xf numFmtId="0" fontId="49"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49" fillId="0" borderId="0"/>
    <xf numFmtId="0" fontId="49"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40" fillId="0" borderId="0"/>
    <xf numFmtId="0" fontId="40"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alignment vertical="center"/>
    </xf>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alignment vertical="center"/>
    </xf>
    <xf numFmtId="0" fontId="40"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49" fillId="0" borderId="0"/>
    <xf numFmtId="0" fontId="28" fillId="0" borderId="0">
      <alignment vertical="center"/>
    </xf>
    <xf numFmtId="0" fontId="28" fillId="0" borderId="0"/>
    <xf numFmtId="0" fontId="28" fillId="0" borderId="0"/>
    <xf numFmtId="0" fontId="28" fillId="0" borderId="0"/>
    <xf numFmtId="0" fontId="28" fillId="0" borderId="0"/>
    <xf numFmtId="0" fontId="40" fillId="0" borderId="0"/>
    <xf numFmtId="0" fontId="28" fillId="0" borderId="0">
      <alignment vertical="center"/>
    </xf>
    <xf numFmtId="0" fontId="28" fillId="0" borderId="0"/>
    <xf numFmtId="0" fontId="40" fillId="0" borderId="0"/>
    <xf numFmtId="0" fontId="49" fillId="0" borderId="0"/>
    <xf numFmtId="0" fontId="28" fillId="0" borderId="0"/>
    <xf numFmtId="0" fontId="40" fillId="0" borderId="0"/>
    <xf numFmtId="0" fontId="28" fillId="0" borderId="0"/>
    <xf numFmtId="0" fontId="40" fillId="0" borderId="0"/>
    <xf numFmtId="0" fontId="40" fillId="0" borderId="0"/>
    <xf numFmtId="0" fontId="40"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xf numFmtId="0" fontId="28" fillId="0" borderId="0">
      <alignment vertical="center"/>
    </xf>
    <xf numFmtId="0" fontId="28" fillId="0" borderId="0">
      <alignment vertical="center"/>
    </xf>
    <xf numFmtId="0" fontId="28" fillId="0" borderId="0"/>
    <xf numFmtId="0" fontId="28" fillId="0" borderId="0">
      <alignment vertical="center"/>
    </xf>
    <xf numFmtId="0" fontId="28" fillId="0" borderId="0"/>
    <xf numFmtId="0" fontId="10" fillId="0" borderId="0"/>
    <xf numFmtId="0" fontId="28" fillId="0" borderId="0">
      <alignment vertical="center"/>
    </xf>
    <xf numFmtId="0" fontId="28" fillId="0" borderId="0"/>
    <xf numFmtId="0" fontId="28" fillId="0" borderId="0"/>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xf numFmtId="0" fontId="28" fillId="0" borderId="0"/>
    <xf numFmtId="0" fontId="28" fillId="0" borderId="0">
      <alignment vertical="center"/>
    </xf>
    <xf numFmtId="0" fontId="28" fillId="0" borderId="0">
      <alignment vertical="center"/>
    </xf>
    <xf numFmtId="0" fontId="49" fillId="0" borderId="0"/>
    <xf numFmtId="0" fontId="28" fillId="0" borderId="0">
      <alignment vertical="center"/>
    </xf>
    <xf numFmtId="0" fontId="28" fillId="0" borderId="0"/>
    <xf numFmtId="0" fontId="28" fillId="0" borderId="0"/>
    <xf numFmtId="0" fontId="49"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xf numFmtId="0" fontId="28" fillId="0" borderId="0">
      <alignment vertical="center"/>
    </xf>
    <xf numFmtId="0" fontId="28" fillId="0" borderId="0"/>
    <xf numFmtId="0" fontId="28" fillId="0" borderId="0"/>
    <xf numFmtId="0" fontId="28" fillId="0" borderId="0"/>
    <xf numFmtId="0" fontId="28" fillId="0" borderId="0">
      <alignment vertical="center"/>
    </xf>
    <xf numFmtId="0" fontId="28" fillId="0" borderId="0">
      <alignment vertical="center"/>
    </xf>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1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28" fillId="65" borderId="38" applyNumberFormat="0" applyFont="0" applyAlignment="0" applyProtection="0"/>
    <xf numFmtId="0" fontId="19" fillId="6"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0" fontId="19" fillId="6"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2" fillId="59" borderId="5" applyNumberFormat="0" applyAlignment="0" applyProtection="0"/>
    <xf numFmtId="0" fontId="71" fillId="59" borderId="39" applyNumberFormat="0" applyAlignment="0" applyProtection="0"/>
    <xf numFmtId="0" fontId="71" fillId="59" borderId="39" applyNumberFormat="0" applyAlignment="0" applyProtection="0"/>
    <xf numFmtId="0" fontId="71" fillId="59" borderId="39" applyNumberFormat="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28"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1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9" fontId="28" fillId="0" borderId="0">
      <alignment vertical="center"/>
    </xf>
    <xf numFmtId="0" fontId="1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1"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5" fillId="0" borderId="9"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5" fillId="0" borderId="9"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6"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7"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6" fillId="32" borderId="0" applyNumberFormat="0" applyBorder="0" applyAlignment="0" applyProtection="0"/>
    <xf numFmtId="0" fontId="5" fillId="0" borderId="0"/>
    <xf numFmtId="170" fontId="5" fillId="0" borderId="0" applyFont="0" applyFill="0" applyBorder="0" applyAlignment="0" applyProtection="0"/>
    <xf numFmtId="9" fontId="5" fillId="0" borderId="0" applyFont="0" applyFill="0" applyBorder="0" applyAlignment="0" applyProtection="0"/>
    <xf numFmtId="169" fontId="5" fillId="0" borderId="0" applyFont="0" applyFill="0" applyBorder="0" applyAlignment="0" applyProtection="0"/>
    <xf numFmtId="9" fontId="28"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175" fontId="28" fillId="0" borderId="0"/>
    <xf numFmtId="182" fontId="28" fillId="0" borderId="0"/>
    <xf numFmtId="175" fontId="28" fillId="0" borderId="0"/>
    <xf numFmtId="182" fontId="28" fillId="0" borderId="0"/>
    <xf numFmtId="175" fontId="28" fillId="0" borderId="0"/>
    <xf numFmtId="182" fontId="28" fillId="0" borderId="0"/>
    <xf numFmtId="0" fontId="5" fillId="0" borderId="0"/>
    <xf numFmtId="170" fontId="5" fillId="0" borderId="0" applyFont="0" applyFill="0" applyBorder="0" applyAlignment="0" applyProtection="0"/>
    <xf numFmtId="169" fontId="28"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5" fillId="8" borderId="8" applyNumberFormat="0" applyFont="0" applyAlignment="0" applyProtection="0"/>
    <xf numFmtId="0" fontId="83" fillId="0" borderId="0" applyNumberFormat="0" applyFill="0" applyBorder="0" applyAlignment="0" applyProtection="0"/>
    <xf numFmtId="0" fontId="84" fillId="0" borderId="0" applyNumberForma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0" fontId="28" fillId="0" borderId="0"/>
    <xf numFmtId="169" fontId="5" fillId="0" borderId="0" applyFont="0" applyFill="0" applyBorder="0" applyAlignment="0" applyProtection="0"/>
    <xf numFmtId="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8" borderId="8" applyNumberFormat="0" applyFont="0" applyAlignment="0" applyProtection="0"/>
    <xf numFmtId="9" fontId="5" fillId="0" borderId="0" applyFont="0" applyFill="0" applyBorder="0" applyAlignment="0" applyProtection="0"/>
    <xf numFmtId="0" fontId="5" fillId="0" borderId="0"/>
    <xf numFmtId="170"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5" fontId="28" fillId="0" borderId="0"/>
    <xf numFmtId="175" fontId="28" fillId="0" borderId="0"/>
    <xf numFmtId="175" fontId="28"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182" fontId="28" fillId="0" borderId="0"/>
    <xf numFmtId="182" fontId="28" fillId="0" borderId="0"/>
    <xf numFmtId="182"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28" fillId="0" borderId="0"/>
    <xf numFmtId="175" fontId="28" fillId="0" borderId="0"/>
    <xf numFmtId="175" fontId="28" fillId="0" borderId="0"/>
    <xf numFmtId="182" fontId="28" fillId="0" borderId="0"/>
    <xf numFmtId="182" fontId="28" fillId="0" borderId="0"/>
    <xf numFmtId="182" fontId="28" fillId="0" borderId="0"/>
    <xf numFmtId="0" fontId="3" fillId="0" borderId="0"/>
    <xf numFmtId="170" fontId="3" fillId="0" borderId="0" applyFont="0" applyFill="0" applyBorder="0" applyAlignment="0" applyProtection="0"/>
    <xf numFmtId="0" fontId="28" fillId="0" borderId="0"/>
    <xf numFmtId="0" fontId="28" fillId="0" borderId="0"/>
  </cellStyleXfs>
  <cellXfs count="420">
    <xf numFmtId="0" fontId="0" fillId="0" borderId="0" xfId="0"/>
    <xf numFmtId="0" fontId="29" fillId="33" borderId="0" xfId="0" applyFont="1" applyFill="1" applyAlignment="1" applyProtection="1">
      <alignment vertical="top" wrapText="1"/>
    </xf>
    <xf numFmtId="0" fontId="0" fillId="33" borderId="0" xfId="0" applyFill="1" applyBorder="1" applyProtection="1"/>
    <xf numFmtId="0" fontId="32" fillId="33" borderId="0" xfId="0" applyFont="1" applyFill="1" applyBorder="1" applyAlignment="1" applyProtection="1"/>
    <xf numFmtId="0" fontId="0" fillId="33" borderId="0" xfId="0" applyFill="1" applyBorder="1" applyAlignment="1" applyProtection="1">
      <alignment horizontal="left" indent="1"/>
    </xf>
    <xf numFmtId="0" fontId="33" fillId="33" borderId="0" xfId="0" applyFont="1" applyFill="1" applyBorder="1" applyAlignment="1" applyProtection="1"/>
    <xf numFmtId="0" fontId="0" fillId="0" borderId="0" xfId="0" applyProtection="1"/>
    <xf numFmtId="0" fontId="30" fillId="0" borderId="0" xfId="0" applyFont="1" applyAlignment="1" applyProtection="1">
      <alignment horizontal="right"/>
    </xf>
    <xf numFmtId="0" fontId="28" fillId="0" borderId="0" xfId="0" applyFont="1" applyAlignment="1" applyProtection="1">
      <alignment horizontal="right"/>
    </xf>
    <xf numFmtId="0" fontId="33" fillId="0" borderId="0" xfId="0" applyFont="1" applyAlignment="1" applyProtection="1">
      <alignment horizontal="center"/>
    </xf>
    <xf numFmtId="0" fontId="35" fillId="35" borderId="0" xfId="0" applyFont="1" applyFill="1" applyAlignment="1" applyProtection="1">
      <alignment horizontal="center"/>
    </xf>
    <xf numFmtId="0" fontId="28" fillId="0" borderId="0" xfId="0" applyFont="1" applyProtection="1"/>
    <xf numFmtId="0" fontId="30" fillId="0" borderId="0" xfId="0" applyFont="1" applyProtection="1"/>
    <xf numFmtId="171" fontId="30" fillId="34" borderId="11" xfId="1" applyNumberFormat="1" applyFont="1" applyFill="1" applyBorder="1" applyProtection="1">
      <protection locked="0"/>
    </xf>
    <xf numFmtId="0" fontId="30" fillId="0" borderId="0" xfId="0" applyFont="1" applyAlignment="1" applyProtection="1"/>
    <xf numFmtId="0" fontId="30" fillId="0" borderId="0" xfId="0" applyFont="1" applyAlignment="1" applyProtection="1">
      <alignment horizontal="center"/>
    </xf>
    <xf numFmtId="0" fontId="30" fillId="0" borderId="15" xfId="0" applyFont="1" applyBorder="1" applyAlignment="1" applyProtection="1">
      <alignment horizontal="center"/>
    </xf>
    <xf numFmtId="0" fontId="30" fillId="0" borderId="16" xfId="0" applyFont="1" applyBorder="1" applyAlignment="1" applyProtection="1">
      <alignment horizontal="center"/>
    </xf>
    <xf numFmtId="0" fontId="30" fillId="0" borderId="17" xfId="0" applyFont="1" applyBorder="1" applyAlignment="1" applyProtection="1">
      <alignment horizontal="center"/>
    </xf>
    <xf numFmtId="0" fontId="30" fillId="0" borderId="19" xfId="0" quotePrefix="1" applyFont="1" applyBorder="1" applyAlignment="1" applyProtection="1">
      <alignment horizontal="center"/>
    </xf>
    <xf numFmtId="0" fontId="30"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2"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2"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30"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30" fillId="36" borderId="11" xfId="0" applyNumberFormat="1" applyFont="1" applyFill="1" applyBorder="1" applyAlignment="1" applyProtection="1">
      <alignment vertical="center"/>
    </xf>
    <xf numFmtId="10" fontId="30" fillId="36" borderId="14" xfId="3" applyNumberFormat="1" applyFont="1" applyFill="1" applyBorder="1" applyAlignment="1" applyProtection="1">
      <alignment vertical="center"/>
    </xf>
    <xf numFmtId="0" fontId="0" fillId="0" borderId="0" xfId="0" applyFill="1" applyProtection="1"/>
    <xf numFmtId="0" fontId="28"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8" fillId="0" borderId="0" xfId="0" applyFont="1" applyAlignment="1" applyProtection="1">
      <alignment vertical="top"/>
    </xf>
    <xf numFmtId="173" fontId="0" fillId="34" borderId="18" xfId="2" applyNumberFormat="1" applyFont="1" applyFill="1" applyBorder="1" applyAlignment="1" applyProtection="1">
      <alignment vertical="top"/>
      <protection locked="0"/>
    </xf>
    <xf numFmtId="171" fontId="0" fillId="0" borderId="18" xfId="0" applyNumberFormat="1" applyFill="1" applyBorder="1" applyAlignment="1" applyProtection="1">
      <alignment vertical="center"/>
    </xf>
    <xf numFmtId="173" fontId="0" fillId="34" borderId="18" xfId="2" applyNumberFormat="1" applyFont="1" applyFill="1" applyBorder="1" applyAlignment="1" applyProtection="1">
      <alignment vertical="center"/>
      <protection locked="0"/>
    </xf>
    <xf numFmtId="172" fontId="0" fillId="37" borderId="18" xfId="2" applyNumberFormat="1" applyFont="1" applyFill="1" applyBorder="1" applyAlignment="1" applyProtection="1">
      <alignment vertical="top"/>
      <protection locked="0"/>
    </xf>
    <xf numFmtId="171" fontId="0" fillId="38" borderId="18" xfId="0" applyNumberFormat="1" applyFill="1" applyBorder="1" applyAlignment="1" applyProtection="1">
      <alignment vertical="center"/>
    </xf>
    <xf numFmtId="172" fontId="0" fillId="37" borderId="18" xfId="2" applyNumberFormat="1" applyFont="1" applyFill="1" applyBorder="1" applyAlignment="1" applyProtection="1">
      <alignment vertical="center"/>
      <protection locked="0"/>
    </xf>
    <xf numFmtId="0" fontId="30"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30"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30" fillId="36" borderId="0" xfId="0" applyFont="1" applyFill="1" applyAlignment="1" applyProtection="1">
      <alignment vertical="center"/>
    </xf>
    <xf numFmtId="0" fontId="30" fillId="36" borderId="11" xfId="0" applyFont="1" applyFill="1" applyBorder="1" applyAlignment="1" applyProtection="1">
      <alignment vertical="center"/>
    </xf>
    <xf numFmtId="0" fontId="30" fillId="36" borderId="14" xfId="0" applyFont="1" applyFill="1" applyBorder="1" applyAlignment="1" applyProtection="1">
      <alignment vertical="center"/>
    </xf>
    <xf numFmtId="0" fontId="0" fillId="0" borderId="0" xfId="0" applyAlignment="1" applyProtection="1">
      <alignment vertical="top" wrapText="1"/>
    </xf>
    <xf numFmtId="172" fontId="28" fillId="34" borderId="18" xfId="2" applyNumberFormat="1" applyFill="1" applyBorder="1" applyAlignment="1" applyProtection="1">
      <alignment vertical="top"/>
      <protection locked="0"/>
    </xf>
    <xf numFmtId="44" fontId="28" fillId="0" borderId="16" xfId="2" applyBorder="1" applyAlignment="1" applyProtection="1">
      <alignment vertical="center"/>
    </xf>
    <xf numFmtId="10" fontId="28"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8" fillId="37" borderId="18" xfId="0" applyNumberFormat="1" applyFont="1" applyFill="1" applyBorder="1" applyAlignment="1" applyProtection="1">
      <alignment vertical="center"/>
    </xf>
    <xf numFmtId="0" fontId="28" fillId="0" borderId="0" xfId="4" applyFont="1" applyAlignment="1" applyProtection="1">
      <alignment vertical="top"/>
    </xf>
    <xf numFmtId="0" fontId="28" fillId="0" borderId="0" xfId="4" applyAlignment="1" applyProtection="1">
      <alignment vertical="top"/>
    </xf>
    <xf numFmtId="0" fontId="28" fillId="35" borderId="0" xfId="4" applyFill="1" applyAlignment="1" applyProtection="1">
      <alignment vertical="top"/>
      <protection locked="0"/>
    </xf>
    <xf numFmtId="0" fontId="28" fillId="0" borderId="0" xfId="4" applyFill="1" applyAlignment="1" applyProtection="1">
      <alignment vertical="top"/>
    </xf>
    <xf numFmtId="1" fontId="28" fillId="37" borderId="18" xfId="4" applyNumberFormat="1" applyFill="1" applyBorder="1" applyAlignment="1" applyProtection="1">
      <alignment vertical="center"/>
    </xf>
    <xf numFmtId="0" fontId="28" fillId="0" borderId="0" xfId="4" applyAlignment="1" applyProtection="1">
      <alignment vertical="center"/>
    </xf>
    <xf numFmtId="44" fontId="28" fillId="0" borderId="18" xfId="4" applyNumberFormat="1" applyBorder="1" applyAlignment="1" applyProtection="1">
      <alignment vertical="center"/>
    </xf>
    <xf numFmtId="0" fontId="28" fillId="0" borderId="0" xfId="4" applyProtection="1"/>
    <xf numFmtId="0" fontId="28"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2" fontId="28"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8"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8" fillId="39" borderId="26" xfId="3" applyNumberFormat="1" applyFill="1" applyBorder="1" applyAlignment="1" applyProtection="1">
      <alignment vertical="center"/>
    </xf>
    <xf numFmtId="0" fontId="30"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30" fillId="0" borderId="21" xfId="0" applyNumberFormat="1" applyFont="1" applyFill="1" applyBorder="1" applyAlignment="1" applyProtection="1">
      <alignment vertical="center"/>
    </xf>
    <xf numFmtId="0" fontId="30" fillId="0" borderId="18" xfId="0" applyFont="1" applyFill="1" applyBorder="1" applyAlignment="1" applyProtection="1">
      <alignment vertical="center"/>
    </xf>
    <xf numFmtId="9" fontId="30" fillId="0" borderId="18" xfId="0" applyNumberFormat="1" applyFont="1" applyFill="1" applyBorder="1" applyAlignment="1" applyProtection="1">
      <alignment vertical="center"/>
    </xf>
    <xf numFmtId="0" fontId="30" fillId="0" borderId="0" xfId="0" applyFont="1" applyFill="1" applyBorder="1" applyAlignment="1" applyProtection="1">
      <alignment vertical="center"/>
    </xf>
    <xf numFmtId="44" fontId="30" fillId="0" borderId="18" xfId="0" applyNumberFormat="1" applyFont="1" applyFill="1" applyBorder="1" applyAlignment="1" applyProtection="1">
      <alignment vertical="center"/>
    </xf>
    <xf numFmtId="10" fontId="30" fillId="0" borderId="16" xfId="3" applyNumberFormat="1" applyFont="1" applyFill="1" applyBorder="1" applyAlignment="1" applyProtection="1">
      <alignment vertical="center"/>
    </xf>
    <xf numFmtId="0" fontId="28"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8" fillId="0" borderId="21" xfId="0" applyNumberFormat="1" applyFont="1" applyFill="1" applyBorder="1" applyAlignment="1" applyProtection="1">
      <alignment vertical="center"/>
    </xf>
    <xf numFmtId="0" fontId="28" fillId="0" borderId="18" xfId="0" applyFont="1" applyFill="1" applyBorder="1" applyAlignment="1" applyProtection="1">
      <alignment vertical="center"/>
    </xf>
    <xf numFmtId="9" fontId="28" fillId="0" borderId="18" xfId="0" applyNumberFormat="1" applyFont="1" applyFill="1" applyBorder="1" applyAlignment="1" applyProtection="1">
      <alignment vertical="center"/>
      <protection locked="0"/>
    </xf>
    <xf numFmtId="44" fontId="28" fillId="0" borderId="16" xfId="0" applyNumberFormat="1" applyFont="1" applyFill="1" applyBorder="1" applyAlignment="1" applyProtection="1">
      <alignment vertical="center"/>
    </xf>
    <xf numFmtId="0" fontId="28" fillId="0" borderId="0" xfId="0" applyFont="1" applyFill="1" applyBorder="1" applyAlignment="1" applyProtection="1">
      <alignment vertical="center"/>
    </xf>
    <xf numFmtId="44" fontId="28" fillId="0" borderId="18" xfId="0" applyNumberFormat="1" applyFont="1" applyFill="1" applyBorder="1" applyAlignment="1" applyProtection="1">
      <alignment vertical="center"/>
    </xf>
    <xf numFmtId="10" fontId="28" fillId="0" borderId="16" xfId="3" applyNumberFormat="1" applyFont="1" applyFill="1" applyBorder="1" applyAlignment="1" applyProtection="1">
      <alignment vertical="center"/>
    </xf>
    <xf numFmtId="0" fontId="30" fillId="0" borderId="0" xfId="0" applyFont="1" applyAlignment="1" applyProtection="1">
      <alignment horizontal="left" vertical="top" wrapText="1" indent="1"/>
    </xf>
    <xf numFmtId="0" fontId="0" fillId="0" borderId="18" xfId="0" applyFill="1" applyBorder="1" applyAlignment="1" applyProtection="1">
      <alignment vertical="top"/>
    </xf>
    <xf numFmtId="44" fontId="37" fillId="0" borderId="21" xfId="0" applyNumberFormat="1" applyFont="1" applyFill="1" applyBorder="1" applyAlignment="1" applyProtection="1">
      <alignment vertical="center"/>
    </xf>
    <xf numFmtId="44" fontId="37" fillId="0" borderId="18" xfId="0" applyNumberFormat="1" applyFont="1" applyFill="1" applyBorder="1" applyAlignment="1" applyProtection="1">
      <alignment vertical="center"/>
    </xf>
    <xf numFmtId="10" fontId="37"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30" fillId="40" borderId="28" xfId="0" applyNumberFormat="1" applyFont="1" applyFill="1" applyBorder="1" applyAlignment="1" applyProtection="1">
      <alignment vertical="center"/>
    </xf>
    <xf numFmtId="0" fontId="30" fillId="40" borderId="19" xfId="0" applyFont="1" applyFill="1" applyBorder="1" applyAlignment="1" applyProtection="1">
      <alignment vertical="center"/>
    </xf>
    <xf numFmtId="44" fontId="30" fillId="40" borderId="20" xfId="0" applyNumberFormat="1" applyFont="1" applyFill="1" applyBorder="1" applyAlignment="1" applyProtection="1">
      <alignment vertical="center"/>
    </xf>
    <xf numFmtId="0" fontId="30" fillId="40" borderId="27" xfId="0" applyFont="1" applyFill="1" applyBorder="1" applyAlignment="1" applyProtection="1">
      <alignment vertical="center"/>
    </xf>
    <xf numFmtId="44" fontId="30" fillId="40" borderId="19" xfId="0" applyNumberFormat="1" applyFont="1" applyFill="1" applyBorder="1" applyAlignment="1" applyProtection="1">
      <alignment vertical="center"/>
    </xf>
    <xf numFmtId="10" fontId="30" fillId="40" borderId="20" xfId="3" applyNumberFormat="1" applyFont="1" applyFill="1" applyBorder="1" applyAlignment="1" applyProtection="1">
      <alignment vertical="center"/>
    </xf>
    <xf numFmtId="0" fontId="28" fillId="39" borderId="22" xfId="4" applyFont="1" applyFill="1" applyBorder="1" applyProtection="1"/>
    <xf numFmtId="0" fontId="28" fillId="39" borderId="23" xfId="4" applyFill="1" applyBorder="1" applyAlignment="1" applyProtection="1">
      <alignment vertical="top"/>
    </xf>
    <xf numFmtId="0" fontId="28" fillId="39" borderId="23" xfId="4" applyFill="1" applyBorder="1" applyAlignment="1" applyProtection="1">
      <alignment vertical="top"/>
      <protection locked="0"/>
    </xf>
    <xf numFmtId="0" fontId="28" fillId="39" borderId="25" xfId="4" applyFill="1" applyBorder="1" applyAlignment="1" applyProtection="1">
      <alignment vertical="center"/>
      <protection locked="0"/>
    </xf>
    <xf numFmtId="0" fontId="28" fillId="39" borderId="23" xfId="4" applyFill="1" applyBorder="1" applyAlignment="1" applyProtection="1">
      <alignment vertical="center"/>
    </xf>
    <xf numFmtId="0" fontId="28" fillId="39" borderId="24" xfId="4" applyFill="1" applyBorder="1" applyAlignment="1" applyProtection="1">
      <alignment vertical="center"/>
      <protection locked="0"/>
    </xf>
    <xf numFmtId="44" fontId="28" fillId="39" borderId="24" xfId="4" applyNumberFormat="1" applyFill="1" applyBorder="1" applyAlignment="1" applyProtection="1">
      <alignment vertical="center"/>
    </xf>
    <xf numFmtId="0" fontId="30" fillId="0" borderId="0" xfId="4" applyFont="1" applyFill="1" applyAlignment="1" applyProtection="1">
      <alignment vertical="top"/>
    </xf>
    <xf numFmtId="9" fontId="28" fillId="0" borderId="18" xfId="4" applyNumberFormat="1" applyFill="1" applyBorder="1" applyAlignment="1" applyProtection="1">
      <alignment vertical="top"/>
    </xf>
    <xf numFmtId="9" fontId="28" fillId="0" borderId="0" xfId="4" applyNumberFormat="1" applyFill="1" applyBorder="1" applyAlignment="1" applyProtection="1">
      <alignment vertical="center"/>
    </xf>
    <xf numFmtId="44" fontId="30" fillId="0" borderId="21" xfId="4" applyNumberFormat="1" applyFont="1" applyFill="1" applyBorder="1" applyAlignment="1" applyProtection="1">
      <alignment vertical="center"/>
    </xf>
    <xf numFmtId="0" fontId="30" fillId="0" borderId="18" xfId="4" applyFont="1" applyFill="1" applyBorder="1" applyAlignment="1" applyProtection="1">
      <alignment vertical="center"/>
    </xf>
    <xf numFmtId="9" fontId="30" fillId="0" borderId="18" xfId="4" applyNumberFormat="1" applyFont="1" applyFill="1" applyBorder="1" applyAlignment="1" applyProtection="1">
      <alignment vertical="center"/>
    </xf>
    <xf numFmtId="0" fontId="30" fillId="0" borderId="0" xfId="4" applyFont="1" applyFill="1" applyBorder="1" applyAlignment="1" applyProtection="1">
      <alignment vertical="center"/>
    </xf>
    <xf numFmtId="44" fontId="30" fillId="0" borderId="18" xfId="4" applyNumberFormat="1" applyFont="1" applyFill="1" applyBorder="1" applyAlignment="1" applyProtection="1">
      <alignment vertical="center"/>
    </xf>
    <xf numFmtId="0" fontId="28" fillId="0" borderId="0" xfId="4" applyFont="1" applyFill="1" applyAlignment="1" applyProtection="1">
      <alignment horizontal="left" vertical="top" indent="1"/>
    </xf>
    <xf numFmtId="9" fontId="28" fillId="0" borderId="18" xfId="4" applyNumberFormat="1" applyFill="1" applyBorder="1" applyAlignment="1" applyProtection="1">
      <alignment vertical="top"/>
      <protection locked="0"/>
    </xf>
    <xf numFmtId="44" fontId="28" fillId="0" borderId="21" xfId="4" applyNumberFormat="1" applyFont="1" applyFill="1" applyBorder="1" applyAlignment="1" applyProtection="1">
      <alignment vertical="center"/>
    </xf>
    <xf numFmtId="0" fontId="28" fillId="0" borderId="18" xfId="4" applyFont="1" applyFill="1" applyBorder="1" applyAlignment="1" applyProtection="1">
      <alignment vertical="center"/>
    </xf>
    <xf numFmtId="9" fontId="28" fillId="0" borderId="18" xfId="4" applyNumberFormat="1" applyFont="1" applyFill="1" applyBorder="1" applyAlignment="1" applyProtection="1">
      <alignment vertical="top"/>
      <protection locked="0"/>
    </xf>
    <xf numFmtId="9" fontId="28" fillId="0" borderId="18" xfId="4" applyNumberFormat="1" applyFont="1" applyFill="1" applyBorder="1" applyAlignment="1" applyProtection="1">
      <alignment vertical="center"/>
    </xf>
    <xf numFmtId="44" fontId="28" fillId="0" borderId="16" xfId="4" applyNumberFormat="1" applyFont="1" applyFill="1" applyBorder="1" applyAlignment="1" applyProtection="1">
      <alignment vertical="center"/>
    </xf>
    <xf numFmtId="0" fontId="28" fillId="0" borderId="0" xfId="4" applyFont="1" applyFill="1" applyBorder="1" applyAlignment="1" applyProtection="1">
      <alignment vertical="center"/>
    </xf>
    <xf numFmtId="44" fontId="28" fillId="0" borderId="18" xfId="4" applyNumberFormat="1" applyFont="1" applyFill="1" applyBorder="1" applyAlignment="1" applyProtection="1">
      <alignment vertical="center"/>
    </xf>
    <xf numFmtId="0" fontId="30" fillId="0" borderId="0" xfId="4" applyFont="1" applyAlignment="1" applyProtection="1">
      <alignment horizontal="left" vertical="top" wrapText="1" indent="1"/>
    </xf>
    <xf numFmtId="0" fontId="28" fillId="0" borderId="18" xfId="4" applyFill="1" applyBorder="1" applyAlignment="1" applyProtection="1">
      <alignment vertical="top"/>
    </xf>
    <xf numFmtId="0" fontId="28" fillId="0" borderId="0" xfId="4" applyFill="1" applyBorder="1" applyAlignment="1" applyProtection="1">
      <alignment vertical="center"/>
    </xf>
    <xf numFmtId="44" fontId="37" fillId="0" borderId="21" xfId="4" applyNumberFormat="1" applyFont="1" applyFill="1" applyBorder="1" applyAlignment="1" applyProtection="1">
      <alignment vertical="center"/>
    </xf>
    <xf numFmtId="44" fontId="37" fillId="0" borderId="18" xfId="4" applyNumberFormat="1" applyFont="1" applyFill="1" applyBorder="1" applyAlignment="1" applyProtection="1">
      <alignment vertical="center"/>
    </xf>
    <xf numFmtId="0" fontId="28" fillId="40" borderId="0" xfId="4" applyFill="1" applyAlignment="1" applyProtection="1">
      <alignment vertical="top"/>
    </xf>
    <xf numFmtId="0" fontId="28" fillId="40" borderId="18" xfId="4" applyFill="1" applyBorder="1" applyAlignment="1" applyProtection="1">
      <alignment vertical="top"/>
    </xf>
    <xf numFmtId="0" fontId="28" fillId="40" borderId="0" xfId="4" applyFill="1" applyBorder="1" applyAlignment="1" applyProtection="1">
      <alignment vertical="center"/>
    </xf>
    <xf numFmtId="44" fontId="30" fillId="40" borderId="21" xfId="4" applyNumberFormat="1" applyFont="1" applyFill="1" applyBorder="1" applyAlignment="1" applyProtection="1">
      <alignment vertical="center"/>
    </xf>
    <xf numFmtId="0" fontId="30" fillId="40" borderId="18" xfId="4" applyFont="1" applyFill="1" applyBorder="1" applyAlignment="1" applyProtection="1">
      <alignment vertical="center"/>
    </xf>
    <xf numFmtId="44" fontId="30" fillId="40" borderId="16" xfId="4" applyNumberFormat="1" applyFont="1" applyFill="1" applyBorder="1" applyAlignment="1" applyProtection="1">
      <alignment vertical="center"/>
    </xf>
    <xf numFmtId="0" fontId="30" fillId="40" borderId="0" xfId="4" applyFont="1" applyFill="1" applyBorder="1" applyAlignment="1" applyProtection="1">
      <alignment vertical="center"/>
    </xf>
    <xf numFmtId="44" fontId="30" fillId="40" borderId="18" xfId="4" applyNumberFormat="1" applyFont="1" applyFill="1" applyBorder="1" applyAlignment="1" applyProtection="1">
      <alignment vertical="center"/>
    </xf>
    <xf numFmtId="10" fontId="30" fillId="40" borderId="16" xfId="3" applyNumberFormat="1" applyFont="1" applyFill="1" applyBorder="1" applyAlignment="1" applyProtection="1">
      <alignment vertical="center"/>
    </xf>
    <xf numFmtId="172" fontId="28" fillId="39" borderId="25" xfId="2" applyNumberFormat="1" applyFill="1" applyBorder="1" applyAlignment="1" applyProtection="1">
      <alignment vertical="top"/>
      <protection locked="0"/>
    </xf>
    <xf numFmtId="0" fontId="28" fillId="39" borderId="23" xfId="4" applyFill="1" applyBorder="1" applyAlignment="1" applyProtection="1">
      <alignment vertical="center"/>
      <protection locked="0"/>
    </xf>
    <xf numFmtId="44" fontId="28" fillId="39" borderId="29" xfId="2" applyFill="1" applyBorder="1" applyAlignment="1" applyProtection="1">
      <alignment vertical="center"/>
    </xf>
    <xf numFmtId="0" fontId="28" fillId="39" borderId="25" xfId="4" applyFill="1" applyBorder="1" applyAlignment="1" applyProtection="1">
      <alignment vertical="center"/>
    </xf>
    <xf numFmtId="44" fontId="28" fillId="39" borderId="24" xfId="2" applyFill="1" applyBorder="1" applyAlignment="1" applyProtection="1">
      <alignment vertical="center"/>
    </xf>
    <xf numFmtId="44" fontId="28" fillId="39" borderId="25" xfId="4" applyNumberFormat="1" applyFill="1" applyBorder="1" applyAlignment="1" applyProtection="1">
      <alignment vertical="center"/>
    </xf>
    <xf numFmtId="44" fontId="0" fillId="0" borderId="0" xfId="0" applyNumberFormat="1" applyProtection="1"/>
    <xf numFmtId="174" fontId="28" fillId="34" borderId="11" xfId="3" applyNumberFormat="1" applyFill="1" applyBorder="1" applyProtection="1">
      <protection locked="0"/>
    </xf>
    <xf numFmtId="0" fontId="38"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2" fontId="0" fillId="66" borderId="18" xfId="2" applyNumberFormat="1" applyFont="1" applyFill="1" applyBorder="1" applyAlignment="1" applyProtection="1">
      <alignment vertical="top"/>
      <protection locked="0"/>
    </xf>
    <xf numFmtId="44" fontId="37" fillId="66" borderId="16" xfId="0" applyNumberFormat="1" applyFont="1" applyFill="1" applyBorder="1" applyAlignment="1" applyProtection="1">
      <alignment vertical="center"/>
    </xf>
    <xf numFmtId="44" fontId="37"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30"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30"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30" fillId="0" borderId="0" xfId="0" applyFont="1" applyFill="1"/>
    <xf numFmtId="0" fontId="31" fillId="0" borderId="0" xfId="0" applyFont="1" applyFill="1" applyAlignment="1">
      <alignment horizontal="right" vertical="top"/>
    </xf>
    <xf numFmtId="0" fontId="31" fillId="0" borderId="10" xfId="0" applyFont="1" applyFill="1" applyBorder="1" applyAlignment="1">
      <alignment horizontal="right" vertical="top"/>
    </xf>
    <xf numFmtId="0" fontId="34" fillId="0" borderId="0" xfId="0" applyFont="1" applyAlignment="1" applyProtection="1"/>
    <xf numFmtId="0" fontId="0" fillId="0" borderId="0" xfId="0" applyFill="1"/>
    <xf numFmtId="0" fontId="34" fillId="0" borderId="0" xfId="0" applyFont="1" applyFill="1" applyAlignment="1" applyProtection="1"/>
    <xf numFmtId="0" fontId="0" fillId="34" borderId="0" xfId="0" applyFill="1" applyProtection="1"/>
    <xf numFmtId="0" fontId="9" fillId="0" borderId="0" xfId="46642"/>
    <xf numFmtId="0" fontId="78" fillId="0" borderId="26" xfId="46642" applyFont="1" applyBorder="1" applyAlignment="1">
      <alignment horizontal="center" vertical="center" wrapText="1"/>
    </xf>
    <xf numFmtId="0" fontId="79" fillId="0" borderId="43" xfId="46642" applyFont="1" applyBorder="1" applyAlignment="1">
      <alignment vertical="center" wrapText="1"/>
    </xf>
    <xf numFmtId="44" fontId="80" fillId="0" borderId="44" xfId="46643" applyFont="1" applyBorder="1" applyAlignment="1">
      <alignment vertical="center" wrapText="1"/>
    </xf>
    <xf numFmtId="0" fontId="79" fillId="0" borderId="48" xfId="46642" applyFont="1" applyBorder="1" applyAlignment="1">
      <alignment vertical="center" wrapText="1"/>
    </xf>
    <xf numFmtId="44" fontId="80" fillId="0" borderId="49" xfId="46643" applyFont="1" applyBorder="1" applyAlignment="1">
      <alignment vertical="center" wrapText="1"/>
    </xf>
    <xf numFmtId="44" fontId="80" fillId="0" borderId="19" xfId="46643" applyFont="1" applyBorder="1" applyAlignment="1">
      <alignment vertical="center" wrapText="1"/>
    </xf>
    <xf numFmtId="44" fontId="80" fillId="0" borderId="50" xfId="46643" applyFont="1" applyBorder="1" applyAlignment="1">
      <alignment vertical="center" wrapText="1"/>
    </xf>
    <xf numFmtId="0" fontId="79" fillId="0" borderId="51" xfId="46642" applyFont="1" applyBorder="1" applyAlignment="1">
      <alignment vertical="center" wrapText="1"/>
    </xf>
    <xf numFmtId="0" fontId="80" fillId="0" borderId="52" xfId="46642" applyFont="1" applyBorder="1" applyAlignment="1">
      <alignment vertical="center" wrapText="1"/>
    </xf>
    <xf numFmtId="0" fontId="79" fillId="0" borderId="55" xfId="46642" applyFont="1" applyBorder="1" applyAlignment="1">
      <alignment vertical="center" wrapText="1"/>
    </xf>
    <xf numFmtId="0" fontId="80" fillId="0" borderId="56" xfId="46642" applyFont="1" applyBorder="1" applyAlignment="1">
      <alignment vertical="center" wrapText="1"/>
    </xf>
    <xf numFmtId="10" fontId="80" fillId="0" borderId="57" xfId="46644" applyNumberFormat="1" applyFont="1" applyBorder="1" applyAlignment="1">
      <alignment vertical="center" wrapText="1"/>
    </xf>
    <xf numFmtId="10" fontId="80" fillId="0" borderId="58" xfId="46644" applyNumberFormat="1" applyFont="1" applyBorder="1" applyAlignment="1">
      <alignment vertical="center" wrapText="1"/>
    </xf>
    <xf numFmtId="0" fontId="25" fillId="0" borderId="0" xfId="46642" applyFont="1"/>
    <xf numFmtId="10" fontId="0" fillId="0" borderId="0" xfId="46644" applyNumberFormat="1" applyFont="1"/>
    <xf numFmtId="10" fontId="9" fillId="0" borderId="0" xfId="46642" applyNumberFormat="1"/>
    <xf numFmtId="0" fontId="8" fillId="0" borderId="0" xfId="46642" applyFont="1"/>
    <xf numFmtId="0" fontId="7" fillId="0" borderId="0" xfId="46645"/>
    <xf numFmtId="0" fontId="25" fillId="0" borderId="0" xfId="46645" applyFont="1"/>
    <xf numFmtId="0" fontId="7" fillId="0" borderId="0" xfId="46649"/>
    <xf numFmtId="0" fontId="25" fillId="0" borderId="0" xfId="46649" applyFont="1"/>
    <xf numFmtId="0" fontId="30" fillId="0" borderId="0" xfId="0" applyFont="1"/>
    <xf numFmtId="187" fontId="7"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80" fillId="0" borderId="44" xfId="46643" applyFont="1" applyFill="1" applyBorder="1" applyAlignment="1">
      <alignment vertical="center" wrapText="1"/>
    </xf>
    <xf numFmtId="44" fontId="80" fillId="0" borderId="45" xfId="46643" applyFont="1" applyFill="1" applyBorder="1" applyAlignment="1">
      <alignment vertical="center" wrapText="1"/>
    </xf>
    <xf numFmtId="44" fontId="80" fillId="0" borderId="49" xfId="46643" applyFont="1" applyFill="1" applyBorder="1" applyAlignment="1">
      <alignment vertical="center" wrapText="1"/>
    </xf>
    <xf numFmtId="44" fontId="80" fillId="0" borderId="19" xfId="46643" applyFont="1" applyFill="1" applyBorder="1" applyAlignment="1">
      <alignment vertical="center" wrapText="1"/>
    </xf>
    <xf numFmtId="0" fontId="80" fillId="0" borderId="52" xfId="46642" applyFont="1" applyFill="1" applyBorder="1" applyAlignment="1">
      <alignment vertical="center" wrapText="1"/>
    </xf>
    <xf numFmtId="0" fontId="80" fillId="0" borderId="56" xfId="46642" applyFont="1" applyFill="1" applyBorder="1" applyAlignment="1">
      <alignment vertical="center" wrapText="1"/>
    </xf>
    <xf numFmtId="188" fontId="7" fillId="0" borderId="0" xfId="46653" applyNumberFormat="1"/>
    <xf numFmtId="0" fontId="81" fillId="0" borderId="41" xfId="46642" applyFont="1" applyBorder="1" applyAlignment="1">
      <alignment horizontal="center" vertical="center" wrapText="1"/>
    </xf>
    <xf numFmtId="188" fontId="0" fillId="0" borderId="0" xfId="0" applyNumberFormat="1"/>
    <xf numFmtId="43" fontId="82" fillId="0" borderId="0" xfId="46650" applyFont="1"/>
    <xf numFmtId="0" fontId="0" fillId="34" borderId="0" xfId="0" applyFill="1" applyAlignment="1" applyProtection="1">
      <alignment vertical="top" wrapText="1"/>
      <protection locked="0"/>
    </xf>
    <xf numFmtId="179" fontId="7"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6" fillId="0" borderId="0" xfId="46645" applyFont="1"/>
    <xf numFmtId="0" fontId="30" fillId="36" borderId="13" xfId="0" applyFont="1" applyFill="1" applyBorder="1" applyAlignment="1" applyProtection="1">
      <alignment vertical="top"/>
    </xf>
    <xf numFmtId="0" fontId="30" fillId="36" borderId="13" xfId="0" applyFont="1" applyFill="1" applyBorder="1" applyAlignment="1" applyProtection="1">
      <alignment vertical="top"/>
      <protection locked="0"/>
    </xf>
    <xf numFmtId="172" fontId="30" fillId="36" borderId="11" xfId="2" applyNumberFormat="1" applyFont="1" applyFill="1" applyBorder="1" applyAlignment="1" applyProtection="1">
      <alignment vertical="top"/>
      <protection locked="0"/>
    </xf>
    <xf numFmtId="0" fontId="30" fillId="36" borderId="11" xfId="0" applyFont="1" applyFill="1" applyBorder="1" applyAlignment="1" applyProtection="1">
      <alignment vertical="center"/>
      <protection locked="0"/>
    </xf>
    <xf numFmtId="44" fontId="30" fillId="36" borderId="14" xfId="2" applyFont="1" applyFill="1" applyBorder="1" applyAlignment="1" applyProtection="1">
      <alignment vertical="center"/>
    </xf>
    <xf numFmtId="172" fontId="30" fillId="36" borderId="11" xfId="2" applyNumberFormat="1" applyFont="1" applyFill="1" applyBorder="1" applyAlignment="1" applyProtection="1">
      <alignment vertical="center"/>
      <protection locked="0"/>
    </xf>
    <xf numFmtId="0" fontId="30" fillId="36" borderId="14" xfId="0" applyFont="1" applyFill="1" applyBorder="1" applyAlignment="1" applyProtection="1">
      <alignment vertical="center"/>
      <protection locked="0"/>
    </xf>
    <xf numFmtId="0" fontId="30" fillId="0" borderId="0" xfId="0" applyFont="1" applyFill="1" applyProtection="1"/>
    <xf numFmtId="9" fontId="0" fillId="0" borderId="18" xfId="3" applyFont="1" applyFill="1" applyBorder="1" applyAlignment="1" applyProtection="1">
      <alignment vertical="top"/>
    </xf>
    <xf numFmtId="9" fontId="28" fillId="0" borderId="18" xfId="3" applyFill="1" applyBorder="1" applyAlignment="1" applyProtection="1">
      <alignment vertical="top"/>
    </xf>
    <xf numFmtId="9" fontId="28"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8" fillId="39" borderId="24" xfId="3" applyFill="1" applyBorder="1" applyAlignment="1" applyProtection="1">
      <alignment vertical="top"/>
      <protection locked="0"/>
    </xf>
    <xf numFmtId="9" fontId="28" fillId="0" borderId="18" xfId="3" applyFill="1" applyBorder="1" applyAlignment="1" applyProtection="1">
      <alignment vertical="top"/>
      <protection locked="0"/>
    </xf>
    <xf numFmtId="9" fontId="30" fillId="40" borderId="19" xfId="3" applyFont="1" applyFill="1" applyBorder="1" applyAlignment="1" applyProtection="1">
      <alignment vertical="center"/>
    </xf>
    <xf numFmtId="9" fontId="30" fillId="0" borderId="18" xfId="3" applyFont="1" applyFill="1" applyBorder="1" applyAlignment="1" applyProtection="1">
      <alignment vertical="center"/>
    </xf>
    <xf numFmtId="9" fontId="28" fillId="0" borderId="18" xfId="3" applyFont="1" applyFill="1" applyBorder="1" applyAlignment="1" applyProtection="1">
      <alignment vertical="top"/>
      <protection locked="0"/>
    </xf>
    <xf numFmtId="9" fontId="30" fillId="40" borderId="18" xfId="3" applyFont="1" applyFill="1" applyBorder="1" applyAlignment="1" applyProtection="1">
      <alignment vertical="center"/>
    </xf>
    <xf numFmtId="9" fontId="28" fillId="39" borderId="25" xfId="3" applyFill="1" applyBorder="1" applyAlignment="1" applyProtection="1">
      <alignment vertical="top"/>
      <protection locked="0"/>
    </xf>
    <xf numFmtId="9" fontId="28" fillId="0" borderId="18" xfId="3" applyFont="1" applyFill="1" applyBorder="1" applyAlignment="1" applyProtection="1">
      <alignment vertical="center"/>
      <protection locked="0"/>
    </xf>
    <xf numFmtId="9" fontId="28" fillId="40" borderId="18" xfId="3" applyFill="1" applyBorder="1" applyAlignment="1" applyProtection="1">
      <alignment vertical="top"/>
    </xf>
    <xf numFmtId="10" fontId="0" fillId="0" borderId="0" xfId="0" applyNumberFormat="1"/>
    <xf numFmtId="0" fontId="30" fillId="67" borderId="0" xfId="0" applyFont="1" applyFill="1"/>
    <xf numFmtId="0" fontId="0" fillId="67" borderId="0" xfId="0" applyFill="1"/>
    <xf numFmtId="190" fontId="0" fillId="0" borderId="0" xfId="3" applyNumberFormat="1" applyFont="1"/>
    <xf numFmtId="0" fontId="0" fillId="34" borderId="0" xfId="0" applyFill="1" applyAlignment="1" applyProtection="1">
      <alignment vertical="top" wrapText="1"/>
    </xf>
    <xf numFmtId="191" fontId="6" fillId="0" borderId="0" xfId="46645" applyNumberFormat="1" applyFont="1"/>
    <xf numFmtId="190" fontId="0" fillId="0" borderId="18" xfId="0" applyNumberFormat="1" applyFill="1" applyBorder="1" applyAlignment="1" applyProtection="1">
      <alignment vertical="top"/>
    </xf>
    <xf numFmtId="190" fontId="28" fillId="0" borderId="18" xfId="4" applyNumberFormat="1" applyFill="1" applyBorder="1" applyAlignment="1" applyProtection="1">
      <alignment vertical="top"/>
    </xf>
    <xf numFmtId="190" fontId="28" fillId="0" borderId="18" xfId="0" applyNumberFormat="1" applyFont="1" applyFill="1" applyBorder="1" applyAlignment="1" applyProtection="1">
      <alignment vertical="center"/>
    </xf>
    <xf numFmtId="190" fontId="28" fillId="0" borderId="18" xfId="4" applyNumberFormat="1" applyFont="1" applyFill="1" applyBorder="1" applyAlignment="1" applyProtection="1">
      <alignment vertical="center"/>
    </xf>
    <xf numFmtId="190" fontId="28" fillId="0" borderId="18" xfId="0" applyNumberFormat="1" applyFont="1" applyFill="1" applyBorder="1" applyAlignment="1" applyProtection="1">
      <alignment vertical="center"/>
      <protection locked="0"/>
    </xf>
    <xf numFmtId="190" fontId="0" fillId="0" borderId="18" xfId="3" applyNumberFormat="1" applyFont="1" applyFill="1" applyBorder="1" applyAlignment="1" applyProtection="1">
      <alignment vertical="top"/>
    </xf>
    <xf numFmtId="190" fontId="28" fillId="0" borderId="18" xfId="3" applyNumberFormat="1" applyFont="1" applyFill="1" applyBorder="1" applyAlignment="1" applyProtection="1">
      <alignment vertical="center"/>
    </xf>
    <xf numFmtId="190" fontId="28"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8" fillId="0" borderId="18" xfId="3" applyNumberFormat="1" applyFont="1" applyFill="1" applyBorder="1" applyAlignment="1" applyProtection="1">
      <alignment vertical="center"/>
    </xf>
    <xf numFmtId="10" fontId="28" fillId="0" borderId="18" xfId="3" applyNumberFormat="1" applyFill="1" applyBorder="1" applyAlignment="1" applyProtection="1">
      <alignment vertical="top"/>
    </xf>
    <xf numFmtId="190" fontId="30" fillId="40" borderId="18" xfId="3" applyNumberFormat="1" applyFont="1" applyFill="1" applyBorder="1" applyAlignment="1" applyProtection="1">
      <alignment vertical="center"/>
    </xf>
    <xf numFmtId="190" fontId="30" fillId="40" borderId="19" xfId="3" applyNumberFormat="1" applyFont="1" applyFill="1" applyBorder="1" applyAlignment="1" applyProtection="1">
      <alignment vertical="center"/>
    </xf>
    <xf numFmtId="190" fontId="0" fillId="0" borderId="0" xfId="3" applyNumberFormat="1" applyFont="1" applyProtection="1"/>
    <xf numFmtId="187" fontId="6" fillId="0" borderId="0" xfId="46645" applyNumberFormat="1" applyFont="1"/>
    <xf numFmtId="10" fontId="79" fillId="0" borderId="11" xfId="46644" applyNumberFormat="1" applyFont="1" applyFill="1" applyBorder="1" applyAlignment="1">
      <alignment vertical="center" wrapText="1"/>
    </xf>
    <xf numFmtId="10" fontId="79" fillId="0" borderId="11" xfId="46644" applyNumberFormat="1" applyFont="1" applyBorder="1" applyAlignment="1">
      <alignment vertical="center" wrapText="1"/>
    </xf>
    <xf numFmtId="10" fontId="79" fillId="0" borderId="53" xfId="46644" applyNumberFormat="1" applyFont="1" applyBorder="1" applyAlignment="1">
      <alignment vertical="center" wrapText="1"/>
    </xf>
    <xf numFmtId="44" fontId="79" fillId="0" borderId="11" xfId="2" applyFont="1" applyFill="1" applyBorder="1" applyAlignment="1">
      <alignment vertical="center" wrapText="1"/>
    </xf>
    <xf numFmtId="44" fontId="79" fillId="0" borderId="11" xfId="2" applyFont="1" applyBorder="1" applyAlignment="1">
      <alignment vertical="center" wrapText="1"/>
    </xf>
    <xf numFmtId="44" fontId="79" fillId="0" borderId="53" xfId="2" applyFont="1" applyBorder="1" applyAlignment="1">
      <alignment vertical="center" wrapText="1"/>
    </xf>
    <xf numFmtId="10" fontId="79" fillId="0" borderId="57" xfId="46644" applyNumberFormat="1" applyFont="1" applyFill="1" applyBorder="1" applyAlignment="1">
      <alignment vertical="center" wrapText="1"/>
    </xf>
    <xf numFmtId="10" fontId="79" fillId="0" borderId="57" xfId="46644" applyNumberFormat="1" applyFont="1" applyBorder="1" applyAlignment="1">
      <alignment vertical="center" wrapText="1"/>
    </xf>
    <xf numFmtId="10" fontId="79" fillId="0" borderId="58" xfId="46644" applyNumberFormat="1" applyFont="1" applyBorder="1" applyAlignment="1">
      <alignment vertical="center" wrapText="1"/>
    </xf>
    <xf numFmtId="44" fontId="79" fillId="0" borderId="45" xfId="46643" applyFont="1" applyFill="1" applyBorder="1" applyAlignment="1">
      <alignment vertical="center" wrapText="1"/>
    </xf>
    <xf numFmtId="44" fontId="79" fillId="0" borderId="19" xfId="46643" applyFont="1" applyBorder="1" applyAlignment="1">
      <alignment vertical="center" wrapText="1"/>
    </xf>
    <xf numFmtId="44" fontId="79" fillId="0" borderId="50" xfId="46643" applyFont="1" applyBorder="1" applyAlignment="1">
      <alignment vertical="center" wrapText="1"/>
    </xf>
    <xf numFmtId="44" fontId="79" fillId="0" borderId="19" xfId="46643" applyFont="1" applyFill="1" applyBorder="1" applyAlignment="1">
      <alignment vertical="center" wrapText="1"/>
    </xf>
    <xf numFmtId="44" fontId="79" fillId="0" borderId="53" xfId="2" applyFont="1" applyFill="1" applyBorder="1" applyAlignment="1">
      <alignment vertical="center" wrapText="1"/>
    </xf>
    <xf numFmtId="44" fontId="79" fillId="0" borderId="45" xfId="46643" applyFont="1" applyBorder="1" applyAlignment="1">
      <alignment vertical="center" wrapText="1"/>
    </xf>
    <xf numFmtId="44" fontId="79" fillId="0" borderId="46" xfId="46643" applyFont="1" applyBorder="1" applyAlignment="1">
      <alignment vertical="center" wrapText="1"/>
    </xf>
    <xf numFmtId="0" fontId="0" fillId="0" borderId="0" xfId="0" applyBorder="1"/>
    <xf numFmtId="191" fontId="0" fillId="0" borderId="0" xfId="0" applyNumberFormat="1"/>
    <xf numFmtId="189" fontId="82" fillId="0" borderId="0" xfId="0" applyNumberFormat="1" applyFont="1"/>
    <xf numFmtId="0" fontId="82" fillId="0" borderId="0" xfId="0" applyFont="1"/>
    <xf numFmtId="189" fontId="4" fillId="0" borderId="0" xfId="46645" applyNumberFormat="1" applyFont="1"/>
    <xf numFmtId="2" fontId="7" fillId="0" borderId="0" xfId="46653" applyNumberFormat="1"/>
    <xf numFmtId="191" fontId="7" fillId="0" borderId="0" xfId="46653" applyNumberFormat="1"/>
    <xf numFmtId="0" fontId="3" fillId="37" borderId="0" xfId="46857" applyFill="1"/>
    <xf numFmtId="0" fontId="90"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vertical="top"/>
      <protection locked="0"/>
    </xf>
    <xf numFmtId="0" fontId="89" fillId="37" borderId="0" xfId="46857" applyFont="1" applyFill="1" applyAlignment="1">
      <alignment horizontal="left" vertical="top"/>
    </xf>
    <xf numFmtId="0" fontId="76" fillId="37" borderId="0" xfId="46857" applyFont="1" applyFill="1" applyBorder="1" applyAlignment="1" applyProtection="1">
      <alignment horizontal="left"/>
      <protection locked="0"/>
    </xf>
    <xf numFmtId="0" fontId="89" fillId="37" borderId="0" xfId="46857" applyFont="1" applyFill="1" applyAlignment="1">
      <alignment horizontal="left"/>
    </xf>
    <xf numFmtId="0" fontId="91" fillId="37" borderId="0" xfId="46857" applyFont="1" applyFill="1" applyBorder="1" applyAlignment="1" applyProtection="1">
      <alignment horizontal="left"/>
      <protection locked="0"/>
    </xf>
    <xf numFmtId="0" fontId="91" fillId="37" borderId="0" xfId="46857" applyNumberFormat="1" applyFont="1" applyFill="1" applyBorder="1" applyAlignment="1" applyProtection="1">
      <alignment horizontal="right"/>
      <protection locked="0"/>
    </xf>
    <xf numFmtId="0" fontId="91" fillId="37" borderId="0" xfId="46857" applyFont="1" applyFill="1" applyBorder="1" applyAlignment="1" applyProtection="1">
      <alignment horizontal="left" wrapText="1"/>
      <protection locked="0"/>
    </xf>
    <xf numFmtId="0" fontId="91" fillId="37" borderId="0" xfId="46857" applyFont="1" applyFill="1" applyAlignment="1">
      <alignment horizontal="left" wrapText="1"/>
    </xf>
    <xf numFmtId="0" fontId="91" fillId="37" borderId="0" xfId="46857" applyNumberFormat="1" applyFont="1" applyFill="1" applyBorder="1" applyAlignment="1" applyProtection="1">
      <alignment horizontal="left"/>
      <protection locked="0"/>
    </xf>
    <xf numFmtId="0" fontId="76" fillId="37" borderId="0" xfId="46857" applyFont="1" applyFill="1" applyBorder="1" applyAlignment="1" applyProtection="1">
      <alignment horizontal="left" wrapText="1"/>
      <protection locked="0"/>
    </xf>
    <xf numFmtId="0" fontId="31" fillId="37" borderId="0" xfId="46857" applyFont="1" applyFill="1" applyBorder="1" applyAlignment="1" applyProtection="1">
      <alignment horizontal="left"/>
      <protection locked="0"/>
    </xf>
    <xf numFmtId="193" fontId="91" fillId="37" borderId="0" xfId="46857" applyNumberFormat="1" applyFont="1" applyFill="1" applyAlignment="1">
      <alignment horizontal="right"/>
    </xf>
    <xf numFmtId="0" fontId="31" fillId="37" borderId="0" xfId="46857" applyNumberFormat="1" applyFont="1" applyFill="1" applyBorder="1" applyAlignment="1" applyProtection="1">
      <alignment horizontal="right"/>
      <protection locked="0"/>
    </xf>
    <xf numFmtId="0" fontId="92" fillId="37" borderId="0" xfId="46857" applyFont="1" applyFill="1"/>
    <xf numFmtId="193" fontId="90" fillId="37" borderId="0" xfId="46857" applyNumberFormat="1" applyFont="1" applyFill="1" applyBorder="1" applyAlignment="1" applyProtection="1">
      <alignment horizontal="left" vertical="top" wrapText="1"/>
      <protection locked="0"/>
    </xf>
    <xf numFmtId="0" fontId="93" fillId="37" borderId="0" xfId="46857" applyFont="1" applyFill="1" applyBorder="1" applyAlignment="1" applyProtection="1">
      <alignment horizontal="left" vertical="top" wrapText="1"/>
      <protection locked="0"/>
    </xf>
    <xf numFmtId="0" fontId="91" fillId="37" borderId="0" xfId="46858" applyNumberFormat="1" applyFont="1" applyFill="1" applyBorder="1" applyAlignment="1" applyProtection="1">
      <alignment horizontal="right"/>
      <protection locked="0"/>
    </xf>
    <xf numFmtId="191" fontId="91" fillId="37" borderId="0" xfId="46857" applyNumberFormat="1" applyFont="1" applyFill="1" applyBorder="1" applyAlignment="1" applyProtection="1">
      <alignment horizontal="right"/>
      <protection locked="0"/>
    </xf>
    <xf numFmtId="4" fontId="91" fillId="37" borderId="0" xfId="46857" applyNumberFormat="1" applyFont="1" applyFill="1" applyBorder="1" applyAlignment="1" applyProtection="1">
      <alignment horizontal="right"/>
      <protection locked="0"/>
    </xf>
    <xf numFmtId="0" fontId="30" fillId="37" borderId="0" xfId="46857" applyFont="1" applyFill="1" applyBorder="1" applyAlignment="1" applyProtection="1">
      <alignment horizontal="left"/>
      <protection locked="0"/>
    </xf>
    <xf numFmtId="187" fontId="91" fillId="37" borderId="0" xfId="46857" applyNumberFormat="1" applyFont="1" applyFill="1" applyBorder="1" applyAlignment="1" applyProtection="1">
      <alignment horizontal="right"/>
      <protection locked="0"/>
    </xf>
    <xf numFmtId="2" fontId="91" fillId="37" borderId="0" xfId="46857" applyNumberFormat="1" applyFont="1" applyFill="1" applyBorder="1" applyAlignment="1" applyProtection="1">
      <alignment horizontal="right"/>
      <protection locked="0"/>
    </xf>
    <xf numFmtId="0" fontId="40" fillId="37" borderId="0" xfId="46857" applyFont="1" applyFill="1" applyBorder="1" applyAlignment="1" applyProtection="1">
      <alignment horizontal="left" wrapText="1"/>
      <protection locked="0"/>
    </xf>
    <xf numFmtId="15" fontId="34" fillId="37" borderId="0" xfId="46859" applyNumberFormat="1" applyFont="1" applyFill="1" applyBorder="1" applyAlignment="1" applyProtection="1">
      <alignment horizontal="left"/>
      <protection locked="0"/>
    </xf>
    <xf numFmtId="0" fontId="28" fillId="37" borderId="0" xfId="46859" applyFill="1" applyBorder="1" applyProtection="1">
      <protection locked="0"/>
    </xf>
    <xf numFmtId="0" fontId="28" fillId="37" borderId="0" xfId="46859" applyNumberFormat="1" applyFill="1" applyBorder="1" applyProtection="1">
      <protection locked="0"/>
    </xf>
    <xf numFmtId="194" fontId="31" fillId="37" borderId="0" xfId="46859" applyNumberFormat="1" applyFont="1" applyFill="1" applyBorder="1" applyAlignment="1" applyProtection="1">
      <alignment horizontal="left"/>
      <protection locked="0"/>
    </xf>
    <xf numFmtId="192" fontId="91" fillId="37" borderId="0" xfId="46857" applyNumberFormat="1" applyFont="1" applyFill="1" applyAlignment="1">
      <alignment horizontal="right"/>
    </xf>
    <xf numFmtId="0" fontId="28" fillId="37" borderId="0" xfId="46859" applyNumberFormat="1" applyFill="1" applyBorder="1" applyAlignment="1" applyProtection="1">
      <alignment horizontal="left" indent="2"/>
      <protection locked="0"/>
    </xf>
    <xf numFmtId="15" fontId="94" fillId="37" borderId="0" xfId="46859" applyNumberFormat="1" applyFont="1" applyFill="1" applyBorder="1" applyAlignment="1" applyProtection="1">
      <alignment horizontal="left" vertical="top" wrapText="1"/>
      <protection locked="0"/>
    </xf>
    <xf numFmtId="0" fontId="89" fillId="37" borderId="0" xfId="46857" applyFont="1" applyFill="1" applyAlignment="1">
      <alignment horizontal="left" vertical="top" wrapText="1"/>
    </xf>
    <xf numFmtId="0" fontId="89" fillId="37" borderId="0" xfId="46857" applyFont="1" applyFill="1" applyBorder="1" applyAlignment="1" applyProtection="1">
      <alignment horizontal="left" vertical="top" wrapText="1"/>
      <protection locked="0"/>
    </xf>
    <xf numFmtId="193" fontId="89" fillId="37" borderId="0" xfId="46857" applyNumberFormat="1" applyFont="1" applyFill="1" applyBorder="1" applyAlignment="1" applyProtection="1">
      <alignment horizontal="left" vertical="top" wrapText="1"/>
      <protection locked="0"/>
    </xf>
    <xf numFmtId="15" fontId="30" fillId="37" borderId="0" xfId="46859" applyNumberFormat="1" applyFont="1" applyFill="1" applyBorder="1" applyAlignment="1" applyProtection="1">
      <alignment horizontal="left"/>
      <protection locked="0"/>
    </xf>
    <xf numFmtId="0" fontId="31" fillId="37" borderId="0" xfId="46860" applyFont="1" applyFill="1" applyBorder="1" applyAlignment="1" applyProtection="1">
      <alignment horizontal="left" wrapText="1" indent="2"/>
      <protection locked="0"/>
    </xf>
    <xf numFmtId="0" fontId="91" fillId="37" borderId="0" xfId="46857" applyFont="1" applyFill="1" applyBorder="1" applyAlignment="1" applyProtection="1">
      <alignment horizontal="left" vertical="top"/>
      <protection locked="0"/>
    </xf>
    <xf numFmtId="2" fontId="91" fillId="37" borderId="0" xfId="46857" applyNumberFormat="1" applyFont="1" applyFill="1" applyBorder="1" applyAlignment="1" applyProtection="1">
      <alignment horizontal="right" vertical="top"/>
      <protection locked="0"/>
    </xf>
    <xf numFmtId="15" fontId="30" fillId="37" borderId="0" xfId="46859" applyNumberFormat="1" applyFont="1" applyFill="1" applyBorder="1" applyAlignment="1" applyProtection="1">
      <alignment horizontal="left"/>
    </xf>
    <xf numFmtId="0" fontId="31" fillId="37" borderId="0" xfId="46859" applyFont="1" applyFill="1" applyBorder="1" applyAlignment="1" applyProtection="1">
      <alignment horizontal="left" vertical="center"/>
      <protection locked="0"/>
    </xf>
    <xf numFmtId="2" fontId="31" fillId="37" borderId="0" xfId="46859" applyNumberFormat="1" applyFont="1" applyFill="1" applyBorder="1" applyAlignment="1" applyProtection="1">
      <alignment horizontal="right" vertical="top"/>
      <protection locked="0"/>
    </xf>
    <xf numFmtId="0" fontId="31" fillId="37" borderId="0" xfId="46857" applyFont="1" applyFill="1" applyBorder="1" applyProtection="1">
      <protection locked="0"/>
    </xf>
    <xf numFmtId="0" fontId="31" fillId="37" borderId="0" xfId="46857" applyFont="1" applyFill="1" applyBorder="1" applyAlignment="1" applyProtection="1">
      <alignment vertical="center"/>
      <protection locked="0"/>
    </xf>
    <xf numFmtId="0" fontId="31" fillId="37" borderId="0" xfId="46859" applyNumberFormat="1" applyFont="1" applyFill="1" applyBorder="1" applyAlignment="1" applyProtection="1">
      <alignment horizontal="right" vertical="top"/>
      <protection locked="0"/>
    </xf>
    <xf numFmtId="0" fontId="91" fillId="37" borderId="0" xfId="46857" applyFont="1" applyFill="1" applyBorder="1" applyAlignment="1" applyProtection="1">
      <alignment wrapText="1"/>
      <protection locked="0"/>
    </xf>
    <xf numFmtId="0" fontId="86" fillId="37" borderId="0" xfId="46857" applyFont="1" applyFill="1" applyBorder="1" applyAlignment="1">
      <alignment horizontal="left"/>
    </xf>
    <xf numFmtId="0" fontId="92" fillId="37" borderId="0" xfId="46857" applyFont="1" applyFill="1" applyBorder="1" applyAlignment="1">
      <alignment horizontal="center"/>
    </xf>
    <xf numFmtId="0" fontId="92" fillId="37" borderId="0" xfId="46857" applyNumberFormat="1" applyFont="1" applyFill="1" applyBorder="1"/>
    <xf numFmtId="0" fontId="3" fillId="37" borderId="0" xfId="46857" applyFill="1" applyProtection="1">
      <protection locked="0"/>
    </xf>
    <xf numFmtId="2" fontId="31" fillId="37" borderId="0" xfId="46857" applyNumberFormat="1" applyFont="1" applyFill="1" applyBorder="1" applyAlignment="1" applyProtection="1">
      <alignment horizontal="right"/>
      <protection locked="0"/>
    </xf>
    <xf numFmtId="2" fontId="0" fillId="0" borderId="0" xfId="0" applyNumberFormat="1"/>
    <xf numFmtId="0" fontId="91" fillId="38" borderId="0" xfId="46857" applyNumberFormat="1" applyFont="1" applyFill="1" applyBorder="1" applyAlignment="1" applyProtection="1">
      <alignment horizontal="right"/>
      <protection locked="0"/>
    </xf>
    <xf numFmtId="191" fontId="91" fillId="38" borderId="0" xfId="46857" applyNumberFormat="1" applyFont="1" applyFill="1" applyBorder="1" applyAlignment="1" applyProtection="1">
      <alignment horizontal="right"/>
      <protection locked="0"/>
    </xf>
    <xf numFmtId="193" fontId="91" fillId="38" borderId="0" xfId="46857" applyNumberFormat="1" applyFont="1" applyFill="1" applyAlignment="1">
      <alignment horizontal="right"/>
    </xf>
    <xf numFmtId="2" fontId="91" fillId="38" borderId="0" xfId="46857" applyNumberFormat="1" applyFont="1" applyFill="1" applyBorder="1" applyAlignment="1" applyProtection="1">
      <alignment horizontal="right"/>
      <protection locked="0"/>
    </xf>
    <xf numFmtId="2" fontId="6" fillId="0" borderId="0" xfId="46645" applyNumberFormat="1" applyFont="1"/>
    <xf numFmtId="2" fontId="91" fillId="38" borderId="0" xfId="46858" applyNumberFormat="1" applyFont="1" applyFill="1" applyBorder="1" applyAlignment="1" applyProtection="1">
      <alignment horizontal="right"/>
      <protection locked="0"/>
    </xf>
    <xf numFmtId="4" fontId="91" fillId="38" borderId="0" xfId="46857" applyNumberFormat="1" applyFont="1" applyFill="1" applyBorder="1" applyAlignment="1" applyProtection="1">
      <alignment horizontal="right"/>
      <protection locked="0"/>
    </xf>
    <xf numFmtId="0" fontId="91" fillId="38" borderId="0" xfId="46858" applyNumberFormat="1" applyFont="1" applyFill="1" applyBorder="1" applyAlignment="1" applyProtection="1">
      <alignment horizontal="right"/>
      <protection locked="0"/>
    </xf>
    <xf numFmtId="0" fontId="91" fillId="37" borderId="0" xfId="0" applyFont="1" applyFill="1" applyBorder="1" applyAlignment="1" applyProtection="1">
      <alignment horizontal="left"/>
      <protection locked="0"/>
    </xf>
    <xf numFmtId="192" fontId="91" fillId="38" borderId="0" xfId="0" applyNumberFormat="1" applyFont="1" applyFill="1" applyBorder="1" applyAlignment="1" applyProtection="1">
      <alignment horizontal="right"/>
      <protection locked="0"/>
    </xf>
    <xf numFmtId="193" fontId="91" fillId="38" borderId="0" xfId="0" applyNumberFormat="1" applyFont="1" applyFill="1" applyBorder="1" applyAlignment="1" applyProtection="1">
      <alignment horizontal="right"/>
      <protection locked="0"/>
    </xf>
    <xf numFmtId="43" fontId="91" fillId="38" borderId="0" xfId="46857" applyNumberFormat="1" applyFont="1" applyFill="1" applyBorder="1" applyAlignment="1" applyProtection="1">
      <alignment horizontal="right"/>
      <protection locked="0"/>
    </xf>
    <xf numFmtId="191" fontId="91" fillId="37" borderId="0" xfId="46857" applyNumberFormat="1" applyFont="1" applyFill="1" applyBorder="1" applyAlignment="1" applyProtection="1">
      <alignment horizontal="right" vertical="top"/>
      <protection locked="0"/>
    </xf>
    <xf numFmtId="0" fontId="2" fillId="0" borderId="0" xfId="46642" applyFont="1" applyAlignment="1">
      <alignment horizontal="right" vertical="top" wrapText="1"/>
    </xf>
    <xf numFmtId="0" fontId="79" fillId="0" borderId="42" xfId="46642" applyFont="1" applyBorder="1" applyAlignment="1">
      <alignment horizontal="center" vertical="center" wrapText="1"/>
    </xf>
    <xf numFmtId="0" fontId="79" fillId="0" borderId="47" xfId="46642" applyFont="1" applyBorder="1" applyAlignment="1">
      <alignment horizontal="center" vertical="center" wrapText="1"/>
    </xf>
    <xf numFmtId="0" fontId="79" fillId="0" borderId="54" xfId="46642" applyFont="1" applyBorder="1" applyAlignment="1">
      <alignment horizontal="center" vertical="center" wrapText="1"/>
    </xf>
    <xf numFmtId="0" fontId="25" fillId="0" borderId="22" xfId="46642" applyFont="1" applyBorder="1" applyAlignment="1">
      <alignment horizontal="center"/>
    </xf>
    <xf numFmtId="0" fontId="25" fillId="0" borderId="23" xfId="46642" applyFont="1" applyBorder="1" applyAlignment="1">
      <alignment horizontal="center"/>
    </xf>
    <xf numFmtId="0" fontId="25" fillId="0" borderId="26" xfId="46642" applyFont="1" applyBorder="1" applyAlignment="1">
      <alignment horizontal="center"/>
    </xf>
    <xf numFmtId="0" fontId="85" fillId="37" borderId="0" xfId="46857" applyFont="1" applyFill="1" applyBorder="1" applyAlignment="1" applyProtection="1">
      <alignment horizontal="center" vertical="top" wrapText="1"/>
      <protection locked="0"/>
    </xf>
    <xf numFmtId="0" fontId="86" fillId="37" borderId="0" xfId="46857" applyFont="1" applyFill="1" applyBorder="1" applyAlignment="1" applyProtection="1">
      <alignment horizontal="center" vertical="top" wrapText="1"/>
      <protection locked="0"/>
    </xf>
    <xf numFmtId="0" fontId="87" fillId="37" borderId="0" xfId="46857" applyFont="1" applyFill="1" applyBorder="1" applyAlignment="1" applyProtection="1">
      <alignment horizontal="center" vertical="top" wrapText="1"/>
      <protection locked="0"/>
    </xf>
    <xf numFmtId="0" fontId="76" fillId="37" borderId="0" xfId="46857" applyFont="1" applyFill="1" applyBorder="1" applyAlignment="1" applyProtection="1">
      <alignment horizontal="center" vertical="top" wrapText="1"/>
      <protection locked="0"/>
    </xf>
    <xf numFmtId="0" fontId="88" fillId="37" borderId="0" xfId="46857" applyFont="1" applyFill="1" applyBorder="1" applyAlignment="1" applyProtection="1">
      <alignment horizontal="right" vertical="top" wrapText="1"/>
      <protection locked="0"/>
    </xf>
    <xf numFmtId="0" fontId="91" fillId="37" borderId="0" xfId="46857" applyFont="1" applyFill="1" applyBorder="1" applyAlignment="1" applyProtection="1">
      <alignment horizontal="left" wrapText="1"/>
      <protection locked="0"/>
    </xf>
    <xf numFmtId="0" fontId="91" fillId="37" borderId="0" xfId="46857" applyFont="1" applyFill="1" applyAlignment="1">
      <alignment horizontal="left" wrapText="1"/>
    </xf>
    <xf numFmtId="0" fontId="76" fillId="37" borderId="0" xfId="46857" applyFont="1" applyFill="1" applyBorder="1" applyAlignment="1" applyProtection="1">
      <alignment horizontal="left" wrapText="1"/>
      <protection locked="0"/>
    </xf>
    <xf numFmtId="0" fontId="91" fillId="37" borderId="0" xfId="0" applyFont="1" applyFill="1" applyBorder="1" applyAlignment="1" applyProtection="1">
      <alignment horizontal="left" wrapText="1"/>
      <protection locked="0"/>
    </xf>
    <xf numFmtId="0" fontId="91" fillId="0" borderId="0" xfId="0" applyFont="1" applyAlignment="1">
      <alignment horizontal="left" wrapText="1"/>
    </xf>
    <xf numFmtId="0" fontId="90" fillId="37" borderId="0" xfId="46857" applyFont="1" applyFill="1" applyBorder="1" applyAlignment="1" applyProtection="1">
      <alignment horizontal="left" vertical="top" wrapText="1"/>
      <protection locked="0"/>
    </xf>
    <xf numFmtId="0" fontId="76" fillId="37" borderId="0" xfId="46857" applyFont="1" applyFill="1" applyBorder="1" applyAlignment="1" applyProtection="1">
      <alignment horizontal="left"/>
      <protection locked="0"/>
    </xf>
    <xf numFmtId="0" fontId="89" fillId="37" borderId="0" xfId="46857" applyFont="1" applyFill="1" applyAlignment="1">
      <alignment horizontal="left"/>
    </xf>
    <xf numFmtId="0" fontId="86" fillId="37" borderId="0" xfId="46857" applyFont="1" applyFill="1" applyAlignment="1">
      <alignment horizontal="left" vertical="top" wrapText="1"/>
    </xf>
    <xf numFmtId="0" fontId="89" fillId="37" borderId="0" xfId="46857" applyFont="1" applyFill="1" applyAlignment="1">
      <alignment horizontal="left" vertical="top" wrapText="1"/>
    </xf>
    <xf numFmtId="0" fontId="76" fillId="37" borderId="0" xfId="46857" applyFont="1" applyFill="1" applyBorder="1" applyAlignment="1" applyProtection="1">
      <alignment horizontal="left" vertical="top"/>
      <protection locked="0"/>
    </xf>
    <xf numFmtId="0" fontId="89" fillId="37" borderId="0" xfId="46857" applyFont="1" applyFill="1" applyAlignment="1">
      <alignment horizontal="left" vertical="top"/>
    </xf>
    <xf numFmtId="0" fontId="86" fillId="37" borderId="0" xfId="46857" applyFont="1" applyFill="1" applyBorder="1" applyAlignment="1" applyProtection="1">
      <alignment horizontal="left" vertical="top" wrapText="1"/>
      <protection locked="0"/>
    </xf>
    <xf numFmtId="0" fontId="93" fillId="37" borderId="0" xfId="46857" applyFont="1" applyFill="1" applyBorder="1" applyAlignment="1" applyProtection="1">
      <alignment horizontal="left" vertical="top" wrapText="1"/>
      <protection locked="0"/>
    </xf>
    <xf numFmtId="0" fontId="30" fillId="37" borderId="0" xfId="46857" applyFont="1" applyFill="1" applyBorder="1" applyAlignment="1" applyProtection="1">
      <alignment horizontal="left"/>
      <protection locked="0"/>
    </xf>
    <xf numFmtId="0" fontId="91" fillId="37" borderId="0" xfId="46857" applyFont="1" applyFill="1" applyBorder="1" applyAlignment="1" applyProtection="1">
      <alignment horizontal="left" vertical="top" wrapText="1"/>
      <protection locked="0"/>
    </xf>
    <xf numFmtId="193" fontId="90" fillId="37" borderId="0" xfId="46857" applyNumberFormat="1" applyFont="1" applyFill="1" applyBorder="1" applyAlignment="1" applyProtection="1">
      <alignment horizontal="left" vertical="top" wrapText="1"/>
      <protection locked="0"/>
    </xf>
    <xf numFmtId="15" fontId="94" fillId="37" borderId="0" xfId="46859" applyNumberFormat="1" applyFont="1" applyFill="1" applyBorder="1" applyAlignment="1" applyProtection="1">
      <alignment horizontal="left" vertical="top" wrapText="1"/>
      <protection locked="0"/>
    </xf>
    <xf numFmtId="0" fontId="89" fillId="37" borderId="0" xfId="46857" applyFont="1" applyFill="1" applyBorder="1" applyAlignment="1" applyProtection="1">
      <alignment horizontal="left" vertical="top" wrapText="1"/>
      <protection locked="0"/>
    </xf>
    <xf numFmtId="0" fontId="31" fillId="37" borderId="0" xfId="46860" applyFont="1" applyFill="1" applyBorder="1" applyAlignment="1" applyProtection="1">
      <alignment horizontal="left" wrapText="1" indent="2"/>
      <protection locked="0"/>
    </xf>
    <xf numFmtId="0" fontId="91" fillId="37" borderId="0" xfId="46857" applyFont="1" applyFill="1" applyBorder="1" applyAlignment="1" applyProtection="1">
      <alignment horizontal="left" wrapText="1" indent="6"/>
      <protection locked="0"/>
    </xf>
    <xf numFmtId="0" fontId="91" fillId="37" borderId="0" xfId="46857" applyFont="1" applyFill="1" applyBorder="1" applyAlignment="1">
      <alignment horizontal="left" vertical="top" wrapText="1"/>
    </xf>
    <xf numFmtId="0" fontId="91" fillId="37" borderId="0" xfId="46857" applyFont="1" applyFill="1" applyBorder="1" applyAlignment="1">
      <alignment horizontal="left" wrapText="1"/>
    </xf>
    <xf numFmtId="0" fontId="91" fillId="37" borderId="0" xfId="46857" applyFont="1" applyFill="1" applyBorder="1" applyAlignment="1" applyProtection="1">
      <alignment wrapText="1"/>
      <protection locked="0"/>
    </xf>
    <xf numFmtId="193" fontId="86" fillId="37" borderId="0" xfId="46857" applyNumberFormat="1" applyFont="1" applyFill="1" applyBorder="1" applyAlignment="1" applyProtection="1">
      <alignment horizontal="left" vertical="top" wrapText="1"/>
      <protection locked="0"/>
    </xf>
    <xf numFmtId="193" fontId="89" fillId="37" borderId="0" xfId="46857" applyNumberFormat="1" applyFont="1" applyFill="1" applyBorder="1" applyAlignment="1" applyProtection="1">
      <alignment horizontal="left" vertical="top" wrapText="1"/>
      <protection locked="0"/>
    </xf>
    <xf numFmtId="0" fontId="32" fillId="33" borderId="0" xfId="0" applyFont="1" applyFill="1" applyBorder="1" applyAlignment="1" applyProtection="1">
      <alignment horizontal="left" indent="7"/>
    </xf>
    <xf numFmtId="0" fontId="33" fillId="34" borderId="0" xfId="0" applyFont="1" applyFill="1" applyAlignment="1" applyProtection="1">
      <alignment horizontal="left" vertical="center"/>
    </xf>
    <xf numFmtId="0" fontId="30" fillId="0" borderId="12" xfId="0" applyFont="1" applyBorder="1" applyAlignment="1" applyProtection="1">
      <alignment horizontal="center"/>
    </xf>
    <xf numFmtId="0" fontId="30" fillId="0" borderId="13" xfId="0" applyFont="1" applyBorder="1" applyAlignment="1" applyProtection="1">
      <alignment horizontal="center"/>
    </xf>
    <xf numFmtId="0" fontId="30" fillId="0" borderId="14" xfId="0" applyFont="1" applyBorder="1" applyAlignment="1" applyProtection="1">
      <alignment horizontal="center"/>
    </xf>
    <xf numFmtId="0" fontId="30" fillId="0" borderId="0" xfId="0" applyFont="1" applyAlignment="1" applyProtection="1">
      <alignment horizontal="center" wrapText="1"/>
    </xf>
    <xf numFmtId="0" fontId="0" fillId="0" borderId="0" xfId="0" applyAlignment="1">
      <alignment horizontal="center" wrapText="1"/>
    </xf>
    <xf numFmtId="0" fontId="30" fillId="0" borderId="18" xfId="0" applyFont="1" applyFill="1" applyBorder="1" applyAlignment="1" applyProtection="1">
      <alignment horizontal="center" wrapText="1"/>
    </xf>
    <xf numFmtId="0" fontId="0" fillId="0" borderId="19" xfId="0" applyBorder="1" applyAlignment="1">
      <alignment wrapText="1"/>
    </xf>
    <xf numFmtId="0" fontId="30" fillId="0" borderId="16" xfId="0" applyFont="1" applyFill="1" applyBorder="1" applyAlignment="1" applyProtection="1">
      <alignment horizontal="center" wrapText="1"/>
    </xf>
    <xf numFmtId="0" fontId="0" fillId="0" borderId="20" xfId="0" applyBorder="1" applyAlignment="1">
      <alignment wrapText="1"/>
    </xf>
    <xf numFmtId="0" fontId="30" fillId="40" borderId="0" xfId="4" applyFont="1" applyFill="1" applyAlignment="1" applyProtection="1">
      <alignment horizontal="left" vertical="top" wrapText="1"/>
    </xf>
    <xf numFmtId="0" fontId="36" fillId="0" borderId="0" xfId="0" applyFont="1" applyAlignment="1" applyProtection="1">
      <alignment horizontal="left" vertical="top" wrapText="1" indent="1"/>
    </xf>
    <xf numFmtId="0" fontId="30" fillId="40" borderId="0" xfId="0" applyFont="1" applyFill="1" applyAlignment="1" applyProtection="1">
      <alignment horizontal="left" vertical="top" wrapText="1"/>
    </xf>
    <xf numFmtId="0" fontId="36" fillId="0" borderId="0" xfId="4" applyFont="1" applyAlignment="1" applyProtection="1">
      <alignment horizontal="left" vertical="top" wrapText="1" indent="1"/>
    </xf>
    <xf numFmtId="10" fontId="36" fillId="0" borderId="0" xfId="0" applyNumberFormat="1" applyFont="1" applyAlignment="1" applyProtection="1">
      <alignment horizontal="left" vertical="top" wrapText="1" indent="1"/>
    </xf>
    <xf numFmtId="0" fontId="1" fillId="0" borderId="0" xfId="46642" applyFont="1" applyAlignment="1">
      <alignment horizontal="right" vertical="top" wrapText="1"/>
    </xf>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47625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333375</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390525</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104775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295275</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200025</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523875</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504825</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28575</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85725</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428625</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28575</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1266825</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619125</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28575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219075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9525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3"/>
  <sheetViews>
    <sheetView tabSelected="1" view="pageBreakPreview" zoomScale="85" zoomScaleNormal="85" zoomScaleSheetLayoutView="85" workbookViewId="0">
      <selection sqref="A1:I2"/>
    </sheetView>
  </sheetViews>
  <sheetFormatPr defaultColWidth="9.140625" defaultRowHeight="15" x14ac:dyDescent="0.25"/>
  <cols>
    <col min="1" max="1" width="1.85546875" style="191" customWidth="1"/>
    <col min="2" max="2" width="22" style="191" customWidth="1"/>
    <col min="3" max="3" width="33.85546875" style="191" customWidth="1"/>
    <col min="4" max="4" width="15.85546875" style="191" customWidth="1"/>
    <col min="5" max="5" width="21.28515625" style="191" customWidth="1"/>
    <col min="6" max="7" width="17.28515625" style="191" customWidth="1"/>
    <col min="8" max="8" width="16.5703125" style="191" customWidth="1"/>
    <col min="9" max="9" width="18.42578125" style="191" customWidth="1"/>
    <col min="10" max="10" width="1.7109375" style="191" customWidth="1"/>
    <col min="11" max="12" width="9.140625" style="191"/>
    <col min="13" max="18" width="10.28515625" style="191" bestFit="1" customWidth="1"/>
    <col min="19" max="16384" width="9.140625" style="191"/>
  </cols>
  <sheetData>
    <row r="1" spans="1:9" ht="30" customHeight="1" x14ac:dyDescent="0.25">
      <c r="A1" s="419" t="s">
        <v>280</v>
      </c>
      <c r="B1" s="365"/>
      <c r="C1" s="365"/>
      <c r="D1" s="365"/>
      <c r="E1" s="365"/>
      <c r="F1" s="365"/>
      <c r="G1" s="365"/>
      <c r="H1" s="365"/>
      <c r="I1" s="365"/>
    </row>
    <row r="2" spans="1:9" ht="82.5" customHeight="1" x14ac:dyDescent="0.25">
      <c r="A2" s="365"/>
      <c r="B2" s="365"/>
      <c r="C2" s="365"/>
      <c r="D2" s="365"/>
      <c r="E2" s="365"/>
      <c r="F2" s="365"/>
      <c r="G2" s="365"/>
      <c r="H2" s="365"/>
      <c r="I2" s="365"/>
    </row>
    <row r="3" spans="1:9" ht="6.75" customHeight="1" thickBot="1" x14ac:dyDescent="0.3"/>
    <row r="4" spans="1:9" ht="15.75" thickBot="1" x14ac:dyDescent="0.3">
      <c r="B4" s="369" t="s">
        <v>137</v>
      </c>
      <c r="C4" s="370"/>
      <c r="D4" s="370"/>
      <c r="E4" s="370"/>
      <c r="F4" s="370"/>
      <c r="G4" s="370"/>
      <c r="H4" s="370"/>
      <c r="I4" s="371"/>
    </row>
    <row r="5" spans="1:9" ht="49.5" customHeight="1" thickBot="1" x14ac:dyDescent="0.3">
      <c r="B5" s="226" t="s">
        <v>66</v>
      </c>
      <c r="C5" s="192"/>
      <c r="D5" s="192" t="s">
        <v>107</v>
      </c>
      <c r="E5" s="192" t="s">
        <v>108</v>
      </c>
      <c r="F5" s="192" t="s">
        <v>109</v>
      </c>
      <c r="G5" s="192" t="s">
        <v>110</v>
      </c>
      <c r="H5" s="192" t="s">
        <v>111</v>
      </c>
      <c r="I5" s="192" t="s">
        <v>112</v>
      </c>
    </row>
    <row r="6" spans="1:9" ht="15" customHeight="1" x14ac:dyDescent="0.25">
      <c r="B6" s="366" t="s">
        <v>134</v>
      </c>
      <c r="C6" s="193" t="s">
        <v>67</v>
      </c>
      <c r="D6" s="219">
        <f>+'Res (750)'!H39</f>
        <v>28.64</v>
      </c>
      <c r="E6" s="220">
        <f>+'Res (750)'!L39</f>
        <v>30.29</v>
      </c>
      <c r="F6" s="197">
        <f>+'Res (750)'!S39</f>
        <v>32.260000000000005</v>
      </c>
      <c r="G6" s="197">
        <f>+'Res (750)'!Z39</f>
        <v>34.07</v>
      </c>
      <c r="H6" s="197">
        <f>+'Res (750)'!AG39</f>
        <v>35.04</v>
      </c>
      <c r="I6" s="198">
        <f>+'Res (750)'!AN39</f>
        <v>35.67</v>
      </c>
    </row>
    <row r="7" spans="1:9" x14ac:dyDescent="0.25">
      <c r="B7" s="367"/>
      <c r="C7" s="195" t="s">
        <v>68</v>
      </c>
      <c r="D7" s="221"/>
      <c r="E7" s="222">
        <f>+'Res (750)'!N39</f>
        <v>1.6499999999999986</v>
      </c>
      <c r="F7" s="197">
        <f>+'Res (750)'!U39</f>
        <v>1.970000000000006</v>
      </c>
      <c r="G7" s="197">
        <f>+'Res (750)'!AB39</f>
        <v>1.8099999999999952</v>
      </c>
      <c r="H7" s="197">
        <f>+'Res (750)'!AI39</f>
        <v>0.96999999999999886</v>
      </c>
      <c r="I7" s="198">
        <f>+'Res (750)'!AP39</f>
        <v>0.63000000000000256</v>
      </c>
    </row>
    <row r="8" spans="1:9" x14ac:dyDescent="0.25">
      <c r="B8" s="367"/>
      <c r="C8" s="199" t="s">
        <v>69</v>
      </c>
      <c r="D8" s="223"/>
      <c r="E8" s="277">
        <f>E7/D6</f>
        <v>5.7611731843575369E-2</v>
      </c>
      <c r="F8" s="278">
        <f>F7/E6</f>
        <v>6.5037966325520169E-2</v>
      </c>
      <c r="G8" s="278">
        <f t="shared" ref="G8:I8" si="0">G7/F6</f>
        <v>5.6106633601983723E-2</v>
      </c>
      <c r="H8" s="278">
        <f t="shared" si="0"/>
        <v>2.847079542119163E-2</v>
      </c>
      <c r="I8" s="279">
        <f t="shared" si="0"/>
        <v>1.7979452054794592E-2</v>
      </c>
    </row>
    <row r="9" spans="1:9" x14ac:dyDescent="0.25">
      <c r="B9" s="367"/>
      <c r="C9" s="199" t="s">
        <v>135</v>
      </c>
      <c r="D9" s="223"/>
      <c r="E9" s="280">
        <f>+'Res (750)'!N64</f>
        <v>1.3579922509999989</v>
      </c>
      <c r="F9" s="281">
        <f>+'Res (750)'!U64</f>
        <v>1.6158800000000184</v>
      </c>
      <c r="G9" s="281">
        <f>+'Res (750)'!AB64</f>
        <v>1.851359999999957</v>
      </c>
      <c r="H9" s="281">
        <f>+'Res (750)'!AI64</f>
        <v>0.8038800000000208</v>
      </c>
      <c r="I9" s="282">
        <f>+'Res (750)'!AP64</f>
        <v>0.52779999999998495</v>
      </c>
    </row>
    <row r="10" spans="1:9" ht="15.75" thickBot="1" x14ac:dyDescent="0.3">
      <c r="B10" s="368"/>
      <c r="C10" s="201" t="s">
        <v>70</v>
      </c>
      <c r="D10" s="224"/>
      <c r="E10" s="283">
        <f>+'Res (750)'!O64</f>
        <v>1.1851878505833337E-2</v>
      </c>
      <c r="F10" s="284">
        <f>+'Res (750)'!V64</f>
        <v>1.3937409565953818E-2</v>
      </c>
      <c r="G10" s="284">
        <f>+'Res (750)'!AC64</f>
        <v>1.5748989238677291E-2</v>
      </c>
      <c r="H10" s="284">
        <f>+'Res (750)'!AJ64</f>
        <v>6.7323492109931582E-3</v>
      </c>
      <c r="I10" s="285">
        <f>+'Res (750)'!AQ64</f>
        <v>4.390669757864671E-3</v>
      </c>
    </row>
    <row r="11" spans="1:9" x14ac:dyDescent="0.25">
      <c r="B11" s="366" t="s">
        <v>102</v>
      </c>
      <c r="C11" s="193" t="s">
        <v>67</v>
      </c>
      <c r="D11" s="219">
        <f>+'Res (232)'!H39</f>
        <v>28.64</v>
      </c>
      <c r="E11" s="286">
        <f>+'Res (232)'!L39</f>
        <v>30.29</v>
      </c>
      <c r="F11" s="287">
        <f>+'Res (232)'!S39</f>
        <v>32.260000000000005</v>
      </c>
      <c r="G11" s="287">
        <f>+'Res (232)'!Z39</f>
        <v>34.07</v>
      </c>
      <c r="H11" s="287">
        <f>+'Res (232)'!AG39</f>
        <v>35.04</v>
      </c>
      <c r="I11" s="288">
        <f>+'Res (232)'!AN39</f>
        <v>35.67</v>
      </c>
    </row>
    <row r="12" spans="1:9" x14ac:dyDescent="0.25">
      <c r="B12" s="367"/>
      <c r="C12" s="195" t="s">
        <v>68</v>
      </c>
      <c r="D12" s="221"/>
      <c r="E12" s="289">
        <f>+'Res (232)'!N39</f>
        <v>1.6499999999999986</v>
      </c>
      <c r="F12" s="287">
        <f>+'Res (232)'!U39</f>
        <v>1.970000000000006</v>
      </c>
      <c r="G12" s="287">
        <f>+'Res (232)'!AB39</f>
        <v>1.8099999999999952</v>
      </c>
      <c r="H12" s="287">
        <f>+'Res (232)'!AI39</f>
        <v>0.96999999999999886</v>
      </c>
      <c r="I12" s="288">
        <f>+'Res (232)'!AP39</f>
        <v>0.63000000000000256</v>
      </c>
    </row>
    <row r="13" spans="1:9" x14ac:dyDescent="0.25">
      <c r="B13" s="367"/>
      <c r="C13" s="199" t="s">
        <v>69</v>
      </c>
      <c r="D13" s="223"/>
      <c r="E13" s="277">
        <f>E12/D11</f>
        <v>5.7611731843575369E-2</v>
      </c>
      <c r="F13" s="278">
        <f t="shared" ref="F13:I13" si="1">F12/E11</f>
        <v>6.5037966325520169E-2</v>
      </c>
      <c r="G13" s="278">
        <f t="shared" si="1"/>
        <v>5.6106633601983723E-2</v>
      </c>
      <c r="H13" s="278">
        <f t="shared" si="1"/>
        <v>2.847079542119163E-2</v>
      </c>
      <c r="I13" s="279">
        <f t="shared" si="1"/>
        <v>1.7979452054794592E-2</v>
      </c>
    </row>
    <row r="14" spans="1:9" x14ac:dyDescent="0.25">
      <c r="B14" s="367"/>
      <c r="C14" s="199" t="s">
        <v>135</v>
      </c>
      <c r="D14" s="223"/>
      <c r="E14" s="280">
        <f>+'Res (232)'!N64</f>
        <v>1.5529313629760111</v>
      </c>
      <c r="F14" s="280">
        <f>+'Res (232)'!U64</f>
        <v>1.6158800000000113</v>
      </c>
      <c r="G14" s="280">
        <f>+'Res (232)'!AB64</f>
        <v>1.5989903999999981</v>
      </c>
      <c r="H14" s="280">
        <f>+'Res (232)'!AI64</f>
        <v>0.80387999999997817</v>
      </c>
      <c r="I14" s="290">
        <f>+'Res (232)'!AP64</f>
        <v>0.52780000000001337</v>
      </c>
    </row>
    <row r="15" spans="1:9" ht="15.75" thickBot="1" x14ac:dyDescent="0.3">
      <c r="B15" s="368"/>
      <c r="C15" s="201" t="s">
        <v>70</v>
      </c>
      <c r="D15" s="224"/>
      <c r="E15" s="283">
        <f>+'Res (232)'!O64</f>
        <v>2.9883998149282082E-2</v>
      </c>
      <c r="F15" s="284">
        <f>+'Res (232)'!V64</f>
        <v>3.0193067304550833E-2</v>
      </c>
      <c r="G15" s="284">
        <f>+'Res (232)'!AC64</f>
        <v>2.9001827350295269E-2</v>
      </c>
      <c r="H15" s="284">
        <f>+'Res (232)'!AJ64</f>
        <v>1.4169501917971139E-2</v>
      </c>
      <c r="I15" s="285">
        <f>+'Res (232)'!AQ64</f>
        <v>9.1732282546335229E-3</v>
      </c>
    </row>
    <row r="16" spans="1:9" ht="15" customHeight="1" x14ac:dyDescent="0.25">
      <c r="B16" s="366" t="s">
        <v>71</v>
      </c>
      <c r="C16" s="193" t="s">
        <v>67</v>
      </c>
      <c r="D16" s="194">
        <f>+'SC (2000)'!H39</f>
        <v>71.319999999999993</v>
      </c>
      <c r="E16" s="291">
        <f>+'SC (2000)'!L39</f>
        <v>74.070000000000007</v>
      </c>
      <c r="F16" s="291">
        <f>+'SC (2000)'!S39</f>
        <v>79.339999999999989</v>
      </c>
      <c r="G16" s="291">
        <f>+'SC (2000)'!Z39</f>
        <v>84.22999999999999</v>
      </c>
      <c r="H16" s="291">
        <f>+'SC (2000)'!AG39</f>
        <v>87.27</v>
      </c>
      <c r="I16" s="292">
        <f>+'SC (2000)'!AN39</f>
        <v>89.72999999999999</v>
      </c>
    </row>
    <row r="17" spans="2:9" x14ac:dyDescent="0.25">
      <c r="B17" s="367"/>
      <c r="C17" s="195" t="s">
        <v>68</v>
      </c>
      <c r="D17" s="196"/>
      <c r="E17" s="287">
        <f>+'SC (2000)'!N39</f>
        <v>2.7500000000000142</v>
      </c>
      <c r="F17" s="287">
        <f>+'SC (2000)'!U39</f>
        <v>5.2699999999999818</v>
      </c>
      <c r="G17" s="287">
        <f>+'SC (2000)'!AB39</f>
        <v>4.8900000000000006</v>
      </c>
      <c r="H17" s="287">
        <f>+'SC (2000)'!AI39</f>
        <v>3.0400000000000063</v>
      </c>
      <c r="I17" s="288">
        <f>+'SC (2000)'!AP39</f>
        <v>2.4599999999999937</v>
      </c>
    </row>
    <row r="18" spans="2:9" x14ac:dyDescent="0.25">
      <c r="B18" s="367"/>
      <c r="C18" s="199" t="s">
        <v>69</v>
      </c>
      <c r="D18" s="200"/>
      <c r="E18" s="278">
        <f>E17/D16</f>
        <v>3.8558609085810637E-2</v>
      </c>
      <c r="F18" s="278">
        <f t="shared" ref="F18:I18" si="2">F17/E16</f>
        <v>7.1148913190225205E-2</v>
      </c>
      <c r="G18" s="278">
        <f t="shared" si="2"/>
        <v>6.163347617847241E-2</v>
      </c>
      <c r="H18" s="278">
        <f t="shared" si="2"/>
        <v>3.6091653805057661E-2</v>
      </c>
      <c r="I18" s="279">
        <f t="shared" si="2"/>
        <v>2.8188380886902644E-2</v>
      </c>
    </row>
    <row r="19" spans="2:9" x14ac:dyDescent="0.25">
      <c r="B19" s="367"/>
      <c r="C19" s="199" t="s">
        <v>135</v>
      </c>
      <c r="D19" s="200"/>
      <c r="E19" s="281">
        <f>+'SC (2000)'!N64</f>
        <v>1.618038295999952</v>
      </c>
      <c r="F19" s="281">
        <f>+'SC (2000)'!U64</f>
        <v>4.2954799999999977</v>
      </c>
      <c r="G19" s="281">
        <f>+'SC (2000)'!AB64</f>
        <v>4.9613200000000006</v>
      </c>
      <c r="H19" s="281">
        <f>+'SC (2000)'!AI64</f>
        <v>2.4847200000000385</v>
      </c>
      <c r="I19" s="282">
        <f>+'SC (2000)'!AP64</f>
        <v>2.0137599999999907</v>
      </c>
    </row>
    <row r="20" spans="2:9" ht="15.75" thickBot="1" x14ac:dyDescent="0.3">
      <c r="B20" s="368"/>
      <c r="C20" s="201" t="s">
        <v>70</v>
      </c>
      <c r="D20" s="202"/>
      <c r="E20" s="284">
        <f>+'SC (2000)'!O64</f>
        <v>5.4056769783973743E-3</v>
      </c>
      <c r="F20" s="284">
        <f>+'SC (2000)'!V64</f>
        <v>1.4273538876106615E-2</v>
      </c>
      <c r="G20" s="284">
        <f>+'SC (2000)'!AC64</f>
        <v>1.6254069223521676E-2</v>
      </c>
      <c r="H20" s="284">
        <f>+'SC (2000)'!AJ64</f>
        <v>8.0101384689079142E-3</v>
      </c>
      <c r="I20" s="285">
        <f>+'SC (2000)'!AQ64</f>
        <v>6.4402893198178511E-3</v>
      </c>
    </row>
    <row r="21" spans="2:9" ht="15" customHeight="1" x14ac:dyDescent="0.25">
      <c r="B21" s="366" t="s">
        <v>72</v>
      </c>
      <c r="C21" s="193" t="s">
        <v>67</v>
      </c>
      <c r="D21" s="194">
        <f>+'&gt;50 (250)'!H39</f>
        <v>1461.925</v>
      </c>
      <c r="E21" s="291">
        <f>+'&gt;50 (250)'!L39</f>
        <v>1530.675</v>
      </c>
      <c r="F21" s="291">
        <f>+'&gt;50 (250)'!S39</f>
        <v>1645.81</v>
      </c>
      <c r="G21" s="291">
        <f>+'&gt;50 (250)'!Z39</f>
        <v>1798.4450000000002</v>
      </c>
      <c r="H21" s="291">
        <f>+'&gt;50 (250)'!AG39</f>
        <v>1865.9099999999999</v>
      </c>
      <c r="I21" s="292">
        <f>+'&gt;50 (250)'!AN39</f>
        <v>1919.5149999999999</v>
      </c>
    </row>
    <row r="22" spans="2:9" x14ac:dyDescent="0.25">
      <c r="B22" s="367"/>
      <c r="C22" s="195" t="s">
        <v>68</v>
      </c>
      <c r="D22" s="196"/>
      <c r="E22" s="287">
        <f>+'&gt;50 (250)'!N39</f>
        <v>68.75</v>
      </c>
      <c r="F22" s="287">
        <f>+'&gt;50 (250)'!U39</f>
        <v>115.13499999999999</v>
      </c>
      <c r="G22" s="287">
        <f>+'&gt;50 (250)'!AB39</f>
        <v>152.63500000000022</v>
      </c>
      <c r="H22" s="287">
        <f>+'&gt;50 (250)'!AI39</f>
        <v>67.464999999999691</v>
      </c>
      <c r="I22" s="288">
        <f>+'&gt;50 (250)'!AP39</f>
        <v>53.605000000000018</v>
      </c>
    </row>
    <row r="23" spans="2:9" x14ac:dyDescent="0.25">
      <c r="B23" s="367"/>
      <c r="C23" s="199" t="s">
        <v>69</v>
      </c>
      <c r="D23" s="200"/>
      <c r="E23" s="278">
        <f>E22/D21</f>
        <v>4.7027036270670522E-2</v>
      </c>
      <c r="F23" s="278">
        <f t="shared" ref="F23:I23" si="3">F22/E21</f>
        <v>7.5218449376908872E-2</v>
      </c>
      <c r="G23" s="278">
        <f t="shared" si="3"/>
        <v>9.2741567981723422E-2</v>
      </c>
      <c r="H23" s="278">
        <f t="shared" si="3"/>
        <v>3.7512962587123701E-2</v>
      </c>
      <c r="I23" s="279">
        <f t="shared" si="3"/>
        <v>2.8728609632833323E-2</v>
      </c>
    </row>
    <row r="24" spans="2:9" x14ac:dyDescent="0.25">
      <c r="B24" s="367"/>
      <c r="C24" s="199" t="s">
        <v>135</v>
      </c>
      <c r="D24" s="200"/>
      <c r="E24" s="281">
        <f>+'&gt;50 (250)'!N64</f>
        <v>592.93252650000431</v>
      </c>
      <c r="F24" s="281">
        <f>+'&gt;50 (250)'!U64</f>
        <v>-215.34127499999886</v>
      </c>
      <c r="G24" s="281">
        <f>+'&gt;50 (250)'!AB64</f>
        <v>223.99707499999931</v>
      </c>
      <c r="H24" s="281">
        <f>+'&gt;50 (250)'!AI64</f>
        <v>76.325849999997445</v>
      </c>
      <c r="I24" s="282">
        <f>+'&gt;50 (250)'!AP64</f>
        <v>60.692299999998795</v>
      </c>
    </row>
    <row r="25" spans="2:9" ht="15.75" thickBot="1" x14ac:dyDescent="0.3">
      <c r="B25" s="368"/>
      <c r="C25" s="201" t="s">
        <v>70</v>
      </c>
      <c r="D25" s="202"/>
      <c r="E25" s="284">
        <f>+'&gt;50 (250)'!O64</f>
        <v>2.9900084946037783E-2</v>
      </c>
      <c r="F25" s="284">
        <f>+'&gt;50 (250)'!V64</f>
        <v>-1.0543852775453439E-2</v>
      </c>
      <c r="G25" s="284">
        <f>+'&gt;50 (250)'!AC64</f>
        <v>1.1084544451909999E-2</v>
      </c>
      <c r="H25" s="284">
        <f>+'&gt;50 (250)'!AJ64</f>
        <v>3.7355940916123701E-3</v>
      </c>
      <c r="I25" s="285">
        <f>+'&gt;50 (250)'!AQ64</f>
        <v>2.9593906747389762E-3</v>
      </c>
    </row>
    <row r="26" spans="2:9" ht="15" customHeight="1" x14ac:dyDescent="0.25">
      <c r="B26" s="366" t="s">
        <v>73</v>
      </c>
      <c r="C26" s="193" t="s">
        <v>67</v>
      </c>
      <c r="D26" s="194">
        <f>+'&gt;1500(2500)'!H39</f>
        <v>15941.18</v>
      </c>
      <c r="E26" s="291">
        <f>+'&gt;1500(2500)'!L39</f>
        <v>16524.43</v>
      </c>
      <c r="F26" s="291">
        <f>+'&gt;1500(2500)'!S39</f>
        <v>17741.689999999999</v>
      </c>
      <c r="G26" s="291">
        <f>+'&gt;1500(2500)'!Z39</f>
        <v>19212.82</v>
      </c>
      <c r="H26" s="291">
        <f>+'&gt;1500(2500)'!AG39</f>
        <v>19931.650000000001</v>
      </c>
      <c r="I26" s="292">
        <f>+'&gt;1500(2500)'!AN39</f>
        <v>20400.400000000001</v>
      </c>
    </row>
    <row r="27" spans="2:9" x14ac:dyDescent="0.25">
      <c r="B27" s="367"/>
      <c r="C27" s="195" t="s">
        <v>68</v>
      </c>
      <c r="D27" s="196"/>
      <c r="E27" s="287">
        <f>+'&gt;1500(2500)'!N39</f>
        <v>583.25</v>
      </c>
      <c r="F27" s="287">
        <f>+'&gt;1500(2500)'!U39</f>
        <v>1217.2599999999984</v>
      </c>
      <c r="G27" s="287">
        <f>+'&gt;1500(2500)'!AB39</f>
        <v>1471.130000000001</v>
      </c>
      <c r="H27" s="287">
        <f>+'&gt;1500(2500)'!AI39</f>
        <v>718.83000000000175</v>
      </c>
      <c r="I27" s="288">
        <f>+'&gt;1500(2500)'!AP39</f>
        <v>468.75</v>
      </c>
    </row>
    <row r="28" spans="2:9" x14ac:dyDescent="0.25">
      <c r="B28" s="367"/>
      <c r="C28" s="199" t="s">
        <v>69</v>
      </c>
      <c r="D28" s="200"/>
      <c r="E28" s="278">
        <f>E27/D26</f>
        <v>3.6587630275801412E-2</v>
      </c>
      <c r="F28" s="278">
        <f t="shared" ref="F28:I28" si="4">F27/E26</f>
        <v>7.3664265575272392E-2</v>
      </c>
      <c r="G28" s="278">
        <f t="shared" si="4"/>
        <v>8.2919383666381338E-2</v>
      </c>
      <c r="H28" s="278">
        <f t="shared" si="4"/>
        <v>3.7414080806461608E-2</v>
      </c>
      <c r="I28" s="279">
        <f t="shared" si="4"/>
        <v>2.3517872328683274E-2</v>
      </c>
    </row>
    <row r="29" spans="2:9" x14ac:dyDescent="0.25">
      <c r="B29" s="367"/>
      <c r="C29" s="199" t="s">
        <v>135</v>
      </c>
      <c r="D29" s="200"/>
      <c r="E29" s="281">
        <f>+'&gt;1500(2500)'!N64</f>
        <v>5739.055864999973</v>
      </c>
      <c r="F29" s="281">
        <f>+'&gt;1500(2500)'!U64</f>
        <v>-2044.8705999999947</v>
      </c>
      <c r="G29" s="281">
        <f>+'&gt;1500(2500)'!AB64</f>
        <v>2223.7552499999874</v>
      </c>
      <c r="H29" s="281">
        <f>+'&gt;1500(2500)'!AI64</f>
        <v>813.00674999997136</v>
      </c>
      <c r="I29" s="282">
        <f>+'&gt;1500(2500)'!AP64</f>
        <v>530.75535000002128</v>
      </c>
    </row>
    <row r="30" spans="2:9" ht="15.75" thickBot="1" x14ac:dyDescent="0.3">
      <c r="B30" s="368"/>
      <c r="C30" s="201" t="s">
        <v>70</v>
      </c>
      <c r="D30" s="202"/>
      <c r="E30" s="284">
        <f>+'&gt;1500(2500)'!O64</f>
        <v>2.862475264682798E-2</v>
      </c>
      <c r="F30" s="284">
        <f>+'&gt;1500(2500)'!V64</f>
        <v>-9.9153979771342982E-3</v>
      </c>
      <c r="G30" s="284">
        <f>+'&gt;1500(2500)'!AC64</f>
        <v>1.089078035846836E-2</v>
      </c>
      <c r="H30" s="284">
        <f>+'&gt;1500(2500)'!AJ64</f>
        <v>3.938781856292416E-3</v>
      </c>
      <c r="I30" s="285">
        <f>+'&gt;1500(2500)'!AQ64</f>
        <v>2.5612674287325554E-3</v>
      </c>
    </row>
    <row r="31" spans="2:9" ht="15" customHeight="1" x14ac:dyDescent="0.25">
      <c r="B31" s="366" t="s">
        <v>74</v>
      </c>
      <c r="C31" s="193" t="s">
        <v>67</v>
      </c>
      <c r="D31" s="194">
        <f>+'LU(7500)'!H39</f>
        <v>48420.320000000007</v>
      </c>
      <c r="E31" s="291">
        <f>+'LU(7500)'!L39</f>
        <v>51444.32</v>
      </c>
      <c r="F31" s="291">
        <f>+'LU(7500)'!S39</f>
        <v>55080.020000000004</v>
      </c>
      <c r="G31" s="291">
        <f>+'LU(7500)'!Z39</f>
        <v>59719.14</v>
      </c>
      <c r="H31" s="291">
        <f>+'LU(7500)'!AG39</f>
        <v>61805.64</v>
      </c>
      <c r="I31" s="292">
        <f>+'LU(7500)'!AN39</f>
        <v>63179.64</v>
      </c>
    </row>
    <row r="32" spans="2:9" x14ac:dyDescent="0.25">
      <c r="B32" s="367"/>
      <c r="C32" s="195" t="s">
        <v>68</v>
      </c>
      <c r="D32" s="196"/>
      <c r="E32" s="287">
        <f>+'LU(7500)'!N39</f>
        <v>3023.9999999999927</v>
      </c>
      <c r="F32" s="287">
        <f>+'LU(7500)'!U39</f>
        <v>3635.7000000000044</v>
      </c>
      <c r="G32" s="287">
        <f>+'LU(7500)'!AB39</f>
        <v>4639.1199999999953</v>
      </c>
      <c r="H32" s="287">
        <f>+'LU(7500)'!AI39</f>
        <v>2086.5</v>
      </c>
      <c r="I32" s="288">
        <f>+'LU(7500)'!AP39</f>
        <v>1374</v>
      </c>
    </row>
    <row r="33" spans="1:9" x14ac:dyDescent="0.25">
      <c r="B33" s="367"/>
      <c r="C33" s="199" t="s">
        <v>69</v>
      </c>
      <c r="D33" s="200"/>
      <c r="E33" s="278">
        <f>E32/D31</f>
        <v>6.2453118855885136E-2</v>
      </c>
      <c r="F33" s="278">
        <f t="shared" ref="F33:I33" si="5">F32/E31</f>
        <v>7.0672525168959457E-2</v>
      </c>
      <c r="G33" s="278">
        <f t="shared" si="5"/>
        <v>8.4225096505048377E-2</v>
      </c>
      <c r="H33" s="278">
        <f t="shared" si="5"/>
        <v>3.4938547340099005E-2</v>
      </c>
      <c r="I33" s="279">
        <f t="shared" si="5"/>
        <v>2.2230980861940756E-2</v>
      </c>
    </row>
    <row r="34" spans="1:9" x14ac:dyDescent="0.25">
      <c r="B34" s="367"/>
      <c r="C34" s="199" t="s">
        <v>135</v>
      </c>
      <c r="D34" s="200"/>
      <c r="E34" s="281">
        <f>+'LU(7500)'!N64</f>
        <v>18824.80560000008</v>
      </c>
      <c r="F34" s="281">
        <f>+'LU(7500)'!U64</f>
        <v>-7645.500900000101</v>
      </c>
      <c r="G34" s="281">
        <f>+'LU(7500)'!AB64</f>
        <v>7876.6819499999983</v>
      </c>
      <c r="H34" s="281">
        <f>+'LU(7500)'!AI64</f>
        <v>2360.1406000000425</v>
      </c>
      <c r="I34" s="282">
        <f>+'LU(7500)'!AP64</f>
        <v>1556.2021000001114</v>
      </c>
    </row>
    <row r="35" spans="1:9" ht="15.75" thickBot="1" x14ac:dyDescent="0.3">
      <c r="B35" s="368"/>
      <c r="C35" s="201" t="s">
        <v>70</v>
      </c>
      <c r="D35" s="202"/>
      <c r="E35" s="284">
        <f>+'LU(7500)'!O64</f>
        <v>3.0603546585462809E-2</v>
      </c>
      <c r="F35" s="284">
        <f>+'LU(7500)'!V64</f>
        <v>-1.2060229437454953E-2</v>
      </c>
      <c r="G35" s="284">
        <f>+'LU(7500)'!AC64</f>
        <v>1.2576577375324556E-2</v>
      </c>
      <c r="H35" s="284">
        <f>+'LU(7500)'!AJ64</f>
        <v>3.7215953991358371E-3</v>
      </c>
      <c r="I35" s="285">
        <f>+'LU(7500)'!AQ64</f>
        <v>2.4448037840679583E-3</v>
      </c>
    </row>
    <row r="36" spans="1:9" ht="15" customHeight="1" x14ac:dyDescent="0.25">
      <c r="B36" s="366" t="s">
        <v>75</v>
      </c>
      <c r="C36" s="193" t="s">
        <v>67</v>
      </c>
      <c r="D36" s="194">
        <f>+'SN (.4)'!H39</f>
        <v>9.5285200000000003</v>
      </c>
      <c r="E36" s="291">
        <f>+'SN (.4)'!L39</f>
        <v>11.31456</v>
      </c>
      <c r="F36" s="291">
        <f>+'SN (.4)'!S39</f>
        <v>13.6806</v>
      </c>
      <c r="G36" s="291">
        <f>+'SN (.4)'!Z39</f>
        <v>16.181080000000001</v>
      </c>
      <c r="H36" s="291">
        <f>+'SN (.4)'!AG39</f>
        <v>18.350200000000001</v>
      </c>
      <c r="I36" s="292">
        <f>+'SN (.4)'!AN39</f>
        <v>20.448840000000004</v>
      </c>
    </row>
    <row r="37" spans="1:9" x14ac:dyDescent="0.25">
      <c r="B37" s="367"/>
      <c r="C37" s="195" t="s">
        <v>68</v>
      </c>
      <c r="D37" s="196"/>
      <c r="E37" s="287">
        <f>+'SN (.4)'!N39</f>
        <v>1.7860399999999998</v>
      </c>
      <c r="F37" s="287">
        <f>+'SN (.4)'!U39</f>
        <v>2.3660399999999999</v>
      </c>
      <c r="G37" s="287">
        <f>+'SN (.4)'!AB39</f>
        <v>2.5004800000000014</v>
      </c>
      <c r="H37" s="287">
        <f>+'SN (.4)'!AI39</f>
        <v>2.1691199999999995</v>
      </c>
      <c r="I37" s="288">
        <f>+'SN (.4)'!AP39</f>
        <v>2.0986400000000032</v>
      </c>
    </row>
    <row r="38" spans="1:9" x14ac:dyDescent="0.25">
      <c r="A38" s="208"/>
      <c r="B38" s="367"/>
      <c r="C38" s="199" t="s">
        <v>69</v>
      </c>
      <c r="D38" s="200"/>
      <c r="E38" s="278">
        <f>E37/D36</f>
        <v>0.18744149143833458</v>
      </c>
      <c r="F38" s="278">
        <f t="shared" ref="F38:I38" si="6">F37/E36</f>
        <v>0.20911462752418122</v>
      </c>
      <c r="G38" s="278">
        <f t="shared" si="6"/>
        <v>0.18277560925690403</v>
      </c>
      <c r="H38" s="278">
        <f t="shared" si="6"/>
        <v>0.13405285679324244</v>
      </c>
      <c r="I38" s="279">
        <f t="shared" si="6"/>
        <v>0.11436605595579356</v>
      </c>
    </row>
    <row r="39" spans="1:9" x14ac:dyDescent="0.25">
      <c r="B39" s="367"/>
      <c r="C39" s="199" t="s">
        <v>135</v>
      </c>
      <c r="D39" s="200"/>
      <c r="E39" s="281">
        <f>+'SN (.4)'!N64</f>
        <v>1.6899518368880031</v>
      </c>
      <c r="F39" s="281">
        <f>+'SN (.4)'!U64</f>
        <v>1.9375424319999972</v>
      </c>
      <c r="G39" s="281">
        <f>+'SN (.4)'!AB64</f>
        <v>2.1124082560000019</v>
      </c>
      <c r="H39" s="281">
        <f>+'SN (.4)'!AI64</f>
        <v>1.7776239040000021</v>
      </c>
      <c r="I39" s="282">
        <f>+'SN (.4)'!AP64</f>
        <v>1.7204201279999936</v>
      </c>
    </row>
    <row r="40" spans="1:9" ht="15.75" thickBot="1" x14ac:dyDescent="0.3">
      <c r="B40" s="368"/>
      <c r="C40" s="201" t="s">
        <v>70</v>
      </c>
      <c r="D40" s="202"/>
      <c r="E40" s="284">
        <f>+'SN (.4)'!O64</f>
        <v>8.6714457653310248E-2</v>
      </c>
      <c r="F40" s="284">
        <f>+'SN (.4)'!V64</f>
        <v>9.1485646616037919E-2</v>
      </c>
      <c r="G40" s="284">
        <f>+'SN (.4)'!AC64</f>
        <v>9.1382191070328328E-2</v>
      </c>
      <c r="H40" s="284">
        <f>+'SN (.4)'!AJ64</f>
        <v>7.0460663689870626E-2</v>
      </c>
      <c r="I40" s="285">
        <f>+'SN (.4)'!AQ64</f>
        <v>6.3704579006256964E-2</v>
      </c>
    </row>
    <row r="41" spans="1:9" ht="15" customHeight="1" x14ac:dyDescent="0.25">
      <c r="B41" s="366" t="s">
        <v>76</v>
      </c>
      <c r="C41" s="193" t="s">
        <v>67</v>
      </c>
      <c r="D41" s="194">
        <f>+'StLght (1.5)'!H39</f>
        <v>7.7621000000000002</v>
      </c>
      <c r="E41" s="291">
        <f>+'StLght (1.5)'!L39</f>
        <v>7.4062999999999999</v>
      </c>
      <c r="F41" s="291">
        <f>+'StLght (1.5)'!S39</f>
        <v>7.9655999999999985</v>
      </c>
      <c r="G41" s="291">
        <f>+'StLght (1.5)'!Z39</f>
        <v>8.8896999999999995</v>
      </c>
      <c r="H41" s="291">
        <f>+'StLght (1.5)'!AG39</f>
        <v>9.2011000000000003</v>
      </c>
      <c r="I41" s="292">
        <f>+'StLght (1.5)'!AN39</f>
        <v>9.4909999999999997</v>
      </c>
    </row>
    <row r="42" spans="1:9" x14ac:dyDescent="0.25">
      <c r="B42" s="367"/>
      <c r="C42" s="195" t="s">
        <v>68</v>
      </c>
      <c r="D42" s="196"/>
      <c r="E42" s="287">
        <f>+'StLght (1.5)'!N39</f>
        <v>-0.35580000000000034</v>
      </c>
      <c r="F42" s="287">
        <f>+'StLght (1.5)'!U39</f>
        <v>0.55929999999999858</v>
      </c>
      <c r="G42" s="287">
        <f>+'StLght (1.5)'!AB39</f>
        <v>0.92410000000000103</v>
      </c>
      <c r="H42" s="287">
        <f>+'StLght (1.5)'!AI39</f>
        <v>0.31140000000000079</v>
      </c>
      <c r="I42" s="288">
        <f>+'StLght (1.5)'!AP39</f>
        <v>0.28989999999999938</v>
      </c>
    </row>
    <row r="43" spans="1:9" x14ac:dyDescent="0.25">
      <c r="A43" s="208"/>
      <c r="B43" s="367"/>
      <c r="C43" s="199" t="s">
        <v>69</v>
      </c>
      <c r="D43" s="200"/>
      <c r="E43" s="278">
        <f>E42/D41</f>
        <v>-4.5838110820525413E-2</v>
      </c>
      <c r="F43" s="278">
        <f t="shared" ref="F43:I43" si="7">F42/E41</f>
        <v>7.5516789760068939E-2</v>
      </c>
      <c r="G43" s="278">
        <f t="shared" si="7"/>
        <v>0.11601134879983946</v>
      </c>
      <c r="H43" s="278">
        <f t="shared" si="7"/>
        <v>3.5029303576048776E-2</v>
      </c>
      <c r="I43" s="279">
        <f t="shared" si="7"/>
        <v>3.1507102411668104E-2</v>
      </c>
    </row>
    <row r="44" spans="1:9" x14ac:dyDescent="0.25">
      <c r="B44" s="367"/>
      <c r="C44" s="199" t="s">
        <v>135</v>
      </c>
      <c r="D44" s="200"/>
      <c r="E44" s="281">
        <f>+'StLght (1.5)'!N64</f>
        <v>-0.19594126549999658</v>
      </c>
      <c r="F44" s="281">
        <f>+'StLght (1.5)'!U64</f>
        <v>0.64414519999998987</v>
      </c>
      <c r="G44" s="281">
        <f>+'StLght (1.5)'!AB64</f>
        <v>1.3082236000000051</v>
      </c>
      <c r="H44" s="281">
        <f>+'StLght (1.5)'!AI64</f>
        <v>0.37468540000000417</v>
      </c>
      <c r="I44" s="282">
        <f>+'StLght (1.5)'!AP64</f>
        <v>0.3504807999999926</v>
      </c>
    </row>
    <row r="45" spans="1:9" ht="15.75" thickBot="1" x14ac:dyDescent="0.3">
      <c r="B45" s="368"/>
      <c r="C45" s="201" t="s">
        <v>70</v>
      </c>
      <c r="D45" s="202"/>
      <c r="E45" s="284">
        <f>+'StLght (1.5)'!O64</f>
        <v>-5.4091560306929872E-3</v>
      </c>
      <c r="F45" s="284">
        <f>+'StLght (1.5)'!V64</f>
        <v>1.787898740797228E-2</v>
      </c>
      <c r="G45" s="284">
        <f>+'StLght (1.5)'!AC64</f>
        <v>3.5673438640129597E-2</v>
      </c>
      <c r="H45" s="284">
        <f>+'StLght (1.5)'!AJ64</f>
        <v>9.8652234580817177E-3</v>
      </c>
      <c r="I45" s="285">
        <f>+'StLght (1.5)'!AQ64</f>
        <v>9.1377857475252715E-3</v>
      </c>
    </row>
    <row r="46" spans="1:9" x14ac:dyDescent="0.25">
      <c r="B46" s="366" t="s">
        <v>77</v>
      </c>
      <c r="C46" s="193" t="s">
        <v>67</v>
      </c>
      <c r="D46" s="194">
        <f>+'USL (470)'!H39</f>
        <v>17.074999999999999</v>
      </c>
      <c r="E46" s="291">
        <f>+'USL (470)'!L39</f>
        <v>17.715999999999998</v>
      </c>
      <c r="F46" s="291">
        <f>+'USL (470)'!S39</f>
        <v>19.383999999999997</v>
      </c>
      <c r="G46" s="291">
        <f>+'USL (470)'!Z39</f>
        <v>21.482000000000003</v>
      </c>
      <c r="H46" s="291">
        <f>+'USL (470)'!AG39</f>
        <v>22.785</v>
      </c>
      <c r="I46" s="292">
        <f>+'USL (470)'!AN39</f>
        <v>23.944000000000003</v>
      </c>
    </row>
    <row r="47" spans="1:9" x14ac:dyDescent="0.25">
      <c r="A47" s="208"/>
      <c r="B47" s="367"/>
      <c r="C47" s="195" t="s">
        <v>68</v>
      </c>
      <c r="D47" s="196"/>
      <c r="E47" s="287">
        <f>+'USL (470)'!N39</f>
        <v>0.64099999999999824</v>
      </c>
      <c r="F47" s="287">
        <f>+'USL (470)'!U39</f>
        <v>1.6679999999999993</v>
      </c>
      <c r="G47" s="287">
        <f>+'USL (470)'!AB39</f>
        <v>2.0980000000000061</v>
      </c>
      <c r="H47" s="287">
        <f>+'USL (470)'!AI39</f>
        <v>1.3029999999999973</v>
      </c>
      <c r="I47" s="288">
        <f>+'USL (470)'!AP39</f>
        <v>1.1590000000000025</v>
      </c>
    </row>
    <row r="48" spans="1:9" x14ac:dyDescent="0.25">
      <c r="B48" s="367"/>
      <c r="C48" s="199" t="s">
        <v>69</v>
      </c>
      <c r="D48" s="200"/>
      <c r="E48" s="278">
        <f>E47/D46</f>
        <v>3.7540263543191697E-2</v>
      </c>
      <c r="F48" s="278">
        <f t="shared" ref="F48:I48" si="8">F47/E46</f>
        <v>9.415217882140435E-2</v>
      </c>
      <c r="G48" s="278">
        <f t="shared" si="8"/>
        <v>0.10823359471729295</v>
      </c>
      <c r="H48" s="278">
        <f t="shared" si="8"/>
        <v>6.0655432455078533E-2</v>
      </c>
      <c r="I48" s="279">
        <f t="shared" si="8"/>
        <v>5.0866798332236229E-2</v>
      </c>
    </row>
    <row r="49" spans="2:10" x14ac:dyDescent="0.25">
      <c r="B49" s="367"/>
      <c r="C49" s="199" t="s">
        <v>135</v>
      </c>
      <c r="D49" s="200"/>
      <c r="E49" s="281">
        <f>+'USL (470)'!N64</f>
        <v>1.5962607564400031</v>
      </c>
      <c r="F49" s="281">
        <f>+'USL (470)'!U64</f>
        <v>0.37839200000000517</v>
      </c>
      <c r="G49" s="281">
        <f>+'USL (470)'!AB64</f>
        <v>1.9487999999999914</v>
      </c>
      <c r="H49" s="281">
        <f>+'USL (470)'!AI64</f>
        <v>1.0742759999999976</v>
      </c>
      <c r="I49" s="282">
        <f>+'USL (470)'!AP64</f>
        <v>0.9573480000000103</v>
      </c>
    </row>
    <row r="50" spans="2:10" ht="15.75" thickBot="1" x14ac:dyDescent="0.3">
      <c r="B50" s="368"/>
      <c r="C50" s="201" t="s">
        <v>70</v>
      </c>
      <c r="D50" s="202"/>
      <c r="E50" s="203">
        <f>+'USL (470)'!O64</f>
        <v>2.2596218807169222E-2</v>
      </c>
      <c r="F50" s="203">
        <f>+'USL (470)'!V64</f>
        <v>5.2380507049225927E-3</v>
      </c>
      <c r="G50" s="203">
        <f>+'USL (470)'!AC64</f>
        <v>2.6836514153686132E-2</v>
      </c>
      <c r="H50" s="203">
        <f>+'USL (470)'!AJ64</f>
        <v>1.4406994904551433E-2</v>
      </c>
      <c r="I50" s="204">
        <f>+'USL (470)'!AQ64</f>
        <v>1.2656543852823965E-2</v>
      </c>
    </row>
    <row r="51" spans="2:10" ht="3.75" customHeight="1" x14ac:dyDescent="0.25"/>
    <row r="53" spans="2:10" x14ac:dyDescent="0.25">
      <c r="C53" s="205"/>
      <c r="E53" s="206"/>
      <c r="F53" s="206"/>
      <c r="G53" s="206"/>
      <c r="H53" s="206"/>
      <c r="I53" s="206"/>
      <c r="J53" s="207"/>
    </row>
    <row r="55" spans="2:10" x14ac:dyDescent="0.25">
      <c r="E55" s="207"/>
      <c r="F55" s="207"/>
      <c r="G55" s="207"/>
      <c r="H55" s="207"/>
      <c r="I55" s="207"/>
      <c r="J55" s="207"/>
    </row>
    <row r="56" spans="2:10" x14ac:dyDescent="0.25">
      <c r="E56" s="207"/>
      <c r="F56" s="207"/>
      <c r="G56" s="207"/>
      <c r="H56" s="207"/>
      <c r="I56" s="207"/>
      <c r="J56" s="207"/>
    </row>
    <row r="57" spans="2:10" x14ac:dyDescent="0.25">
      <c r="E57" s="207"/>
      <c r="F57" s="207"/>
      <c r="G57" s="207"/>
      <c r="H57" s="207"/>
      <c r="I57" s="207"/>
      <c r="J57" s="207"/>
    </row>
    <row r="58" spans="2:10" x14ac:dyDescent="0.25">
      <c r="E58" s="207"/>
      <c r="F58" s="207"/>
      <c r="G58" s="207"/>
      <c r="H58" s="207"/>
      <c r="I58" s="207"/>
      <c r="J58" s="207"/>
    </row>
    <row r="59" spans="2:10" x14ac:dyDescent="0.25">
      <c r="E59" s="207"/>
      <c r="F59" s="207"/>
      <c r="G59" s="207"/>
      <c r="H59" s="207"/>
      <c r="I59" s="207"/>
      <c r="J59" s="207"/>
    </row>
    <row r="60" spans="2:10" x14ac:dyDescent="0.25">
      <c r="E60" s="207"/>
      <c r="F60" s="207"/>
      <c r="G60" s="207"/>
      <c r="H60" s="207"/>
      <c r="I60" s="207"/>
      <c r="J60" s="207"/>
    </row>
    <row r="61" spans="2:10" x14ac:dyDescent="0.25">
      <c r="E61" s="207"/>
      <c r="F61" s="207"/>
      <c r="G61" s="207"/>
      <c r="H61" s="207"/>
      <c r="I61" s="207"/>
      <c r="J61" s="207"/>
    </row>
    <row r="62" spans="2:10" x14ac:dyDescent="0.25">
      <c r="E62" s="207"/>
      <c r="F62" s="207"/>
      <c r="G62" s="207"/>
      <c r="H62" s="207"/>
      <c r="I62" s="207"/>
      <c r="J62" s="207"/>
    </row>
    <row r="64" spans="2:10" x14ac:dyDescent="0.25">
      <c r="C64" s="205"/>
      <c r="E64" s="206"/>
      <c r="F64" s="206"/>
      <c r="G64" s="206"/>
      <c r="H64" s="206"/>
      <c r="I64" s="206"/>
      <c r="J64" s="207"/>
    </row>
    <row r="66" spans="5:10" x14ac:dyDescent="0.25">
      <c r="E66" s="207"/>
      <c r="F66" s="207"/>
      <c r="G66" s="207"/>
      <c r="H66" s="207"/>
      <c r="I66" s="207"/>
      <c r="J66" s="207"/>
    </row>
    <row r="67" spans="5:10" x14ac:dyDescent="0.25">
      <c r="E67" s="207"/>
      <c r="F67" s="207"/>
      <c r="G67" s="207"/>
      <c r="H67" s="207"/>
      <c r="I67" s="207"/>
      <c r="J67" s="207"/>
    </row>
    <row r="68" spans="5:10" x14ac:dyDescent="0.25">
      <c r="E68" s="207"/>
      <c r="F68" s="207"/>
      <c r="G68" s="207"/>
      <c r="H68" s="207"/>
      <c r="I68" s="207"/>
      <c r="J68" s="207"/>
    </row>
    <row r="69" spans="5:10" x14ac:dyDescent="0.25">
      <c r="E69" s="207"/>
      <c r="F69" s="207"/>
      <c r="G69" s="207"/>
      <c r="H69" s="207"/>
      <c r="I69" s="207"/>
      <c r="J69" s="207"/>
    </row>
    <row r="70" spans="5:10" x14ac:dyDescent="0.25">
      <c r="E70" s="207"/>
      <c r="F70" s="207"/>
      <c r="G70" s="207"/>
      <c r="H70" s="207"/>
      <c r="I70" s="207"/>
      <c r="J70" s="207"/>
    </row>
    <row r="71" spans="5:10" x14ac:dyDescent="0.25">
      <c r="E71" s="207"/>
      <c r="F71" s="207"/>
      <c r="G71" s="207"/>
      <c r="H71" s="207"/>
      <c r="I71" s="207"/>
      <c r="J71" s="207"/>
    </row>
    <row r="72" spans="5:10" x14ac:dyDescent="0.25">
      <c r="E72" s="207"/>
      <c r="F72" s="207"/>
      <c r="G72" s="207"/>
      <c r="H72" s="207"/>
      <c r="I72" s="207"/>
      <c r="J72" s="207"/>
    </row>
    <row r="73" spans="5:10" x14ac:dyDescent="0.25">
      <c r="E73" s="207"/>
      <c r="F73" s="207"/>
      <c r="G73" s="207"/>
      <c r="H73" s="207"/>
      <c r="I73" s="207"/>
      <c r="J73" s="207"/>
    </row>
  </sheetData>
  <mergeCells count="11">
    <mergeCell ref="A1:I2"/>
    <mergeCell ref="B31:B35"/>
    <mergeCell ref="B36:B40"/>
    <mergeCell ref="B41:B45"/>
    <mergeCell ref="B46:B50"/>
    <mergeCell ref="B4:I4"/>
    <mergeCell ref="B6:B10"/>
    <mergeCell ref="B11:B15"/>
    <mergeCell ref="B16:B20"/>
    <mergeCell ref="B21:B25"/>
    <mergeCell ref="B26:B30"/>
  </mergeCells>
  <pageMargins left="0.31496062992125984" right="0.31496062992125984" top="0.74803149606299213" bottom="0.74803149606299213" header="0.31496062992125984" footer="0.31496062992125984"/>
  <pageSetup scale="5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5703125" style="6" bestFit="1" customWidth="1"/>
    <col min="9" max="9" width="2.85546875" style="6" customWidth="1"/>
    <col min="10" max="10" width="12.140625" style="6" customWidth="1"/>
    <col min="11" max="11" width="10.42578125" style="6" customWidth="1"/>
    <col min="12" max="12" width="11.1406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8">
        <f>+'Res (100)'!J23</f>
        <v>30.53</v>
      </c>
      <c r="K23" s="29">
        <v>1</v>
      </c>
      <c r="L23" s="26">
        <f>K23*J23</f>
        <v>30.53</v>
      </c>
      <c r="M23" s="27"/>
      <c r="N23" s="30">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
      <c r="B31" s="21" t="s">
        <v>136</v>
      </c>
      <c r="C31" s="21"/>
      <c r="D31" s="22" t="s">
        <v>17</v>
      </c>
      <c r="E31" s="23"/>
      <c r="F31" s="24">
        <f>+'Proposed Rates'!D67</f>
        <v>0</v>
      </c>
      <c r="G31" s="25">
        <f>$F$18</f>
        <v>250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250</v>
      </c>
      <c r="Z31" s="26">
        <f t="shared" si="26"/>
        <v>0</v>
      </c>
      <c r="AA31" s="27"/>
      <c r="AB31" s="30">
        <f t="shared" si="3"/>
        <v>-0.24</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258.375</v>
      </c>
      <c r="H44" s="26">
        <f>G44*F44</f>
        <v>1.5502500000000001E-2</v>
      </c>
      <c r="I44" s="27"/>
      <c r="J44" s="46">
        <f>'Proposed Rates'!E233</f>
        <v>6.0000000000000002E-5</v>
      </c>
      <c r="K44" s="45">
        <f>$F$18*(1+J73)</f>
        <v>258.45</v>
      </c>
      <c r="L44" s="26">
        <f>K44*J44</f>
        <v>1.5507E-2</v>
      </c>
      <c r="M44" s="27"/>
      <c r="N44" s="30">
        <f>L44-H44</f>
        <v>4.4999999999992962E-6</v>
      </c>
      <c r="O44" s="31">
        <f>IF((H44)=0,"",(N44/H44))</f>
        <v>2.9027576197382978E-4</v>
      </c>
      <c r="Q44" s="46">
        <f>'Proposed Rates'!F233</f>
        <v>6.0000000000000002E-5</v>
      </c>
      <c r="R44" s="45">
        <f>$F$18*(1+Q73)</f>
        <v>258.45</v>
      </c>
      <c r="S44" s="26">
        <f>R44*Q44</f>
        <v>1.5507E-2</v>
      </c>
      <c r="T44" s="27"/>
      <c r="U44" s="30">
        <f t="shared" si="1"/>
        <v>0</v>
      </c>
      <c r="V44" s="31">
        <f t="shared" si="2"/>
        <v>0</v>
      </c>
      <c r="X44" s="46">
        <f>'Proposed Rates'!G233</f>
        <v>6.0000000000000002E-5</v>
      </c>
      <c r="Y44" s="45">
        <f>$F$18*(1+X73)</f>
        <v>258.45</v>
      </c>
      <c r="Z44" s="26">
        <f>Y44*X44</f>
        <v>1.5507E-2</v>
      </c>
      <c r="AA44" s="27"/>
      <c r="AB44" s="30">
        <f t="shared" si="3"/>
        <v>0</v>
      </c>
      <c r="AC44" s="31">
        <f t="shared" si="4"/>
        <v>0</v>
      </c>
      <c r="AE44" s="46">
        <f>'Proposed Rates'!H233</f>
        <v>6.0000000000000002E-5</v>
      </c>
      <c r="AF44" s="45">
        <f>$F$18*(1+AE73)</f>
        <v>258.45</v>
      </c>
      <c r="AG44" s="26">
        <f>AF44*AE44</f>
        <v>1.5507E-2</v>
      </c>
      <c r="AH44" s="27"/>
      <c r="AI44" s="30">
        <f t="shared" si="5"/>
        <v>0</v>
      </c>
      <c r="AJ44" s="31">
        <f t="shared" si="6"/>
        <v>0</v>
      </c>
      <c r="AL44" s="46">
        <f>'Proposed Rates'!I233</f>
        <v>6.0000000000000002E-5</v>
      </c>
      <c r="AM44" s="45">
        <f>$F$18*(1+AL73)</f>
        <v>258.45</v>
      </c>
      <c r="AN44" s="26">
        <f>AM44*AL44</f>
        <v>1.5507E-2</v>
      </c>
      <c r="AO44" s="27"/>
      <c r="AP44" s="30">
        <f t="shared" si="7"/>
        <v>0</v>
      </c>
      <c r="AQ44" s="31">
        <f t="shared" si="8"/>
        <v>0</v>
      </c>
    </row>
    <row r="45" spans="2:43" x14ac:dyDescent="0.2">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30.218901250000002</v>
      </c>
      <c r="I47" s="36"/>
      <c r="J47" s="53"/>
      <c r="K47" s="55"/>
      <c r="L47" s="54">
        <f>SUM(L40:L46)+L39</f>
        <v>31.803473499999999</v>
      </c>
      <c r="M47" s="36"/>
      <c r="N47" s="37">
        <f t="shared" ref="N47:N64" si="58">L47-H47</f>
        <v>1.5845722499999972</v>
      </c>
      <c r="O47" s="38">
        <f t="shared" ref="O47:O64" si="59">IF((H47)=0,"",(N47/H47))</f>
        <v>5.243646143487752E-2</v>
      </c>
      <c r="Q47" s="53"/>
      <c r="R47" s="55"/>
      <c r="S47" s="54">
        <f>SUM(S40:S46)+S39</f>
        <v>33.773473500000001</v>
      </c>
      <c r="T47" s="36"/>
      <c r="U47" s="37">
        <f t="shared" si="1"/>
        <v>1.9700000000000024</v>
      </c>
      <c r="V47" s="38">
        <f t="shared" si="2"/>
        <v>6.1942919536760739E-2</v>
      </c>
      <c r="X47" s="53"/>
      <c r="Y47" s="55"/>
      <c r="Z47" s="54">
        <f>SUM(Z40:Z46)+Z39</f>
        <v>35.733473500000002</v>
      </c>
      <c r="AA47" s="36"/>
      <c r="AB47" s="37">
        <f t="shared" si="3"/>
        <v>1.9600000000000009</v>
      </c>
      <c r="AC47" s="38">
        <f t="shared" si="4"/>
        <v>5.8033710983266228E-2</v>
      </c>
      <c r="AE47" s="53"/>
      <c r="AF47" s="55"/>
      <c r="AG47" s="54">
        <f>SUM(AG40:AG46)+AG39</f>
        <v>36.703473500000001</v>
      </c>
      <c r="AH47" s="36"/>
      <c r="AI47" s="37">
        <f t="shared" si="5"/>
        <v>0.96999999999999886</v>
      </c>
      <c r="AJ47" s="38">
        <f t="shared" si="6"/>
        <v>2.7145415908139989E-2</v>
      </c>
      <c r="AL47" s="53"/>
      <c r="AM47" s="55"/>
      <c r="AN47" s="54">
        <f>SUM(AN40:AN46)+AN39</f>
        <v>37.333473499999997</v>
      </c>
      <c r="AO47" s="36"/>
      <c r="AP47" s="37">
        <f t="shared" si="7"/>
        <v>0.62999999999999545</v>
      </c>
      <c r="AQ47" s="38">
        <f t="shared" si="8"/>
        <v>1.7164587978301168E-2</v>
      </c>
    </row>
    <row r="48" spans="2:43" x14ac:dyDescent="0.2">
      <c r="B48" s="27" t="s">
        <v>28</v>
      </c>
      <c r="C48" s="27"/>
      <c r="D48" s="56" t="s">
        <v>20</v>
      </c>
      <c r="E48" s="57"/>
      <c r="F48" s="28">
        <f>'Proposed Rates'!D153</f>
        <v>7.6E-3</v>
      </c>
      <c r="G48" s="58">
        <f>F18*(1+F73)</f>
        <v>258.375</v>
      </c>
      <c r="H48" s="26">
        <f>G48*F48</f>
        <v>1.9636499999999999</v>
      </c>
      <c r="I48" s="27"/>
      <c r="J48" s="28">
        <f>'Proposed Rates'!E153</f>
        <v>7.4000000000000003E-3</v>
      </c>
      <c r="K48" s="59">
        <f>F18*(1+J73)</f>
        <v>258.45</v>
      </c>
      <c r="L48" s="26">
        <f>K48*J48</f>
        <v>1.9125300000000001</v>
      </c>
      <c r="M48" s="27"/>
      <c r="N48" s="30">
        <f t="shared" si="58"/>
        <v>-5.1119999999999832E-2</v>
      </c>
      <c r="O48" s="31">
        <f t="shared" si="59"/>
        <v>-2.6033152547551668E-2</v>
      </c>
      <c r="Q48" s="28">
        <f>'Proposed Rates'!F153</f>
        <v>7.4000000000000003E-3</v>
      </c>
      <c r="R48" s="59">
        <f>$F$18*(1+Q73)</f>
        <v>258.45</v>
      </c>
      <c r="S48" s="26">
        <f>R48*Q48</f>
        <v>1.9125300000000001</v>
      </c>
      <c r="T48" s="27"/>
      <c r="U48" s="30">
        <f t="shared" si="1"/>
        <v>0</v>
      </c>
      <c r="V48" s="31">
        <f t="shared" si="2"/>
        <v>0</v>
      </c>
      <c r="X48" s="28">
        <f>'Proposed Rates'!G153</f>
        <v>7.4000000000000003E-3</v>
      </c>
      <c r="Y48" s="59">
        <f>$F$18*(1+X73)</f>
        <v>258.45</v>
      </c>
      <c r="Z48" s="26">
        <f>Y48*X48</f>
        <v>1.9125300000000001</v>
      </c>
      <c r="AA48" s="27"/>
      <c r="AB48" s="30">
        <f t="shared" si="3"/>
        <v>0</v>
      </c>
      <c r="AC48" s="31">
        <f t="shared" si="4"/>
        <v>0</v>
      </c>
      <c r="AE48" s="28">
        <f>'Proposed Rates'!H153</f>
        <v>7.4000000000000003E-3</v>
      </c>
      <c r="AF48" s="59">
        <f>$F$18*(1+AE73)</f>
        <v>258.45</v>
      </c>
      <c r="AG48" s="26">
        <f>AF48*AE48</f>
        <v>1.9125300000000001</v>
      </c>
      <c r="AH48" s="27"/>
      <c r="AI48" s="30">
        <f t="shared" si="5"/>
        <v>0</v>
      </c>
      <c r="AJ48" s="31">
        <f t="shared" si="6"/>
        <v>0</v>
      </c>
      <c r="AL48" s="28">
        <f>'Proposed Rates'!I153</f>
        <v>7.4000000000000003E-3</v>
      </c>
      <c r="AM48" s="59">
        <f>$F$18*(1+AL73)</f>
        <v>258.45</v>
      </c>
      <c r="AN48" s="26">
        <f>AM48*AL48</f>
        <v>1.9125300000000001</v>
      </c>
      <c r="AO48" s="27"/>
      <c r="AP48" s="30">
        <f t="shared" si="7"/>
        <v>0</v>
      </c>
      <c r="AQ48" s="31">
        <f t="shared" si="8"/>
        <v>0</v>
      </c>
    </row>
    <row r="49" spans="2:43" ht="25.5" x14ac:dyDescent="0.2">
      <c r="B49" s="60" t="s">
        <v>29</v>
      </c>
      <c r="C49" s="27"/>
      <c r="D49" s="56" t="s">
        <v>20</v>
      </c>
      <c r="E49" s="57"/>
      <c r="F49" s="28">
        <f>'Proposed Rates'!D167</f>
        <v>5.1999999999999998E-3</v>
      </c>
      <c r="G49" s="58">
        <f>G48</f>
        <v>258.375</v>
      </c>
      <c r="H49" s="26">
        <f>G49*F49</f>
        <v>1.34355</v>
      </c>
      <c r="I49" s="27"/>
      <c r="J49" s="28">
        <f>'Proposed Rates'!E167</f>
        <v>5.1999999999999998E-3</v>
      </c>
      <c r="K49" s="59">
        <f>K48</f>
        <v>258.45</v>
      </c>
      <c r="L49" s="26">
        <f>K49*J49</f>
        <v>1.3439399999999999</v>
      </c>
      <c r="M49" s="27"/>
      <c r="N49" s="30">
        <f t="shared" si="58"/>
        <v>3.8999999999989043E-4</v>
      </c>
      <c r="O49" s="31">
        <f t="shared" si="59"/>
        <v>2.9027576197379363E-4</v>
      </c>
      <c r="Q49" s="28">
        <f>'Proposed Rates'!F167</f>
        <v>5.1999999999999998E-3</v>
      </c>
      <c r="R49" s="59">
        <f>R48</f>
        <v>258.45</v>
      </c>
      <c r="S49" s="26">
        <f>R49*Q49</f>
        <v>1.3439399999999999</v>
      </c>
      <c r="T49" s="27"/>
      <c r="U49" s="30">
        <f t="shared" si="1"/>
        <v>0</v>
      </c>
      <c r="V49" s="31">
        <f t="shared" si="2"/>
        <v>0</v>
      </c>
      <c r="X49" s="28">
        <f>'Proposed Rates'!G167</f>
        <v>5.1999999999999998E-3</v>
      </c>
      <c r="Y49" s="59">
        <f>Y48</f>
        <v>258.45</v>
      </c>
      <c r="Z49" s="26">
        <f>Y49*X49</f>
        <v>1.3439399999999999</v>
      </c>
      <c r="AA49" s="27"/>
      <c r="AB49" s="30">
        <f t="shared" si="3"/>
        <v>0</v>
      </c>
      <c r="AC49" s="31">
        <f t="shared" si="4"/>
        <v>0</v>
      </c>
      <c r="AE49" s="28">
        <f>'Proposed Rates'!H167</f>
        <v>5.1999999999999998E-3</v>
      </c>
      <c r="AF49" s="59">
        <f>AF48</f>
        <v>258.45</v>
      </c>
      <c r="AG49" s="26">
        <f>AF49*AE49</f>
        <v>1.3439399999999999</v>
      </c>
      <c r="AH49" s="27"/>
      <c r="AI49" s="30">
        <f t="shared" si="5"/>
        <v>0</v>
      </c>
      <c r="AJ49" s="31">
        <f t="shared" si="6"/>
        <v>0</v>
      </c>
      <c r="AL49" s="28">
        <f>'Proposed Rates'!I167</f>
        <v>5.1999999999999998E-3</v>
      </c>
      <c r="AM49" s="59">
        <f>AM48</f>
        <v>258.45</v>
      </c>
      <c r="AN49" s="26">
        <f>AM49*AL49</f>
        <v>1.3439399999999999</v>
      </c>
      <c r="AO49" s="27"/>
      <c r="AP49" s="30">
        <f t="shared" si="7"/>
        <v>0</v>
      </c>
      <c r="AQ49" s="31">
        <f t="shared" si="8"/>
        <v>0</v>
      </c>
    </row>
    <row r="50" spans="2:43" ht="25.5" x14ac:dyDescent="0.2">
      <c r="B50" s="50" t="s">
        <v>30</v>
      </c>
      <c r="C50" s="35"/>
      <c r="D50" s="35"/>
      <c r="E50" s="35"/>
      <c r="F50" s="61"/>
      <c r="G50" s="53"/>
      <c r="H50" s="54">
        <f>SUM(H47:H49)</f>
        <v>33.526101250000004</v>
      </c>
      <c r="I50" s="62"/>
      <c r="J50" s="63"/>
      <c r="K50" s="64"/>
      <c r="L50" s="54">
        <f>SUM(L47:L49)</f>
        <v>35.059943500000003</v>
      </c>
      <c r="M50" s="62"/>
      <c r="N50" s="37">
        <f t="shared" si="58"/>
        <v>1.5338422499999993</v>
      </c>
      <c r="O50" s="38">
        <f t="shared" si="59"/>
        <v>4.575068954670055E-2</v>
      </c>
      <c r="Q50" s="63"/>
      <c r="R50" s="64"/>
      <c r="S50" s="54">
        <f>SUM(S47:S49)</f>
        <v>37.029943500000002</v>
      </c>
      <c r="T50" s="62"/>
      <c r="U50" s="37">
        <f t="shared" si="1"/>
        <v>1.9699999999999989</v>
      </c>
      <c r="V50" s="38">
        <f t="shared" si="2"/>
        <v>5.6189480168443474E-2</v>
      </c>
      <c r="X50" s="63"/>
      <c r="Y50" s="64"/>
      <c r="Z50" s="54">
        <f>SUM(Z47:Z49)</f>
        <v>38.989943499999995</v>
      </c>
      <c r="AA50" s="62"/>
      <c r="AB50" s="37">
        <f t="shared" si="3"/>
        <v>1.9599999999999937</v>
      </c>
      <c r="AC50" s="38">
        <f t="shared" si="4"/>
        <v>5.2930137471044039E-2</v>
      </c>
      <c r="AE50" s="63"/>
      <c r="AF50" s="64"/>
      <c r="AG50" s="54">
        <f>SUM(AG47:AG49)</f>
        <v>39.959943499999994</v>
      </c>
      <c r="AH50" s="62"/>
      <c r="AI50" s="37">
        <f t="shared" si="5"/>
        <v>0.96999999999999886</v>
      </c>
      <c r="AJ50" s="38">
        <f t="shared" si="6"/>
        <v>2.4878209941494245E-2</v>
      </c>
      <c r="AL50" s="63"/>
      <c r="AM50" s="64"/>
      <c r="AN50" s="54">
        <f>SUM(AN47:AN49)</f>
        <v>40.58994349999999</v>
      </c>
      <c r="AO50" s="62"/>
      <c r="AP50" s="37">
        <f t="shared" si="7"/>
        <v>0.62999999999999545</v>
      </c>
      <c r="AQ50" s="38">
        <f t="shared" si="8"/>
        <v>1.5765788057232753E-2</v>
      </c>
    </row>
    <row r="51" spans="2:43" ht="25.5" x14ac:dyDescent="0.2">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5" x14ac:dyDescent="0.2">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66.676263750000004</v>
      </c>
      <c r="I60" s="94"/>
      <c r="J60" s="95"/>
      <c r="K60" s="95"/>
      <c r="L60" s="93">
        <f>SUM(L51:L56,L50)</f>
        <v>68.580398500000001</v>
      </c>
      <c r="M60" s="96"/>
      <c r="N60" s="97">
        <f t="shared" ref="N60" si="72">L60-H60</f>
        <v>1.9041347499999972</v>
      </c>
      <c r="O60" s="98">
        <f t="shared" ref="O60" si="73">IF((H60)=0,"",(N60/H60))</f>
        <v>2.8557910160345437E-2</v>
      </c>
      <c r="Q60" s="95"/>
      <c r="R60" s="95"/>
      <c r="S60" s="97">
        <f>SUM(S51:S56,S50)</f>
        <v>70.57039850000001</v>
      </c>
      <c r="T60" s="96"/>
      <c r="U60" s="97">
        <f t="shared" si="1"/>
        <v>1.9900000000000091</v>
      </c>
      <c r="V60" s="98">
        <f>IF((L60)=0,"",(U60/L60))</f>
        <v>2.9017037572332115E-2</v>
      </c>
      <c r="X60" s="95"/>
      <c r="Y60" s="95"/>
      <c r="Z60" s="97">
        <f>SUM(Z51:Z56,Z50)</f>
        <v>72.5503985</v>
      </c>
      <c r="AA60" s="96"/>
      <c r="AB60" s="97">
        <f t="shared" si="3"/>
        <v>1.9799999999999898</v>
      </c>
      <c r="AC60" s="98">
        <f>IF((S60)=0,"",(AB60/S60))</f>
        <v>2.8057089687540726E-2</v>
      </c>
      <c r="AE60" s="95"/>
      <c r="AF60" s="95"/>
      <c r="AG60" s="97">
        <f>SUM(AG51:AG56,AG50)</f>
        <v>73.540398499999995</v>
      </c>
      <c r="AH60" s="96"/>
      <c r="AI60" s="97">
        <f t="shared" ref="AI60:AI64" si="74">AG60-Z60</f>
        <v>0.98999999999999488</v>
      </c>
      <c r="AJ60" s="98">
        <f>IF((Z60)=0,"",(AI60/Z60))</f>
        <v>1.3645686591232092E-2</v>
      </c>
      <c r="AL60" s="95"/>
      <c r="AM60" s="95"/>
      <c r="AN60" s="97">
        <f>SUM(AN51:AN56,AN50)</f>
        <v>74.190398499999986</v>
      </c>
      <c r="AO60" s="96"/>
      <c r="AP60" s="97">
        <f t="shared" ref="AP60:AP64" si="75">AN60-AG60</f>
        <v>0.64999999999999147</v>
      </c>
      <c r="AQ60" s="98">
        <f>IF((AG60)=0,"",(AP60/AG60))</f>
        <v>8.8386793280701564E-3</v>
      </c>
    </row>
    <row r="61" spans="2:43" x14ac:dyDescent="0.2">
      <c r="B61" s="99" t="s">
        <v>40</v>
      </c>
      <c r="C61" s="21"/>
      <c r="D61" s="21"/>
      <c r="E61" s="21"/>
      <c r="F61" s="100">
        <v>0.13</v>
      </c>
      <c r="G61" s="101"/>
      <c r="H61" s="102">
        <f>H60*F61</f>
        <v>8.6679142875000004</v>
      </c>
      <c r="I61" s="103"/>
      <c r="J61" s="104">
        <v>0.13</v>
      </c>
      <c r="K61" s="103"/>
      <c r="L61" s="105">
        <f>L60*J61</f>
        <v>8.915451805</v>
      </c>
      <c r="M61" s="106"/>
      <c r="N61" s="107">
        <f t="shared" si="58"/>
        <v>0.24753751749999964</v>
      </c>
      <c r="O61" s="108">
        <f t="shared" si="59"/>
        <v>2.8557910160345437E-2</v>
      </c>
      <c r="Q61" s="104">
        <v>0.13</v>
      </c>
      <c r="R61" s="103"/>
      <c r="S61" s="105">
        <f>S60*Q61</f>
        <v>9.174151805000001</v>
      </c>
      <c r="T61" s="106"/>
      <c r="U61" s="107">
        <f t="shared" si="1"/>
        <v>0.25870000000000104</v>
      </c>
      <c r="V61" s="108">
        <f t="shared" ref="V61:V70" si="76">IF((L61)=0,"",(U61/L61))</f>
        <v>2.9017037572332101E-2</v>
      </c>
      <c r="X61" s="104">
        <v>0.13</v>
      </c>
      <c r="Y61" s="103"/>
      <c r="Z61" s="105">
        <f>Z60*X61</f>
        <v>9.4315518049999998</v>
      </c>
      <c r="AA61" s="106"/>
      <c r="AB61" s="107">
        <f t="shared" si="3"/>
        <v>0.25739999999999874</v>
      </c>
      <c r="AC61" s="108">
        <f t="shared" ref="AC61:AC70" si="77">IF((S61)=0,"",(AB61/S61))</f>
        <v>2.8057089687540733E-2</v>
      </c>
      <c r="AE61" s="104">
        <v>0.13</v>
      </c>
      <c r="AF61" s="103"/>
      <c r="AG61" s="105">
        <f>AG60*AE61</f>
        <v>9.560251805</v>
      </c>
      <c r="AH61" s="106"/>
      <c r="AI61" s="107">
        <f t="shared" si="74"/>
        <v>0.12870000000000026</v>
      </c>
      <c r="AJ61" s="108">
        <f t="shared" ref="AJ61:AJ70" si="78">IF((Z61)=0,"",(AI61/Z61))</f>
        <v>1.3645686591232191E-2</v>
      </c>
      <c r="AL61" s="104">
        <v>0.13</v>
      </c>
      <c r="AM61" s="103"/>
      <c r="AN61" s="105">
        <f>AN60*AL61</f>
        <v>9.6447518049999985</v>
      </c>
      <c r="AO61" s="106"/>
      <c r="AP61" s="107">
        <f t="shared" si="75"/>
        <v>8.4499999999998465E-2</v>
      </c>
      <c r="AQ61" s="108">
        <f t="shared" ref="AQ61:AQ70" si="79">IF((AG61)=0,"",(AP61/AG61))</f>
        <v>8.8386793280701113E-3</v>
      </c>
    </row>
    <row r="62" spans="2:43" x14ac:dyDescent="0.2">
      <c r="B62" s="109" t="s">
        <v>41</v>
      </c>
      <c r="C62" s="21"/>
      <c r="D62" s="21"/>
      <c r="E62" s="21"/>
      <c r="F62" s="110"/>
      <c r="G62" s="101"/>
      <c r="H62" s="102">
        <f>H60+H61</f>
        <v>75.344178037500001</v>
      </c>
      <c r="I62" s="103"/>
      <c r="J62" s="103"/>
      <c r="K62" s="103"/>
      <c r="L62" s="105">
        <f>L60+L61</f>
        <v>77.495850305000005</v>
      </c>
      <c r="M62" s="106"/>
      <c r="N62" s="107">
        <f t="shared" si="58"/>
        <v>2.151672267500004</v>
      </c>
      <c r="O62" s="108">
        <f t="shared" si="59"/>
        <v>2.8557910160345531E-2</v>
      </c>
      <c r="Q62" s="103"/>
      <c r="R62" s="103"/>
      <c r="S62" s="105">
        <f>S60+S61</f>
        <v>79.744550305000018</v>
      </c>
      <c r="T62" s="106"/>
      <c r="U62" s="107">
        <f t="shared" si="1"/>
        <v>2.2487000000000137</v>
      </c>
      <c r="V62" s="108">
        <f t="shared" si="76"/>
        <v>2.901703757233216E-2</v>
      </c>
      <c r="X62" s="103"/>
      <c r="Y62" s="103"/>
      <c r="Z62" s="105">
        <f>Z60+Z61</f>
        <v>81.981950304999998</v>
      </c>
      <c r="AA62" s="106"/>
      <c r="AB62" s="107">
        <f t="shared" si="3"/>
        <v>2.2373999999999796</v>
      </c>
      <c r="AC62" s="108">
        <f t="shared" si="77"/>
        <v>2.8057089687540612E-2</v>
      </c>
      <c r="AE62" s="103"/>
      <c r="AF62" s="103"/>
      <c r="AG62" s="105">
        <f>AG60+AG61</f>
        <v>83.100650304999988</v>
      </c>
      <c r="AH62" s="106"/>
      <c r="AI62" s="107">
        <f t="shared" si="74"/>
        <v>1.1186999999999898</v>
      </c>
      <c r="AJ62" s="108">
        <f t="shared" si="78"/>
        <v>1.3645686591232038E-2</v>
      </c>
      <c r="AL62" s="103"/>
      <c r="AM62" s="103"/>
      <c r="AN62" s="105">
        <f>AN60+AN61</f>
        <v>83.835150304999985</v>
      </c>
      <c r="AO62" s="106"/>
      <c r="AP62" s="107">
        <f t="shared" si="75"/>
        <v>0.73449999999999704</v>
      </c>
      <c r="AQ62" s="108">
        <f t="shared" si="79"/>
        <v>8.838679328070238E-3</v>
      </c>
    </row>
    <row r="63" spans="2:43" ht="15.75" customHeight="1" x14ac:dyDescent="0.2">
      <c r="B63" s="415" t="s">
        <v>127</v>
      </c>
      <c r="C63" s="415"/>
      <c r="D63" s="415"/>
      <c r="E63" s="21"/>
      <c r="F63" s="267">
        <f>'Res (100)'!F64</f>
        <v>0.318</v>
      </c>
      <c r="G63" s="101"/>
      <c r="H63" s="111">
        <f>F63*H60</f>
        <v>21.203051872500001</v>
      </c>
      <c r="I63" s="103"/>
      <c r="J63" s="268">
        <f>'Res (100)'!J64</f>
        <v>0.318</v>
      </c>
      <c r="K63" s="103"/>
      <c r="L63" s="112">
        <f>J63*L60</f>
        <v>21.808566723000002</v>
      </c>
      <c r="M63" s="106"/>
      <c r="N63" s="112">
        <f t="shared" si="58"/>
        <v>0.60551485050000053</v>
      </c>
      <c r="O63" s="113">
        <f t="shared" si="59"/>
        <v>2.8557910160345503E-2</v>
      </c>
      <c r="Q63" s="268">
        <f>'Res (100)'!Q64</f>
        <v>0.318</v>
      </c>
      <c r="R63" s="103"/>
      <c r="S63" s="112">
        <f>Q63*S60</f>
        <v>22.441386723000004</v>
      </c>
      <c r="T63" s="106"/>
      <c r="U63" s="112">
        <f t="shared" si="1"/>
        <v>0.63282000000000238</v>
      </c>
      <c r="V63" s="113">
        <f t="shared" si="76"/>
        <v>2.901703757233209E-2</v>
      </c>
      <c r="X63" s="268">
        <f>Q63</f>
        <v>0.318</v>
      </c>
      <c r="Y63" s="103"/>
      <c r="Z63" s="112">
        <f>X63*Z60</f>
        <v>23.071026722999999</v>
      </c>
      <c r="AA63" s="106"/>
      <c r="AB63" s="112">
        <f t="shared" si="3"/>
        <v>0.62963999999999487</v>
      </c>
      <c r="AC63" s="113">
        <f t="shared" si="77"/>
        <v>2.8057089687540639E-2</v>
      </c>
      <c r="AE63" s="268">
        <f>X63</f>
        <v>0.318</v>
      </c>
      <c r="AF63" s="103"/>
      <c r="AG63" s="112">
        <f>AE63*AG60</f>
        <v>23.385846723</v>
      </c>
      <c r="AH63" s="106"/>
      <c r="AI63" s="112">
        <f t="shared" si="74"/>
        <v>0.31482000000000099</v>
      </c>
      <c r="AJ63" s="113">
        <f t="shared" si="78"/>
        <v>1.3645686591232206E-2</v>
      </c>
      <c r="AL63" s="268">
        <f>AE63</f>
        <v>0.318</v>
      </c>
      <c r="AM63" s="103"/>
      <c r="AN63" s="112">
        <f>AL63*AN60</f>
        <v>23.592546722999995</v>
      </c>
      <c r="AO63" s="106"/>
      <c r="AP63" s="112">
        <f t="shared" si="75"/>
        <v>0.20669999999999433</v>
      </c>
      <c r="AQ63" s="113">
        <f t="shared" si="79"/>
        <v>8.8386793280700298E-3</v>
      </c>
    </row>
    <row r="64" spans="2:43" ht="13.5" customHeight="1" thickBot="1" x14ac:dyDescent="0.25">
      <c r="B64" s="416" t="s">
        <v>126</v>
      </c>
      <c r="C64" s="416"/>
      <c r="D64" s="416"/>
      <c r="E64" s="114"/>
      <c r="F64" s="115"/>
      <c r="G64" s="116"/>
      <c r="H64" s="117">
        <f>H62-H63</f>
        <v>54.141126165000003</v>
      </c>
      <c r="I64" s="118"/>
      <c r="J64" s="118"/>
      <c r="K64" s="118"/>
      <c r="L64" s="119">
        <f>L62-L63</f>
        <v>55.687283582000006</v>
      </c>
      <c r="M64" s="120"/>
      <c r="N64" s="121">
        <f t="shared" si="58"/>
        <v>1.5461574170000034</v>
      </c>
      <c r="O64" s="122">
        <f t="shared" si="59"/>
        <v>2.8557910160345541E-2</v>
      </c>
      <c r="Q64" s="118"/>
      <c r="R64" s="118"/>
      <c r="S64" s="119">
        <f>S62-S63</f>
        <v>57.30316358200001</v>
      </c>
      <c r="T64" s="120"/>
      <c r="U64" s="121">
        <f t="shared" si="1"/>
        <v>1.6158800000000042</v>
      </c>
      <c r="V64" s="122">
        <f t="shared" si="76"/>
        <v>2.9017037572332056E-2</v>
      </c>
      <c r="X64" s="118"/>
      <c r="Y64" s="118"/>
      <c r="Z64" s="119">
        <f>Z62-Z63</f>
        <v>58.910923581999995</v>
      </c>
      <c r="AA64" s="120"/>
      <c r="AB64" s="121">
        <f t="shared" si="3"/>
        <v>1.6077599999999848</v>
      </c>
      <c r="AC64" s="122">
        <f t="shared" si="77"/>
        <v>2.8057089687540605E-2</v>
      </c>
      <c r="AE64" s="118"/>
      <c r="AF64" s="118"/>
      <c r="AG64" s="119">
        <f>AG62-AG63</f>
        <v>59.714803581999988</v>
      </c>
      <c r="AH64" s="120"/>
      <c r="AI64" s="121">
        <f t="shared" si="74"/>
        <v>0.80387999999999238</v>
      </c>
      <c r="AJ64" s="122">
        <f t="shared" si="78"/>
        <v>1.3645686591232034E-2</v>
      </c>
      <c r="AL64" s="118"/>
      <c r="AM64" s="118"/>
      <c r="AN64" s="119">
        <f>AN62-AN63</f>
        <v>60.242603581999987</v>
      </c>
      <c r="AO64" s="120"/>
      <c r="AP64" s="121">
        <f t="shared" si="75"/>
        <v>0.52779999999999916</v>
      </c>
      <c r="AQ64" s="122">
        <f t="shared" si="79"/>
        <v>8.8386793280702588E-3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64.533763750000006</v>
      </c>
      <c r="I66" s="134"/>
      <c r="J66" s="135"/>
      <c r="K66" s="135"/>
      <c r="L66" s="133">
        <f>SUM(L57:L58,L50,L51:L53)</f>
        <v>66.437898500000017</v>
      </c>
      <c r="M66" s="136"/>
      <c r="N66" s="137">
        <f t="shared" ref="N66:N70" si="80">L66-H66</f>
        <v>1.9041347500000114</v>
      </c>
      <c r="O66" s="98">
        <f t="shared" ref="O66:O70" si="81">IF((H66)=0,"",(N66/H66))</f>
        <v>2.9506023503859422E-2</v>
      </c>
      <c r="Q66" s="135"/>
      <c r="R66" s="135"/>
      <c r="S66" s="137">
        <f>SUM(S57:S58,S50,S51:S53)</f>
        <v>68.427898500000012</v>
      </c>
      <c r="T66" s="136"/>
      <c r="U66" s="137">
        <f t="shared" si="1"/>
        <v>1.9899999999999949</v>
      </c>
      <c r="V66" s="98">
        <f t="shared" si="76"/>
        <v>2.9952783651036079E-2</v>
      </c>
      <c r="X66" s="135"/>
      <c r="Y66" s="135"/>
      <c r="Z66" s="137">
        <f>SUM(Z57:Z58,Z50,Z51:Z53)</f>
        <v>70.407898500000002</v>
      </c>
      <c r="AA66" s="136"/>
      <c r="AB66" s="137">
        <f t="shared" si="3"/>
        <v>1.9799999999999898</v>
      </c>
      <c r="AC66" s="98">
        <f t="shared" si="77"/>
        <v>2.8935566390366197E-2</v>
      </c>
      <c r="AE66" s="135"/>
      <c r="AF66" s="135"/>
      <c r="AG66" s="137">
        <f>SUM(AG57:AG58,AG50,AG51:AG53)</f>
        <v>71.397898500000011</v>
      </c>
      <c r="AH66" s="136"/>
      <c r="AI66" s="137">
        <f t="shared" ref="AI66:AI70" si="82">AG66-Z66</f>
        <v>0.99000000000000909</v>
      </c>
      <c r="AJ66" s="98">
        <f t="shared" si="78"/>
        <v>1.406092244039934E-2</v>
      </c>
      <c r="AL66" s="135"/>
      <c r="AM66" s="135"/>
      <c r="AN66" s="137">
        <f>SUM(AN57:AN58,AN50,AN51:AN53)</f>
        <v>72.047898500000002</v>
      </c>
      <c r="AO66" s="136"/>
      <c r="AP66" s="137">
        <f t="shared" ref="AP66:AP70" si="83">AN66-AG66</f>
        <v>0.64999999999999147</v>
      </c>
      <c r="AQ66" s="98">
        <f t="shared" si="79"/>
        <v>9.1039094098825796E-3</v>
      </c>
    </row>
    <row r="67" spans="1:43" s="79" customFormat="1" x14ac:dyDescent="0.2">
      <c r="B67" s="138" t="s">
        <v>40</v>
      </c>
      <c r="C67" s="73"/>
      <c r="D67" s="73"/>
      <c r="E67" s="73"/>
      <c r="F67" s="139">
        <v>0.13</v>
      </c>
      <c r="G67" s="132"/>
      <c r="H67" s="140">
        <f>H66*F67</f>
        <v>8.3893892875000002</v>
      </c>
      <c r="I67" s="141"/>
      <c r="J67" s="142">
        <v>0.13</v>
      </c>
      <c r="K67" s="143"/>
      <c r="L67" s="144">
        <f>L66*J67</f>
        <v>8.6369268050000017</v>
      </c>
      <c r="M67" s="145"/>
      <c r="N67" s="146">
        <f t="shared" si="80"/>
        <v>0.24753751750000141</v>
      </c>
      <c r="O67" s="108">
        <f t="shared" si="81"/>
        <v>2.9506023503859415E-2</v>
      </c>
      <c r="Q67" s="142">
        <v>0.13</v>
      </c>
      <c r="R67" s="143"/>
      <c r="S67" s="144">
        <f>S66*Q67</f>
        <v>8.8956268050000027</v>
      </c>
      <c r="T67" s="145"/>
      <c r="U67" s="146">
        <f t="shared" si="1"/>
        <v>0.25870000000000104</v>
      </c>
      <c r="V67" s="108">
        <f t="shared" si="76"/>
        <v>2.9952783651036277E-2</v>
      </c>
      <c r="X67" s="142">
        <v>0.13</v>
      </c>
      <c r="Y67" s="143"/>
      <c r="Z67" s="144">
        <f>Z66*X67</f>
        <v>9.1530268049999997</v>
      </c>
      <c r="AA67" s="145"/>
      <c r="AB67" s="146">
        <f t="shared" si="3"/>
        <v>0.25739999999999696</v>
      </c>
      <c r="AC67" s="108">
        <f t="shared" si="77"/>
        <v>2.8935566390365999E-2</v>
      </c>
      <c r="AE67" s="142">
        <v>0.13</v>
      </c>
      <c r="AF67" s="143"/>
      <c r="AG67" s="144">
        <f>AG66*AE67</f>
        <v>9.2817268050000017</v>
      </c>
      <c r="AH67" s="145"/>
      <c r="AI67" s="146">
        <f t="shared" si="82"/>
        <v>0.12870000000000203</v>
      </c>
      <c r="AJ67" s="108">
        <f t="shared" si="78"/>
        <v>1.4060922440399434E-2</v>
      </c>
      <c r="AL67" s="142">
        <v>0.13</v>
      </c>
      <c r="AM67" s="143"/>
      <c r="AN67" s="144">
        <f>AN66*AL67</f>
        <v>9.3662268050000002</v>
      </c>
      <c r="AO67" s="145"/>
      <c r="AP67" s="146">
        <f t="shared" si="83"/>
        <v>8.4499999999998465E-2</v>
      </c>
      <c r="AQ67" s="108">
        <f t="shared" si="79"/>
        <v>9.1039094098825345E-3</v>
      </c>
    </row>
    <row r="68" spans="1:43" s="79" customFormat="1" x14ac:dyDescent="0.2">
      <c r="B68" s="147" t="s">
        <v>41</v>
      </c>
      <c r="C68" s="73"/>
      <c r="D68" s="73"/>
      <c r="E68" s="73"/>
      <c r="F68" s="148"/>
      <c r="G68" s="149"/>
      <c r="H68" s="140">
        <f>H66+H67</f>
        <v>72.923153037500001</v>
      </c>
      <c r="I68" s="141"/>
      <c r="J68" s="141"/>
      <c r="K68" s="141"/>
      <c r="L68" s="144">
        <f>L66+L67</f>
        <v>75.074825305000019</v>
      </c>
      <c r="M68" s="145"/>
      <c r="N68" s="146">
        <f t="shared" si="80"/>
        <v>2.1516722675000182</v>
      </c>
      <c r="O68" s="108">
        <f t="shared" si="81"/>
        <v>2.9506023503859499E-2</v>
      </c>
      <c r="Q68" s="141"/>
      <c r="R68" s="141"/>
      <c r="S68" s="144">
        <f>S66+S67</f>
        <v>77.323525305000018</v>
      </c>
      <c r="T68" s="145"/>
      <c r="U68" s="146">
        <f t="shared" si="1"/>
        <v>2.2486999999999995</v>
      </c>
      <c r="V68" s="108">
        <f t="shared" si="76"/>
        <v>2.9952783651036149E-2</v>
      </c>
      <c r="X68" s="141"/>
      <c r="Y68" s="141"/>
      <c r="Z68" s="144">
        <f>Z66+Z67</f>
        <v>79.560925304999998</v>
      </c>
      <c r="AA68" s="145"/>
      <c r="AB68" s="146">
        <f t="shared" si="3"/>
        <v>2.2373999999999796</v>
      </c>
      <c r="AC68" s="108">
        <f t="shared" si="77"/>
        <v>2.8935566390366079E-2</v>
      </c>
      <c r="AE68" s="141"/>
      <c r="AF68" s="141"/>
      <c r="AG68" s="144">
        <f>AG66+AG67</f>
        <v>80.679625305000016</v>
      </c>
      <c r="AH68" s="145"/>
      <c r="AI68" s="146">
        <f t="shared" si="82"/>
        <v>1.1187000000000182</v>
      </c>
      <c r="AJ68" s="108">
        <f t="shared" si="78"/>
        <v>1.4060922440399441E-2</v>
      </c>
      <c r="AL68" s="141"/>
      <c r="AM68" s="141"/>
      <c r="AN68" s="144">
        <f>AN66+AN67</f>
        <v>81.414125304999999</v>
      </c>
      <c r="AO68" s="145"/>
      <c r="AP68" s="146">
        <f t="shared" si="83"/>
        <v>0.73449999999998283</v>
      </c>
      <c r="AQ68" s="108">
        <f t="shared" si="79"/>
        <v>9.1039094098824859E-3</v>
      </c>
    </row>
    <row r="69" spans="1:43" s="79" customFormat="1" ht="15.75" customHeight="1" x14ac:dyDescent="0.2">
      <c r="B69" s="415" t="s">
        <v>127</v>
      </c>
      <c r="C69" s="415"/>
      <c r="D69" s="415"/>
      <c r="E69" s="73"/>
      <c r="F69" s="269">
        <f>F63</f>
        <v>0.318</v>
      </c>
      <c r="G69" s="149"/>
      <c r="H69" s="150">
        <f>F69*H66</f>
        <v>20.521736872500004</v>
      </c>
      <c r="I69" s="141"/>
      <c r="J69" s="268">
        <f>'Res (100)'!J70</f>
        <v>0.318</v>
      </c>
      <c r="K69" s="141"/>
      <c r="L69" s="112">
        <f>J69*L66</f>
        <v>21.127251723000004</v>
      </c>
      <c r="M69" s="145"/>
      <c r="N69" s="151">
        <f t="shared" si="80"/>
        <v>0.60551485050000053</v>
      </c>
      <c r="O69" s="113">
        <f t="shared" si="81"/>
        <v>2.950602350385927E-2</v>
      </c>
      <c r="Q69" s="268">
        <f>'Res (100)'!Q70</f>
        <v>0.318</v>
      </c>
      <c r="R69" s="141"/>
      <c r="S69" s="112">
        <f>Q69*S66</f>
        <v>21.760071723000003</v>
      </c>
      <c r="T69" s="145"/>
      <c r="U69" s="151">
        <f t="shared" si="1"/>
        <v>0.63281999999999883</v>
      </c>
      <c r="V69" s="113">
        <f t="shared" si="76"/>
        <v>2.99527836510361E-2</v>
      </c>
      <c r="X69" s="268">
        <f>Q69</f>
        <v>0.318</v>
      </c>
      <c r="Y69" s="141"/>
      <c r="Z69" s="112">
        <f>X69*Z66</f>
        <v>22.389711723000001</v>
      </c>
      <c r="AA69" s="145"/>
      <c r="AB69" s="151">
        <f t="shared" si="3"/>
        <v>0.62963999999999842</v>
      </c>
      <c r="AC69" s="113">
        <f t="shared" si="77"/>
        <v>2.8935566390366273E-2</v>
      </c>
      <c r="AE69" s="268">
        <f>X69</f>
        <v>0.318</v>
      </c>
      <c r="AF69" s="141"/>
      <c r="AG69" s="112">
        <f>AE69*AG66</f>
        <v>22.704531723000002</v>
      </c>
      <c r="AH69" s="145"/>
      <c r="AI69" s="151">
        <f t="shared" si="82"/>
        <v>0.31482000000000099</v>
      </c>
      <c r="AJ69" s="113">
        <f t="shared" si="78"/>
        <v>1.4060922440399255E-2</v>
      </c>
      <c r="AL69" s="268">
        <f>AE69</f>
        <v>0.318</v>
      </c>
      <c r="AM69" s="141"/>
      <c r="AN69" s="112">
        <f>AL69*AN66</f>
        <v>22.911231723</v>
      </c>
      <c r="AO69" s="145"/>
      <c r="AP69" s="151">
        <f t="shared" si="83"/>
        <v>0.20669999999999789</v>
      </c>
      <c r="AQ69" s="113">
        <f t="shared" si="79"/>
        <v>9.1039094098826073E-3</v>
      </c>
    </row>
    <row r="70" spans="1:43" s="79" customFormat="1" ht="13.5" customHeight="1" thickBot="1" x14ac:dyDescent="0.25">
      <c r="B70" s="414" t="s">
        <v>128</v>
      </c>
      <c r="C70" s="414"/>
      <c r="D70" s="414"/>
      <c r="E70" s="152"/>
      <c r="F70" s="153"/>
      <c r="G70" s="154"/>
      <c r="H70" s="155">
        <f>H68-H69</f>
        <v>52.401416165000001</v>
      </c>
      <c r="I70" s="156"/>
      <c r="J70" s="156"/>
      <c r="K70" s="156"/>
      <c r="L70" s="157">
        <f>L68-L69</f>
        <v>53.947573582000018</v>
      </c>
      <c r="M70" s="158"/>
      <c r="N70" s="159">
        <f t="shared" si="80"/>
        <v>1.5461574170000176</v>
      </c>
      <c r="O70" s="160">
        <f t="shared" si="81"/>
        <v>2.9506023503859585E-2</v>
      </c>
      <c r="Q70" s="156"/>
      <c r="R70" s="156"/>
      <c r="S70" s="157">
        <f>S68-S69</f>
        <v>55.563453582000015</v>
      </c>
      <c r="T70" s="158"/>
      <c r="U70" s="159">
        <f t="shared" si="1"/>
        <v>1.6158799999999971</v>
      </c>
      <c r="V70" s="160">
        <f t="shared" si="76"/>
        <v>2.99527836510361E-2</v>
      </c>
      <c r="X70" s="156"/>
      <c r="Y70" s="156"/>
      <c r="Z70" s="157">
        <f>Z68-Z69</f>
        <v>57.171213581999993</v>
      </c>
      <c r="AA70" s="158"/>
      <c r="AB70" s="159">
        <f t="shared" si="3"/>
        <v>1.6077599999999777</v>
      </c>
      <c r="AC70" s="160">
        <f t="shared" si="77"/>
        <v>2.893556639036594E-2</v>
      </c>
      <c r="AE70" s="156"/>
      <c r="AF70" s="156"/>
      <c r="AG70" s="157">
        <f>AG68-AG69</f>
        <v>57.975093582000014</v>
      </c>
      <c r="AH70" s="158"/>
      <c r="AI70" s="159">
        <f t="shared" si="82"/>
        <v>0.8038800000000208</v>
      </c>
      <c r="AJ70" s="160">
        <f t="shared" si="78"/>
        <v>1.4060922440399578E-2</v>
      </c>
      <c r="AL70" s="156"/>
      <c r="AM70" s="156"/>
      <c r="AN70" s="157">
        <f>AN68-AN69</f>
        <v>58.502893581999999</v>
      </c>
      <c r="AO70" s="158"/>
      <c r="AP70" s="159">
        <f t="shared" si="83"/>
        <v>0.52779999999998495</v>
      </c>
      <c r="AQ70" s="160">
        <f t="shared" si="79"/>
        <v>9.1039094098824391E-3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619125</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28575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1.5703125" style="6" bestFit="1" customWidth="1"/>
    <col min="9" max="9" width="2.85546875" style="6" customWidth="1"/>
    <col min="10" max="10" width="11.5703125" style="6" bestFit="1" customWidth="1"/>
    <col min="11" max="11" width="9.85546875" style="6" bestFit="1" customWidth="1"/>
    <col min="12" max="12" width="11.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1.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1.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1.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1.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4">
        <f>+'Res (100)'!J23</f>
        <v>30.53</v>
      </c>
      <c r="K23" s="29">
        <v>1</v>
      </c>
      <c r="L23" s="26">
        <f>K23*J23</f>
        <v>30.53</v>
      </c>
      <c r="M23" s="27"/>
      <c r="N23" s="30">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
      <c r="B31" s="21" t="s">
        <v>136</v>
      </c>
      <c r="C31" s="21"/>
      <c r="D31" s="22" t="s">
        <v>17</v>
      </c>
      <c r="E31" s="23"/>
      <c r="F31" s="24">
        <f>+'Proposed Rates'!D67</f>
        <v>0</v>
      </c>
      <c r="G31" s="25">
        <f>$F$18</f>
        <v>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500</v>
      </c>
      <c r="Z31" s="26">
        <f t="shared" si="26"/>
        <v>0</v>
      </c>
      <c r="AA31" s="27"/>
      <c r="AB31" s="30">
        <f t="shared" si="3"/>
        <v>-0.24</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516.75</v>
      </c>
      <c r="H44" s="26">
        <f>G44*F44</f>
        <v>3.1005000000000001E-2</v>
      </c>
      <c r="I44" s="27"/>
      <c r="J44" s="46">
        <f>'Proposed Rates'!E233</f>
        <v>6.0000000000000002E-5</v>
      </c>
      <c r="K44" s="45">
        <f>$F$18*(1+J73)</f>
        <v>516.9</v>
      </c>
      <c r="L44" s="26">
        <f>K44*J44</f>
        <v>3.1014E-2</v>
      </c>
      <c r="M44" s="27"/>
      <c r="N44" s="30">
        <f>L44-H44</f>
        <v>8.9999999999985925E-6</v>
      </c>
      <c r="O44" s="31">
        <f>IF((H44)=0,"",(N44/H44))</f>
        <v>2.9027576197382978E-4</v>
      </c>
      <c r="Q44" s="46">
        <f>'Proposed Rates'!F233</f>
        <v>6.0000000000000002E-5</v>
      </c>
      <c r="R44" s="45">
        <f>$F$18*(1+Q73)</f>
        <v>516.9</v>
      </c>
      <c r="S44" s="26">
        <f>R44*Q44</f>
        <v>3.1014E-2</v>
      </c>
      <c r="T44" s="27"/>
      <c r="U44" s="30">
        <f t="shared" si="1"/>
        <v>0</v>
      </c>
      <c r="V44" s="31">
        <f t="shared" si="2"/>
        <v>0</v>
      </c>
      <c r="X44" s="46">
        <f>'Proposed Rates'!G233</f>
        <v>6.0000000000000002E-5</v>
      </c>
      <c r="Y44" s="45">
        <f>$F$18*(1+X73)</f>
        <v>516.9</v>
      </c>
      <c r="Z44" s="26">
        <f>Y44*X44</f>
        <v>3.1014E-2</v>
      </c>
      <c r="AA44" s="27"/>
      <c r="AB44" s="30">
        <f t="shared" si="3"/>
        <v>0</v>
      </c>
      <c r="AC44" s="31">
        <f t="shared" si="4"/>
        <v>0</v>
      </c>
      <c r="AE44" s="46">
        <f>'Proposed Rates'!H233</f>
        <v>6.0000000000000002E-5</v>
      </c>
      <c r="AF44" s="45">
        <f>$F$18*(1+AE73)</f>
        <v>516.9</v>
      </c>
      <c r="AG44" s="26">
        <f>AF44*AE44</f>
        <v>3.1014E-2</v>
      </c>
      <c r="AH44" s="27"/>
      <c r="AI44" s="30">
        <f t="shared" si="5"/>
        <v>0</v>
      </c>
      <c r="AJ44" s="31">
        <f t="shared" si="6"/>
        <v>0</v>
      </c>
      <c r="AL44" s="46">
        <f>'Proposed Rates'!I233</f>
        <v>6.0000000000000002E-5</v>
      </c>
      <c r="AM44" s="45">
        <f>$F$18*(1+AL73)</f>
        <v>516.9</v>
      </c>
      <c r="AN44" s="26">
        <f>AM44*AL44</f>
        <v>3.1014E-2</v>
      </c>
      <c r="AO44" s="27"/>
      <c r="AP44" s="30">
        <f t="shared" si="7"/>
        <v>0</v>
      </c>
      <c r="AQ44" s="31">
        <f t="shared" si="8"/>
        <v>0</v>
      </c>
    </row>
    <row r="45" spans="2:43" x14ac:dyDescent="0.2">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31.227802499999999</v>
      </c>
      <c r="I47" s="36"/>
      <c r="J47" s="53"/>
      <c r="K47" s="55"/>
      <c r="L47" s="54">
        <f>SUM(L40:L46)+L39</f>
        <v>32.746946999999999</v>
      </c>
      <c r="M47" s="36"/>
      <c r="N47" s="37">
        <f t="shared" ref="N47:N64" si="58">L47-H47</f>
        <v>1.5191444999999995</v>
      </c>
      <c r="O47" s="38">
        <f t="shared" ref="O47:O64" si="59">IF((H47)=0,"",(N47/H47))</f>
        <v>4.8647179064232889E-2</v>
      </c>
      <c r="Q47" s="53"/>
      <c r="R47" s="55"/>
      <c r="S47" s="54">
        <f>SUM(S40:S46)+S39</f>
        <v>34.716947000000005</v>
      </c>
      <c r="T47" s="36"/>
      <c r="U47" s="37">
        <f t="shared" si="1"/>
        <v>1.970000000000006</v>
      </c>
      <c r="V47" s="38">
        <f t="shared" si="2"/>
        <v>6.015827979322793E-2</v>
      </c>
      <c r="X47" s="53"/>
      <c r="Y47" s="55"/>
      <c r="Z47" s="54">
        <f>SUM(Z40:Z46)+Z39</f>
        <v>36.826946999999997</v>
      </c>
      <c r="AA47" s="36"/>
      <c r="AB47" s="37">
        <f t="shared" si="3"/>
        <v>2.1099999999999923</v>
      </c>
      <c r="AC47" s="38">
        <f t="shared" si="4"/>
        <v>6.0777233666312651E-2</v>
      </c>
      <c r="AE47" s="53"/>
      <c r="AF47" s="55"/>
      <c r="AG47" s="54">
        <f>SUM(AG40:AG46)+AG39</f>
        <v>37.796946999999996</v>
      </c>
      <c r="AH47" s="36"/>
      <c r="AI47" s="37">
        <f t="shared" si="5"/>
        <v>0.96999999999999886</v>
      </c>
      <c r="AJ47" s="38">
        <f t="shared" si="6"/>
        <v>2.6339408477167519E-2</v>
      </c>
      <c r="AL47" s="53"/>
      <c r="AM47" s="55"/>
      <c r="AN47" s="54">
        <f>SUM(AN40:AN46)+AN39</f>
        <v>38.426946999999998</v>
      </c>
      <c r="AO47" s="36"/>
      <c r="AP47" s="37">
        <f t="shared" si="7"/>
        <v>0.63000000000000256</v>
      </c>
      <c r="AQ47" s="38">
        <f t="shared" si="8"/>
        <v>1.6668012895327305E-2</v>
      </c>
    </row>
    <row r="48" spans="2:43" x14ac:dyDescent="0.2">
      <c r="B48" s="27" t="s">
        <v>28</v>
      </c>
      <c r="C48" s="27"/>
      <c r="D48" s="56" t="s">
        <v>20</v>
      </c>
      <c r="E48" s="57"/>
      <c r="F48" s="28">
        <f>'Proposed Rates'!D153</f>
        <v>7.6E-3</v>
      </c>
      <c r="G48" s="58">
        <f>F18*(1+F73)</f>
        <v>516.75</v>
      </c>
      <c r="H48" s="26">
        <f>G48*F48</f>
        <v>3.9272999999999998</v>
      </c>
      <c r="I48" s="27"/>
      <c r="J48" s="28">
        <f>'Proposed Rates'!E153</f>
        <v>7.4000000000000003E-3</v>
      </c>
      <c r="K48" s="59">
        <f>F18*(1+J73)</f>
        <v>516.9</v>
      </c>
      <c r="L48" s="26">
        <f>K48*J48</f>
        <v>3.8250600000000001</v>
      </c>
      <c r="M48" s="27"/>
      <c r="N48" s="30">
        <f t="shared" si="58"/>
        <v>-0.10223999999999966</v>
      </c>
      <c r="O48" s="31">
        <f t="shared" si="59"/>
        <v>-2.6033152547551668E-2</v>
      </c>
      <c r="Q48" s="28">
        <f>'Proposed Rates'!F153</f>
        <v>7.4000000000000003E-3</v>
      </c>
      <c r="R48" s="59">
        <f>$F$18*(1+Q73)</f>
        <v>516.9</v>
      </c>
      <c r="S48" s="26">
        <f>R48*Q48</f>
        <v>3.8250600000000001</v>
      </c>
      <c r="T48" s="27"/>
      <c r="U48" s="30">
        <f t="shared" si="1"/>
        <v>0</v>
      </c>
      <c r="V48" s="31">
        <f t="shared" si="2"/>
        <v>0</v>
      </c>
      <c r="X48" s="28">
        <f>'Proposed Rates'!G153</f>
        <v>7.4000000000000003E-3</v>
      </c>
      <c r="Y48" s="59">
        <f>$F$18*(1+X73)</f>
        <v>516.9</v>
      </c>
      <c r="Z48" s="26">
        <f>Y48*X48</f>
        <v>3.8250600000000001</v>
      </c>
      <c r="AA48" s="27"/>
      <c r="AB48" s="30">
        <f t="shared" si="3"/>
        <v>0</v>
      </c>
      <c r="AC48" s="31">
        <f t="shared" si="4"/>
        <v>0</v>
      </c>
      <c r="AE48" s="28">
        <f>'Proposed Rates'!H153</f>
        <v>7.4000000000000003E-3</v>
      </c>
      <c r="AF48" s="59">
        <f>$F$18*(1+AE73)</f>
        <v>516.9</v>
      </c>
      <c r="AG48" s="26">
        <f>AF48*AE48</f>
        <v>3.8250600000000001</v>
      </c>
      <c r="AH48" s="27"/>
      <c r="AI48" s="30">
        <f t="shared" si="5"/>
        <v>0</v>
      </c>
      <c r="AJ48" s="31">
        <f t="shared" si="6"/>
        <v>0</v>
      </c>
      <c r="AL48" s="28">
        <f>'Proposed Rates'!I153</f>
        <v>7.4000000000000003E-3</v>
      </c>
      <c r="AM48" s="59">
        <f>$F$18*(1+AL73)</f>
        <v>516.9</v>
      </c>
      <c r="AN48" s="26">
        <f>AM48*AL48</f>
        <v>3.8250600000000001</v>
      </c>
      <c r="AO48" s="27"/>
      <c r="AP48" s="30">
        <f t="shared" si="7"/>
        <v>0</v>
      </c>
      <c r="AQ48" s="31">
        <f t="shared" si="8"/>
        <v>0</v>
      </c>
    </row>
    <row r="49" spans="2:43" ht="25.5" x14ac:dyDescent="0.2">
      <c r="B49" s="60" t="s">
        <v>29</v>
      </c>
      <c r="C49" s="27"/>
      <c r="D49" s="56" t="s">
        <v>20</v>
      </c>
      <c r="E49" s="57"/>
      <c r="F49" s="28">
        <f>'Proposed Rates'!D167</f>
        <v>5.1999999999999998E-3</v>
      </c>
      <c r="G49" s="58">
        <f>G48</f>
        <v>516.75</v>
      </c>
      <c r="H49" s="26">
        <f>G49*F49</f>
        <v>2.6871</v>
      </c>
      <c r="I49" s="27"/>
      <c r="J49" s="28">
        <f>'Proposed Rates'!E167</f>
        <v>5.1999999999999998E-3</v>
      </c>
      <c r="K49" s="59">
        <f>K48</f>
        <v>516.9</v>
      </c>
      <c r="L49" s="26">
        <f>K49*J49</f>
        <v>2.6878799999999998</v>
      </c>
      <c r="M49" s="27"/>
      <c r="N49" s="30">
        <f t="shared" si="58"/>
        <v>7.7999999999978087E-4</v>
      </c>
      <c r="O49" s="31">
        <f t="shared" si="59"/>
        <v>2.9027576197379363E-4</v>
      </c>
      <c r="Q49" s="28">
        <f>'Proposed Rates'!F167</f>
        <v>5.1999999999999998E-3</v>
      </c>
      <c r="R49" s="59">
        <f>R48</f>
        <v>516.9</v>
      </c>
      <c r="S49" s="26">
        <f>R49*Q49</f>
        <v>2.6878799999999998</v>
      </c>
      <c r="T49" s="27"/>
      <c r="U49" s="30">
        <f t="shared" si="1"/>
        <v>0</v>
      </c>
      <c r="V49" s="31">
        <f t="shared" si="2"/>
        <v>0</v>
      </c>
      <c r="X49" s="28">
        <f>'Proposed Rates'!G167</f>
        <v>5.1999999999999998E-3</v>
      </c>
      <c r="Y49" s="59">
        <f>Y48</f>
        <v>516.9</v>
      </c>
      <c r="Z49" s="26">
        <f>Y49*X49</f>
        <v>2.6878799999999998</v>
      </c>
      <c r="AA49" s="27"/>
      <c r="AB49" s="30">
        <f t="shared" si="3"/>
        <v>0</v>
      </c>
      <c r="AC49" s="31">
        <f t="shared" si="4"/>
        <v>0</v>
      </c>
      <c r="AE49" s="28">
        <f>'Proposed Rates'!H167</f>
        <v>5.1999999999999998E-3</v>
      </c>
      <c r="AF49" s="59">
        <f>AF48</f>
        <v>516.9</v>
      </c>
      <c r="AG49" s="26">
        <f>AF49*AE49</f>
        <v>2.6878799999999998</v>
      </c>
      <c r="AH49" s="27"/>
      <c r="AI49" s="30">
        <f t="shared" si="5"/>
        <v>0</v>
      </c>
      <c r="AJ49" s="31">
        <f t="shared" si="6"/>
        <v>0</v>
      </c>
      <c r="AL49" s="28">
        <f>'Proposed Rates'!I167</f>
        <v>5.1999999999999998E-3</v>
      </c>
      <c r="AM49" s="59">
        <f>AM48</f>
        <v>516.9</v>
      </c>
      <c r="AN49" s="26">
        <f>AM49*AL49</f>
        <v>2.6878799999999998</v>
      </c>
      <c r="AO49" s="27"/>
      <c r="AP49" s="30">
        <f t="shared" si="7"/>
        <v>0</v>
      </c>
      <c r="AQ49" s="31">
        <f t="shared" si="8"/>
        <v>0</v>
      </c>
    </row>
    <row r="50" spans="2:43" ht="25.5" x14ac:dyDescent="0.2">
      <c r="B50" s="50" t="s">
        <v>30</v>
      </c>
      <c r="C50" s="35"/>
      <c r="D50" s="35"/>
      <c r="E50" s="35"/>
      <c r="F50" s="61"/>
      <c r="G50" s="53"/>
      <c r="H50" s="54">
        <f>SUM(H47:H49)</f>
        <v>37.842202499999999</v>
      </c>
      <c r="I50" s="62"/>
      <c r="J50" s="63"/>
      <c r="K50" s="64"/>
      <c r="L50" s="54">
        <f>SUM(L47:L49)</f>
        <v>39.259886999999999</v>
      </c>
      <c r="M50" s="62"/>
      <c r="N50" s="37">
        <f t="shared" si="58"/>
        <v>1.4176845</v>
      </c>
      <c r="O50" s="38">
        <f t="shared" si="59"/>
        <v>3.7463054641177398E-2</v>
      </c>
      <c r="Q50" s="63"/>
      <c r="R50" s="64"/>
      <c r="S50" s="54">
        <f>SUM(S47:S49)</f>
        <v>41.229887000000005</v>
      </c>
      <c r="T50" s="62"/>
      <c r="U50" s="37">
        <f t="shared" si="1"/>
        <v>1.970000000000006</v>
      </c>
      <c r="V50" s="38">
        <f t="shared" si="2"/>
        <v>5.0178442948651536E-2</v>
      </c>
      <c r="X50" s="63"/>
      <c r="Y50" s="64"/>
      <c r="Z50" s="54">
        <f>SUM(Z47:Z49)</f>
        <v>43.339886999999997</v>
      </c>
      <c r="AA50" s="62"/>
      <c r="AB50" s="37">
        <f t="shared" si="3"/>
        <v>2.1099999999999923</v>
      </c>
      <c r="AC50" s="38">
        <f t="shared" si="4"/>
        <v>5.1176468177077272E-2</v>
      </c>
      <c r="AE50" s="63"/>
      <c r="AF50" s="64"/>
      <c r="AG50" s="54">
        <f>SUM(AG47:AG49)</f>
        <v>44.309886999999996</v>
      </c>
      <c r="AH50" s="62"/>
      <c r="AI50" s="37">
        <f t="shared" si="5"/>
        <v>0.96999999999999886</v>
      </c>
      <c r="AJ50" s="38">
        <f t="shared" si="6"/>
        <v>2.2381230481749961E-2</v>
      </c>
      <c r="AL50" s="63"/>
      <c r="AM50" s="64"/>
      <c r="AN50" s="54">
        <f>SUM(AN47:AN49)</f>
        <v>44.939886999999999</v>
      </c>
      <c r="AO50" s="62"/>
      <c r="AP50" s="37">
        <f t="shared" si="7"/>
        <v>0.63000000000000256</v>
      </c>
      <c r="AQ50" s="38">
        <f t="shared" si="8"/>
        <v>1.4218045737738005E-2</v>
      </c>
    </row>
    <row r="51" spans="2:43" ht="25.5" x14ac:dyDescent="0.2">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103.8925275</v>
      </c>
      <c r="I60" s="94"/>
      <c r="J60" s="95"/>
      <c r="K60" s="95"/>
      <c r="L60" s="93">
        <f>SUM(L51:L56,L50)</f>
        <v>105.68079700000001</v>
      </c>
      <c r="M60" s="96"/>
      <c r="N60" s="97">
        <f t="shared" ref="N60" si="72">L60-H60</f>
        <v>1.7882695000000126</v>
      </c>
      <c r="O60" s="98">
        <f t="shared" ref="O60" si="73">IF((H60)=0,"",(N60/H60))</f>
        <v>1.7212686446578293E-2</v>
      </c>
      <c r="Q60" s="95"/>
      <c r="R60" s="95"/>
      <c r="S60" s="97">
        <f>SUM(S51:S56,S50)</f>
        <v>107.67079700000001</v>
      </c>
      <c r="T60" s="96"/>
      <c r="U60" s="97">
        <f t="shared" si="1"/>
        <v>1.9899999999999949</v>
      </c>
      <c r="V60" s="98">
        <f>IF((L60)=0,"",(U60/L60))</f>
        <v>1.8830289480121869E-2</v>
      </c>
      <c r="X60" s="95"/>
      <c r="Y60" s="95"/>
      <c r="Z60" s="97">
        <f>SUM(Z51:Z56,Z50)</f>
        <v>109.80079699999999</v>
      </c>
      <c r="AA60" s="96"/>
      <c r="AB60" s="97">
        <f t="shared" si="3"/>
        <v>2.1299999999999812</v>
      </c>
      <c r="AC60" s="98">
        <f>IF((S60)=0,"",(AB60/S60))</f>
        <v>1.9782522832072852E-2</v>
      </c>
      <c r="AE60" s="95"/>
      <c r="AF60" s="95"/>
      <c r="AG60" s="97">
        <f>SUM(AG51:AG56,AG50)</f>
        <v>110.790797</v>
      </c>
      <c r="AH60" s="96"/>
      <c r="AI60" s="97">
        <f t="shared" ref="AI60:AI64" si="74">AG60-Z60</f>
        <v>0.99000000000000909</v>
      </c>
      <c r="AJ60" s="98">
        <f>IF((Z60)=0,"",(AI60/Z60))</f>
        <v>9.0163279962349376E-3</v>
      </c>
      <c r="AL60" s="95"/>
      <c r="AM60" s="95"/>
      <c r="AN60" s="97">
        <f>SUM(AN51:AN56,AN50)</f>
        <v>111.440797</v>
      </c>
      <c r="AO60" s="96"/>
      <c r="AP60" s="97">
        <f t="shared" ref="AP60:AP64" si="75">AN60-AG60</f>
        <v>0.65000000000000568</v>
      </c>
      <c r="AQ60" s="98">
        <f>IF((AG60)=0,"",(AP60/AG60))</f>
        <v>5.8669132960565825E-3</v>
      </c>
    </row>
    <row r="61" spans="2:43" x14ac:dyDescent="0.2">
      <c r="B61" s="99" t="s">
        <v>40</v>
      </c>
      <c r="C61" s="21"/>
      <c r="D61" s="21"/>
      <c r="E61" s="21"/>
      <c r="F61" s="100">
        <v>0.13</v>
      </c>
      <c r="G61" s="101"/>
      <c r="H61" s="102">
        <f>H60*F61</f>
        <v>13.506028575</v>
      </c>
      <c r="I61" s="103"/>
      <c r="J61" s="104">
        <v>0.13</v>
      </c>
      <c r="K61" s="103"/>
      <c r="L61" s="105">
        <f>L60*J61</f>
        <v>13.738503610000002</v>
      </c>
      <c r="M61" s="106"/>
      <c r="N61" s="107">
        <f t="shared" si="58"/>
        <v>0.23247503500000199</v>
      </c>
      <c r="O61" s="108">
        <f t="shared" si="59"/>
        <v>1.7212686446578321E-2</v>
      </c>
      <c r="Q61" s="104">
        <v>0.13</v>
      </c>
      <c r="R61" s="103"/>
      <c r="S61" s="105">
        <f>S60*Q61</f>
        <v>13.997203610000001</v>
      </c>
      <c r="T61" s="106"/>
      <c r="U61" s="107">
        <f t="shared" si="1"/>
        <v>0.25869999999999926</v>
      </c>
      <c r="V61" s="108">
        <f t="shared" ref="V61:V70" si="76">IF((L61)=0,"",(U61/L61))</f>
        <v>1.8830289480121862E-2</v>
      </c>
      <c r="X61" s="104">
        <v>0.13</v>
      </c>
      <c r="Y61" s="103"/>
      <c r="Z61" s="105">
        <f>Z60*X61</f>
        <v>14.274103609999999</v>
      </c>
      <c r="AA61" s="106"/>
      <c r="AB61" s="107">
        <f t="shared" si="3"/>
        <v>0.2768999999999977</v>
      </c>
      <c r="AC61" s="108">
        <f t="shared" ref="AC61:AC70" si="77">IF((S61)=0,"",(AB61/S61))</f>
        <v>1.9782522832072862E-2</v>
      </c>
      <c r="AE61" s="104">
        <v>0.13</v>
      </c>
      <c r="AF61" s="103"/>
      <c r="AG61" s="105">
        <f>AG60*AE61</f>
        <v>14.402803609999999</v>
      </c>
      <c r="AH61" s="106"/>
      <c r="AI61" s="107">
        <f t="shared" si="74"/>
        <v>0.12870000000000026</v>
      </c>
      <c r="AJ61" s="108">
        <f t="shared" ref="AJ61:AJ70" si="78">IF((Z61)=0,"",(AI61/Z61))</f>
        <v>9.0163279962348734E-3</v>
      </c>
      <c r="AL61" s="104">
        <v>0.13</v>
      </c>
      <c r="AM61" s="103"/>
      <c r="AN61" s="105">
        <f>AN60*AL61</f>
        <v>14.487303610000001</v>
      </c>
      <c r="AO61" s="106"/>
      <c r="AP61" s="107">
        <f t="shared" si="75"/>
        <v>8.4500000000002018E-2</v>
      </c>
      <c r="AQ61" s="108">
        <f t="shared" ref="AQ61:AQ70" si="79">IF((AG61)=0,"",(AP61/AG61))</f>
        <v>5.866913296056671E-3</v>
      </c>
    </row>
    <row r="62" spans="2:43" x14ac:dyDescent="0.2">
      <c r="B62" s="109" t="s">
        <v>41</v>
      </c>
      <c r="C62" s="21"/>
      <c r="D62" s="21"/>
      <c r="E62" s="21"/>
      <c r="F62" s="110"/>
      <c r="G62" s="101"/>
      <c r="H62" s="102">
        <f>H60+H61</f>
        <v>117.398556075</v>
      </c>
      <c r="I62" s="103"/>
      <c r="J62" s="103"/>
      <c r="K62" s="103"/>
      <c r="L62" s="105">
        <f>L60+L61</f>
        <v>119.41930061000002</v>
      </c>
      <c r="M62" s="106"/>
      <c r="N62" s="107">
        <f t="shared" si="58"/>
        <v>2.0207445350000199</v>
      </c>
      <c r="O62" s="108">
        <f t="shared" si="59"/>
        <v>1.7212686446578342E-2</v>
      </c>
      <c r="Q62" s="103"/>
      <c r="R62" s="103"/>
      <c r="S62" s="105">
        <f>S60+S61</f>
        <v>121.66800061000001</v>
      </c>
      <c r="T62" s="106"/>
      <c r="U62" s="107">
        <f t="shared" si="1"/>
        <v>2.2486999999999853</v>
      </c>
      <c r="V62" s="108">
        <f t="shared" si="76"/>
        <v>1.8830289480121793E-2</v>
      </c>
      <c r="X62" s="103"/>
      <c r="Y62" s="103"/>
      <c r="Z62" s="105">
        <f>Z60+Z61</f>
        <v>124.07490060999999</v>
      </c>
      <c r="AA62" s="106"/>
      <c r="AB62" s="107">
        <f t="shared" si="3"/>
        <v>2.4068999999999789</v>
      </c>
      <c r="AC62" s="108">
        <f t="shared" si="77"/>
        <v>1.9782522832072852E-2</v>
      </c>
      <c r="AE62" s="103"/>
      <c r="AF62" s="103"/>
      <c r="AG62" s="105">
        <f>AG60+AG61</f>
        <v>125.19360061</v>
      </c>
      <c r="AH62" s="106"/>
      <c r="AI62" s="107">
        <f t="shared" si="74"/>
        <v>1.1187000000000182</v>
      </c>
      <c r="AJ62" s="108">
        <f t="shared" si="78"/>
        <v>9.0163279962350018E-3</v>
      </c>
      <c r="AL62" s="244"/>
      <c r="AM62" s="103"/>
      <c r="AN62" s="105">
        <f>AN60+AN61</f>
        <v>125.92810061</v>
      </c>
      <c r="AO62" s="106"/>
      <c r="AP62" s="107">
        <f t="shared" si="75"/>
        <v>0.73449999999999704</v>
      </c>
      <c r="AQ62" s="108">
        <f t="shared" si="79"/>
        <v>5.8669132960565071E-3</v>
      </c>
    </row>
    <row r="63" spans="2:43" ht="15.75" customHeight="1" x14ac:dyDescent="0.2">
      <c r="B63" s="415" t="s">
        <v>127</v>
      </c>
      <c r="C63" s="415"/>
      <c r="D63" s="415"/>
      <c r="E63" s="21"/>
      <c r="F63" s="267">
        <f>'Res (100)'!F64</f>
        <v>0.318</v>
      </c>
      <c r="G63" s="101"/>
      <c r="H63" s="111">
        <f>F63*H60</f>
        <v>33.037823744999997</v>
      </c>
      <c r="I63" s="103"/>
      <c r="J63" s="268">
        <f>'Res (100)'!J64</f>
        <v>0.318</v>
      </c>
      <c r="K63" s="103"/>
      <c r="L63" s="112">
        <f>J63*L60</f>
        <v>33.606493446000002</v>
      </c>
      <c r="M63" s="106"/>
      <c r="N63" s="112">
        <f t="shared" si="58"/>
        <v>0.56866970100000458</v>
      </c>
      <c r="O63" s="113">
        <f t="shared" si="59"/>
        <v>1.721268644657831E-2</v>
      </c>
      <c r="Q63" s="268">
        <f>'Res (100)'!Q64</f>
        <v>0.318</v>
      </c>
      <c r="R63" s="103"/>
      <c r="S63" s="112">
        <f>Q63*S60</f>
        <v>34.239313446000004</v>
      </c>
      <c r="T63" s="106"/>
      <c r="U63" s="112">
        <f t="shared" si="1"/>
        <v>0.63282000000000238</v>
      </c>
      <c r="V63" s="113">
        <f t="shared" si="76"/>
        <v>1.8830289480121987E-2</v>
      </c>
      <c r="X63" s="268">
        <f>Q63</f>
        <v>0.318</v>
      </c>
      <c r="Y63" s="103"/>
      <c r="Z63" s="112">
        <f>X63*Z60</f>
        <v>34.916653445999998</v>
      </c>
      <c r="AA63" s="106"/>
      <c r="AB63" s="112">
        <f t="shared" si="3"/>
        <v>0.67733999999999384</v>
      </c>
      <c r="AC63" s="113">
        <f t="shared" si="77"/>
        <v>1.9782522832072845E-2</v>
      </c>
      <c r="AE63" s="268">
        <f>X63</f>
        <v>0.318</v>
      </c>
      <c r="AF63" s="103"/>
      <c r="AG63" s="112">
        <f>AE63*AG60</f>
        <v>35.231473446000003</v>
      </c>
      <c r="AH63" s="106"/>
      <c r="AI63" s="112">
        <f t="shared" si="74"/>
        <v>0.31482000000000454</v>
      </c>
      <c r="AJ63" s="113">
        <f t="shared" si="78"/>
        <v>9.0163279962349845E-3</v>
      </c>
      <c r="AL63" s="268">
        <f>AE63</f>
        <v>0.318</v>
      </c>
      <c r="AM63" s="103"/>
      <c r="AN63" s="112">
        <f>AL63*AN60</f>
        <v>35.438173446</v>
      </c>
      <c r="AO63" s="106"/>
      <c r="AP63" s="112">
        <f t="shared" si="75"/>
        <v>0.20669999999999789</v>
      </c>
      <c r="AQ63" s="113">
        <f t="shared" si="79"/>
        <v>5.8669132960564706E-3</v>
      </c>
    </row>
    <row r="64" spans="2:43" ht="13.5" customHeight="1" thickBot="1" x14ac:dyDescent="0.25">
      <c r="B64" s="416" t="s">
        <v>126</v>
      </c>
      <c r="C64" s="416"/>
      <c r="D64" s="416"/>
      <c r="E64" s="114"/>
      <c r="F64" s="246"/>
      <c r="G64" s="116"/>
      <c r="H64" s="117">
        <f>H62-H63</f>
        <v>84.360732330000005</v>
      </c>
      <c r="I64" s="118"/>
      <c r="J64" s="249"/>
      <c r="K64" s="118"/>
      <c r="L64" s="119">
        <f>L62-L63</f>
        <v>85.81280716400002</v>
      </c>
      <c r="M64" s="120"/>
      <c r="N64" s="121">
        <f t="shared" si="58"/>
        <v>1.4520748340000154</v>
      </c>
      <c r="O64" s="122">
        <f t="shared" si="59"/>
        <v>1.7212686446578352E-2</v>
      </c>
      <c r="Q64" s="249"/>
      <c r="R64" s="118"/>
      <c r="S64" s="119">
        <f>S62-S63</f>
        <v>87.428687163999996</v>
      </c>
      <c r="T64" s="120"/>
      <c r="U64" s="121">
        <f t="shared" si="1"/>
        <v>1.6158799999999758</v>
      </c>
      <c r="V64" s="122">
        <f t="shared" si="76"/>
        <v>1.8830289480121633E-2</v>
      </c>
      <c r="X64" s="249"/>
      <c r="Y64" s="118"/>
      <c r="Z64" s="119">
        <f>Z62-Z63</f>
        <v>89.158247163999988</v>
      </c>
      <c r="AA64" s="120"/>
      <c r="AB64" s="121">
        <f t="shared" si="3"/>
        <v>1.7295599999999922</v>
      </c>
      <c r="AC64" s="122">
        <f t="shared" si="77"/>
        <v>1.9782522832072939E-2</v>
      </c>
      <c r="AE64" s="249"/>
      <c r="AF64" s="118"/>
      <c r="AG64" s="119">
        <f>AG62-AG63</f>
        <v>89.962127164000009</v>
      </c>
      <c r="AH64" s="120"/>
      <c r="AI64" s="121">
        <f t="shared" si="74"/>
        <v>0.8038800000000208</v>
      </c>
      <c r="AJ64" s="122">
        <f t="shared" si="78"/>
        <v>9.0163279962350885E-3</v>
      </c>
      <c r="AL64" s="249"/>
      <c r="AM64" s="118"/>
      <c r="AN64" s="119">
        <f>AN62-AN63</f>
        <v>90.489927163999994</v>
      </c>
      <c r="AO64" s="120"/>
      <c r="AP64" s="121">
        <f t="shared" si="75"/>
        <v>0.52779999999998495</v>
      </c>
      <c r="AQ64" s="122">
        <f t="shared" si="79"/>
        <v>5.8669132960563631E-3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99.607527500000003</v>
      </c>
      <c r="I66" s="134"/>
      <c r="J66" s="250"/>
      <c r="K66" s="135"/>
      <c r="L66" s="133">
        <f>SUM(L57:L58,L50,L51:L53)</f>
        <v>101.39579699999999</v>
      </c>
      <c r="M66" s="136"/>
      <c r="N66" s="137">
        <f t="shared" ref="N66:N69" si="80">L66-H66</f>
        <v>1.7882694999999842</v>
      </c>
      <c r="O66" s="98">
        <f t="shared" ref="O66:O69" si="81">IF((H66)=0,"",(N66/H66))</f>
        <v>1.7953156200970696E-2</v>
      </c>
      <c r="Q66" s="250"/>
      <c r="R66" s="135"/>
      <c r="S66" s="137">
        <f>SUM(S57:S58,S50,S51:S53)</f>
        <v>103.385797</v>
      </c>
      <c r="T66" s="136"/>
      <c r="U66" s="137">
        <f t="shared" si="1"/>
        <v>1.9900000000000091</v>
      </c>
      <c r="V66" s="98">
        <f t="shared" si="76"/>
        <v>1.9626060042705808E-2</v>
      </c>
      <c r="X66" s="250"/>
      <c r="Y66" s="135"/>
      <c r="Z66" s="137">
        <f>SUM(Z57:Z58,Z50,Z51:Z53)</f>
        <v>105.51579699999999</v>
      </c>
      <c r="AA66" s="136"/>
      <c r="AB66" s="137">
        <f t="shared" si="3"/>
        <v>2.1299999999999955</v>
      </c>
      <c r="AC66" s="98">
        <f t="shared" si="77"/>
        <v>2.0602443099606762E-2</v>
      </c>
      <c r="AE66" s="250"/>
      <c r="AF66" s="135"/>
      <c r="AG66" s="137">
        <f>SUM(AG57:AG58,AG50,AG51:AG53)</f>
        <v>106.505797</v>
      </c>
      <c r="AH66" s="136"/>
      <c r="AI66" s="137">
        <f t="shared" ref="AI66:AI69" si="82">AG66-Z66</f>
        <v>0.99000000000000909</v>
      </c>
      <c r="AJ66" s="98">
        <f t="shared" si="78"/>
        <v>9.3824813738554152E-3</v>
      </c>
      <c r="AL66" s="250"/>
      <c r="AM66" s="135"/>
      <c r="AN66" s="137">
        <f>SUM(AN57:AN58,AN50,AN51:AN53)</f>
        <v>151.65579700000001</v>
      </c>
      <c r="AO66" s="136"/>
      <c r="AP66" s="137">
        <f t="shared" ref="AP66:AP69" si="83">AN66-AG66</f>
        <v>45.150000000000006</v>
      </c>
      <c r="AQ66" s="98">
        <f t="shared" si="79"/>
        <v>0.42392058715827463</v>
      </c>
    </row>
    <row r="67" spans="1:43" s="79" customFormat="1" x14ac:dyDescent="0.2">
      <c r="B67" s="138" t="s">
        <v>40</v>
      </c>
      <c r="C67" s="73"/>
      <c r="D67" s="73"/>
      <c r="E67" s="73"/>
      <c r="F67" s="248">
        <v>0.13</v>
      </c>
      <c r="G67" s="132"/>
      <c r="H67" s="140">
        <f>H66*F67</f>
        <v>12.948978575000002</v>
      </c>
      <c r="I67" s="141"/>
      <c r="J67" s="251">
        <v>0.13</v>
      </c>
      <c r="K67" s="143"/>
      <c r="L67" s="144">
        <f>L66*J67</f>
        <v>13.181453609999998</v>
      </c>
      <c r="M67" s="145"/>
      <c r="N67" s="146">
        <f t="shared" si="80"/>
        <v>0.23247503499999667</v>
      </c>
      <c r="O67" s="108">
        <f t="shared" si="81"/>
        <v>1.7953156200970596E-2</v>
      </c>
      <c r="Q67" s="251">
        <v>0.13</v>
      </c>
      <c r="R67" s="143"/>
      <c r="S67" s="144">
        <f>S66*Q67</f>
        <v>13.440153609999999</v>
      </c>
      <c r="T67" s="145"/>
      <c r="U67" s="146">
        <f t="shared" si="1"/>
        <v>0.25870000000000104</v>
      </c>
      <c r="V67" s="108">
        <f t="shared" si="76"/>
        <v>1.9626060042705798E-2</v>
      </c>
      <c r="X67" s="251">
        <v>0.13</v>
      </c>
      <c r="Y67" s="143"/>
      <c r="Z67" s="144">
        <f>Z66*X67</f>
        <v>13.717053609999999</v>
      </c>
      <c r="AA67" s="145"/>
      <c r="AB67" s="146">
        <f t="shared" si="3"/>
        <v>0.27689999999999948</v>
      </c>
      <c r="AC67" s="108">
        <f t="shared" si="77"/>
        <v>2.0602443099606769E-2</v>
      </c>
      <c r="AE67" s="251">
        <v>0.13</v>
      </c>
      <c r="AF67" s="143"/>
      <c r="AG67" s="144">
        <f>AG66*AE67</f>
        <v>13.845753610000001</v>
      </c>
      <c r="AH67" s="145"/>
      <c r="AI67" s="146">
        <f t="shared" si="82"/>
        <v>0.12870000000000203</v>
      </c>
      <c r="AJ67" s="108">
        <f t="shared" si="78"/>
        <v>9.3824813738554776E-3</v>
      </c>
      <c r="AL67" s="251">
        <v>0.13</v>
      </c>
      <c r="AM67" s="143"/>
      <c r="AN67" s="144">
        <f>AN66*AL67</f>
        <v>19.715253610000001</v>
      </c>
      <c r="AO67" s="145"/>
      <c r="AP67" s="146">
        <f t="shared" si="83"/>
        <v>5.8695000000000004</v>
      </c>
      <c r="AQ67" s="108">
        <f t="shared" si="79"/>
        <v>0.42392058715827458</v>
      </c>
    </row>
    <row r="68" spans="1:43" s="79" customFormat="1" x14ac:dyDescent="0.2">
      <c r="B68" s="147" t="s">
        <v>41</v>
      </c>
      <c r="C68" s="73"/>
      <c r="D68" s="73"/>
      <c r="E68" s="73"/>
      <c r="F68" s="243"/>
      <c r="G68" s="149"/>
      <c r="H68" s="140">
        <f>H66+H67</f>
        <v>112.556506075</v>
      </c>
      <c r="I68" s="141"/>
      <c r="J68" s="244"/>
      <c r="K68" s="141"/>
      <c r="L68" s="144">
        <f>L66+L67</f>
        <v>114.57725060999999</v>
      </c>
      <c r="M68" s="145"/>
      <c r="N68" s="146">
        <f t="shared" si="80"/>
        <v>2.0207445349999915</v>
      </c>
      <c r="O68" s="108">
        <f t="shared" si="81"/>
        <v>1.795315620097078E-2</v>
      </c>
      <c r="Q68" s="244"/>
      <c r="R68" s="141"/>
      <c r="S68" s="144">
        <f>S66+S67</f>
        <v>116.82595060999999</v>
      </c>
      <c r="T68" s="145"/>
      <c r="U68" s="146">
        <f t="shared" si="1"/>
        <v>2.2486999999999995</v>
      </c>
      <c r="V68" s="108">
        <f t="shared" si="76"/>
        <v>1.9626060042705711E-2</v>
      </c>
      <c r="X68" s="244"/>
      <c r="Y68" s="141"/>
      <c r="Z68" s="144">
        <f>Z66+Z67</f>
        <v>119.23285060999999</v>
      </c>
      <c r="AA68" s="145"/>
      <c r="AB68" s="146">
        <f t="shared" si="3"/>
        <v>2.4068999999999932</v>
      </c>
      <c r="AC68" s="108">
        <f t="shared" si="77"/>
        <v>2.0602443099606748E-2</v>
      </c>
      <c r="AE68" s="244"/>
      <c r="AF68" s="141"/>
      <c r="AG68" s="144">
        <f>AG66+AG67</f>
        <v>120.35155061</v>
      </c>
      <c r="AH68" s="145"/>
      <c r="AI68" s="146">
        <f t="shared" si="82"/>
        <v>1.1187000000000182</v>
      </c>
      <c r="AJ68" s="108">
        <f t="shared" si="78"/>
        <v>9.3824813738554828E-3</v>
      </c>
      <c r="AL68" s="244"/>
      <c r="AM68" s="141"/>
      <c r="AN68" s="144">
        <f>AN66+AN67</f>
        <v>171.37105061</v>
      </c>
      <c r="AO68" s="145"/>
      <c r="AP68" s="146">
        <f t="shared" si="83"/>
        <v>51.019499999999994</v>
      </c>
      <c r="AQ68" s="108">
        <f t="shared" si="79"/>
        <v>0.42392058715827452</v>
      </c>
    </row>
    <row r="69" spans="1:43" s="79" customFormat="1" ht="15.75" customHeight="1" x14ac:dyDescent="0.2">
      <c r="B69" s="415" t="s">
        <v>127</v>
      </c>
      <c r="C69" s="415"/>
      <c r="D69" s="415"/>
      <c r="E69" s="73"/>
      <c r="F69" s="269">
        <f>F63</f>
        <v>0.318</v>
      </c>
      <c r="G69" s="149"/>
      <c r="H69" s="150">
        <f>F69*H66</f>
        <v>31.675193745000001</v>
      </c>
      <c r="I69" s="141"/>
      <c r="J69" s="268">
        <f>'Res (100)'!J70</f>
        <v>0.318</v>
      </c>
      <c r="K69" s="141"/>
      <c r="L69" s="112">
        <f>J69*L66</f>
        <v>32.243863445999999</v>
      </c>
      <c r="M69" s="145"/>
      <c r="N69" s="151">
        <f t="shared" si="80"/>
        <v>0.56866970099999747</v>
      </c>
      <c r="O69" s="113">
        <f t="shared" si="81"/>
        <v>1.7953156200970776E-2</v>
      </c>
      <c r="Q69" s="268">
        <f>'Res (100)'!Q70</f>
        <v>0.318</v>
      </c>
      <c r="R69" s="141"/>
      <c r="S69" s="112">
        <f>Q69*S66</f>
        <v>32.876683446000001</v>
      </c>
      <c r="T69" s="145"/>
      <c r="U69" s="151">
        <f t="shared" si="1"/>
        <v>0.63282000000000238</v>
      </c>
      <c r="V69" s="113">
        <f t="shared" si="76"/>
        <v>1.9626060042705791E-2</v>
      </c>
      <c r="X69" s="268">
        <f>Q69</f>
        <v>0.318</v>
      </c>
      <c r="Y69" s="141"/>
      <c r="Z69" s="112">
        <f>X69*Z66</f>
        <v>33.554023445999995</v>
      </c>
      <c r="AA69" s="145"/>
      <c r="AB69" s="151">
        <f t="shared" si="3"/>
        <v>0.67733999999999384</v>
      </c>
      <c r="AC69" s="113">
        <f t="shared" si="77"/>
        <v>2.0602443099606616E-2</v>
      </c>
      <c r="AE69" s="268">
        <f>X69</f>
        <v>0.318</v>
      </c>
      <c r="AF69" s="141"/>
      <c r="AG69" s="112">
        <f>AE69*AG66</f>
        <v>33.868843446</v>
      </c>
      <c r="AH69" s="145"/>
      <c r="AI69" s="151">
        <f t="shared" si="82"/>
        <v>0.31482000000000454</v>
      </c>
      <c r="AJ69" s="113">
        <f t="shared" si="78"/>
        <v>9.3824813738554655E-3</v>
      </c>
      <c r="AL69" s="268">
        <f>AE69</f>
        <v>0.318</v>
      </c>
      <c r="AM69" s="141"/>
      <c r="AN69" s="112">
        <f>AL69*AN66</f>
        <v>48.226543446000001</v>
      </c>
      <c r="AO69" s="145"/>
      <c r="AP69" s="151">
        <f t="shared" si="83"/>
        <v>14.357700000000001</v>
      </c>
      <c r="AQ69" s="113">
        <f t="shared" si="79"/>
        <v>0.42392058715827463</v>
      </c>
    </row>
    <row r="70" spans="1:43" s="79" customFormat="1" ht="13.5" customHeight="1" thickBot="1" x14ac:dyDescent="0.25">
      <c r="B70" s="414" t="s">
        <v>128</v>
      </c>
      <c r="C70" s="414"/>
      <c r="D70" s="414"/>
      <c r="E70" s="152"/>
      <c r="F70" s="153"/>
      <c r="G70" s="154"/>
      <c r="H70" s="155">
        <f>H68-H69</f>
        <v>80.88131233</v>
      </c>
      <c r="I70" s="156"/>
      <c r="J70" s="156"/>
      <c r="K70" s="156"/>
      <c r="L70" s="157">
        <f>L68-L69</f>
        <v>82.333387163999987</v>
      </c>
      <c r="M70" s="158"/>
      <c r="N70" s="159">
        <f t="shared" ref="N70" si="84">L70-H70</f>
        <v>1.4520748339999869</v>
      </c>
      <c r="O70" s="160">
        <f t="shared" ref="O70" si="85">IF((H70)=0,"",(N70/H70))</f>
        <v>1.7953156200970693E-2</v>
      </c>
      <c r="Q70" s="156"/>
      <c r="R70" s="156"/>
      <c r="S70" s="157">
        <f>S68-S69</f>
        <v>83.949267163999991</v>
      </c>
      <c r="T70" s="158"/>
      <c r="U70" s="159">
        <f t="shared" si="1"/>
        <v>1.6158800000000042</v>
      </c>
      <c r="V70" s="160">
        <f t="shared" si="76"/>
        <v>1.962606004270577E-2</v>
      </c>
      <c r="X70" s="156"/>
      <c r="Y70" s="156"/>
      <c r="Z70" s="157">
        <f>Z68-Z69</f>
        <v>85.678827163999983</v>
      </c>
      <c r="AA70" s="158"/>
      <c r="AB70" s="159">
        <f t="shared" si="3"/>
        <v>1.7295599999999922</v>
      </c>
      <c r="AC70" s="160">
        <f t="shared" si="77"/>
        <v>2.0602443099606717E-2</v>
      </c>
      <c r="AE70" s="252"/>
      <c r="AF70" s="156"/>
      <c r="AG70" s="157">
        <f>AG68-AG69</f>
        <v>86.482707164000004</v>
      </c>
      <c r="AH70" s="158"/>
      <c r="AI70" s="159">
        <f t="shared" ref="AI70" si="86">AG70-Z70</f>
        <v>0.8038800000000208</v>
      </c>
      <c r="AJ70" s="160">
        <f t="shared" si="78"/>
        <v>9.382481373855573E-3</v>
      </c>
      <c r="AL70" s="156"/>
      <c r="AM70" s="156"/>
      <c r="AN70" s="157">
        <f>AN68-AN69</f>
        <v>123.144507164</v>
      </c>
      <c r="AO70" s="158"/>
      <c r="AP70" s="159">
        <f t="shared" ref="AP70" si="87">AN70-AG70</f>
        <v>36.661799999999999</v>
      </c>
      <c r="AQ70" s="160">
        <f t="shared" si="79"/>
        <v>0.42392058715827458</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C13"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750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16">
        <f>G23*F23</f>
        <v>27.79</v>
      </c>
      <c r="I23" s="27"/>
      <c r="J23" s="24">
        <f>+'Res (100)'!J23</f>
        <v>30.53</v>
      </c>
      <c r="K23" s="29">
        <v>1</v>
      </c>
      <c r="L23" s="216">
        <f>K23*J23</f>
        <v>30.53</v>
      </c>
      <c r="M23" s="27"/>
      <c r="N23" s="217">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
      <c r="B31" s="21" t="s">
        <v>136</v>
      </c>
      <c r="C31" s="21"/>
      <c r="D31" s="22" t="s">
        <v>17</v>
      </c>
      <c r="E31" s="23"/>
      <c r="F31" s="24">
        <f>+'Proposed Rates'!D67</f>
        <v>0</v>
      </c>
      <c r="G31" s="25">
        <f>$F$18</f>
        <v>750</v>
      </c>
      <c r="H31" s="26">
        <f t="shared" si="0"/>
        <v>0</v>
      </c>
      <c r="I31" s="27"/>
      <c r="J31" s="178">
        <f>+'Proposed Rates'!E67</f>
        <v>0.24</v>
      </c>
      <c r="K31" s="25">
        <v>1</v>
      </c>
      <c r="L31" s="26">
        <f t="shared" si="22"/>
        <v>0.24</v>
      </c>
      <c r="M31" s="27"/>
      <c r="N31" s="30">
        <f t="shared" si="23"/>
        <v>0.24</v>
      </c>
      <c r="O31" s="31" t="str">
        <f t="shared" si="24"/>
        <v/>
      </c>
      <c r="Q31" s="176">
        <f>+'Res (100)'!Q31</f>
        <v>0.24</v>
      </c>
      <c r="R31" s="25">
        <f t="shared" si="31"/>
        <v>750</v>
      </c>
      <c r="S31" s="26">
        <f>L31</f>
        <v>0.24</v>
      </c>
      <c r="T31" s="27"/>
      <c r="U31" s="30">
        <f t="shared" si="1"/>
        <v>0</v>
      </c>
      <c r="V31" s="31">
        <f t="shared" si="2"/>
        <v>0</v>
      </c>
      <c r="X31" s="24">
        <f>+'Res (100)'!X31</f>
        <v>0</v>
      </c>
      <c r="Y31" s="25">
        <f t="shared" si="32"/>
        <v>750</v>
      </c>
      <c r="Z31" s="26">
        <f t="shared" si="26"/>
        <v>0</v>
      </c>
      <c r="AA31" s="27"/>
      <c r="AB31" s="30">
        <f t="shared" si="3"/>
        <v>-0.24</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775.12500000000011</v>
      </c>
      <c r="H44" s="26">
        <f>G44*F44</f>
        <v>4.6507500000000007E-2</v>
      </c>
      <c r="I44" s="27"/>
      <c r="J44" s="46">
        <f>'Proposed Rates'!E233</f>
        <v>6.0000000000000002E-5</v>
      </c>
      <c r="K44" s="45">
        <f>$F$18*(1+J73)</f>
        <v>775.35</v>
      </c>
      <c r="L44" s="26">
        <f>K44*J44</f>
        <v>4.6521E-2</v>
      </c>
      <c r="M44" s="27"/>
      <c r="N44" s="30">
        <f>L44-H44</f>
        <v>1.3499999999992685E-5</v>
      </c>
      <c r="O44" s="31">
        <f>IF((H44)=0,"",(N44/H44))</f>
        <v>2.9027576197371784E-4</v>
      </c>
      <c r="Q44" s="46">
        <f>'Proposed Rates'!F233</f>
        <v>6.0000000000000002E-5</v>
      </c>
      <c r="R44" s="45">
        <f>$F$18*(1+Q73)</f>
        <v>775.35</v>
      </c>
      <c r="S44" s="26">
        <f>R44*Q44</f>
        <v>4.6521E-2</v>
      </c>
      <c r="T44" s="27"/>
      <c r="U44" s="30">
        <f t="shared" si="1"/>
        <v>0</v>
      </c>
      <c r="V44" s="31">
        <f t="shared" si="2"/>
        <v>0</v>
      </c>
      <c r="X44" s="46">
        <f>'Proposed Rates'!G233</f>
        <v>6.0000000000000002E-5</v>
      </c>
      <c r="Y44" s="45">
        <f>$F$18*(1+X73)</f>
        <v>775.35</v>
      </c>
      <c r="Z44" s="26">
        <f>Y44*X44</f>
        <v>4.6521E-2</v>
      </c>
      <c r="AA44" s="27"/>
      <c r="AB44" s="30">
        <f t="shared" si="3"/>
        <v>0</v>
      </c>
      <c r="AC44" s="31">
        <f t="shared" si="4"/>
        <v>0</v>
      </c>
      <c r="AE44" s="46">
        <f>'Proposed Rates'!H233</f>
        <v>6.0000000000000002E-5</v>
      </c>
      <c r="AF44" s="45">
        <f>$F$18*(1+AE73)</f>
        <v>775.35</v>
      </c>
      <c r="AG44" s="26">
        <f>AF44*AE44</f>
        <v>4.6521E-2</v>
      </c>
      <c r="AH44" s="27"/>
      <c r="AI44" s="30">
        <f t="shared" si="5"/>
        <v>0</v>
      </c>
      <c r="AJ44" s="31">
        <f t="shared" si="6"/>
        <v>0</v>
      </c>
      <c r="AL44" s="46">
        <f>'Proposed Rates'!I233</f>
        <v>6.0000000000000002E-5</v>
      </c>
      <c r="AM44" s="45">
        <f>$F$18*(1+AL73)</f>
        <v>775.35</v>
      </c>
      <c r="AN44" s="26">
        <f>AM44*AL44</f>
        <v>4.6521E-2</v>
      </c>
      <c r="AO44" s="27"/>
      <c r="AP44" s="30">
        <f t="shared" si="7"/>
        <v>0</v>
      </c>
      <c r="AQ44" s="31">
        <f t="shared" si="8"/>
        <v>0</v>
      </c>
    </row>
    <row r="45" spans="2:43" x14ac:dyDescent="0.2">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32.236703750000018</v>
      </c>
      <c r="I47" s="36"/>
      <c r="J47" s="53"/>
      <c r="K47" s="55"/>
      <c r="L47" s="54">
        <f>SUM(L40:L46)+L39</f>
        <v>33.690420500000002</v>
      </c>
      <c r="M47" s="36"/>
      <c r="N47" s="37">
        <f t="shared" ref="N47:N64" si="58">L47-H47</f>
        <v>1.4537167499999839</v>
      </c>
      <c r="O47" s="38">
        <f t="shared" ref="O47:O64" si="59">IF((H47)=0,"",(N47/H47))</f>
        <v>4.5095080479497944E-2</v>
      </c>
      <c r="Q47" s="53"/>
      <c r="R47" s="55"/>
      <c r="S47" s="54">
        <f>SUM(S40:S46)+S39</f>
        <v>35.660420500000008</v>
      </c>
      <c r="T47" s="36"/>
      <c r="U47" s="37">
        <f t="shared" si="1"/>
        <v>1.970000000000006</v>
      </c>
      <c r="V47" s="38">
        <f t="shared" si="2"/>
        <v>5.8473594890274698E-2</v>
      </c>
      <c r="X47" s="53"/>
      <c r="Y47" s="55"/>
      <c r="Z47" s="54">
        <f>SUM(Z40:Z46)+Z39</f>
        <v>37.920420500000006</v>
      </c>
      <c r="AA47" s="36"/>
      <c r="AB47" s="37">
        <f t="shared" si="3"/>
        <v>2.259999999999998</v>
      </c>
      <c r="AC47" s="38">
        <f t="shared" si="4"/>
        <v>6.3375584704616642E-2</v>
      </c>
      <c r="AE47" s="53"/>
      <c r="AF47" s="55"/>
      <c r="AG47" s="54">
        <f>SUM(AG40:AG46)+AG39</f>
        <v>38.890420500000005</v>
      </c>
      <c r="AH47" s="36"/>
      <c r="AI47" s="37">
        <f t="shared" si="5"/>
        <v>0.96999999999999886</v>
      </c>
      <c r="AJ47" s="38">
        <f t="shared" si="6"/>
        <v>2.557988511757138E-2</v>
      </c>
      <c r="AL47" s="53"/>
      <c r="AM47" s="55"/>
      <c r="AN47" s="54">
        <f>SUM(AN40:AN46)+AN39</f>
        <v>39.520420500000007</v>
      </c>
      <c r="AO47" s="36"/>
      <c r="AP47" s="37">
        <f t="shared" si="7"/>
        <v>0.63000000000000256</v>
      </c>
      <c r="AQ47" s="38">
        <f t="shared" si="8"/>
        <v>1.6199361999698677E-2</v>
      </c>
    </row>
    <row r="48" spans="2:43" x14ac:dyDescent="0.2">
      <c r="B48" s="27" t="s">
        <v>28</v>
      </c>
      <c r="C48" s="27"/>
      <c r="D48" s="56" t="s">
        <v>20</v>
      </c>
      <c r="E48" s="57"/>
      <c r="F48" s="28">
        <f>'Proposed Rates'!D153</f>
        <v>7.6E-3</v>
      </c>
      <c r="G48" s="58">
        <f>F18*(1+F73)</f>
        <v>775.12500000000011</v>
      </c>
      <c r="H48" s="26">
        <f>G48*F48</f>
        <v>5.890950000000001</v>
      </c>
      <c r="I48" s="27"/>
      <c r="J48" s="28">
        <f>'Proposed Rates'!E153</f>
        <v>7.4000000000000003E-3</v>
      </c>
      <c r="K48" s="59">
        <f>F18*(1+J73)</f>
        <v>775.35</v>
      </c>
      <c r="L48" s="26">
        <f>K48*J48</f>
        <v>5.7375900000000009</v>
      </c>
      <c r="M48" s="27"/>
      <c r="N48" s="30">
        <f t="shared" si="58"/>
        <v>-0.15336000000000016</v>
      </c>
      <c r="O48" s="31">
        <f t="shared" si="59"/>
        <v>-2.6033152547551775E-2</v>
      </c>
      <c r="Q48" s="28">
        <f>'Proposed Rates'!F153</f>
        <v>7.4000000000000003E-3</v>
      </c>
      <c r="R48" s="59">
        <f>$F$18*(1+Q73)</f>
        <v>775.35</v>
      </c>
      <c r="S48" s="26">
        <f>R48*Q48</f>
        <v>5.7375900000000009</v>
      </c>
      <c r="T48" s="27"/>
      <c r="U48" s="30">
        <f t="shared" si="1"/>
        <v>0</v>
      </c>
      <c r="V48" s="31">
        <f t="shared" si="2"/>
        <v>0</v>
      </c>
      <c r="X48" s="28">
        <f>'Proposed Rates'!G153</f>
        <v>7.4000000000000003E-3</v>
      </c>
      <c r="Y48" s="59">
        <f>$F$18*(1+X73)</f>
        <v>775.35</v>
      </c>
      <c r="Z48" s="26">
        <f>Y48*X48</f>
        <v>5.7375900000000009</v>
      </c>
      <c r="AA48" s="27"/>
      <c r="AB48" s="30">
        <f t="shared" si="3"/>
        <v>0</v>
      </c>
      <c r="AC48" s="31">
        <f t="shared" si="4"/>
        <v>0</v>
      </c>
      <c r="AE48" s="28">
        <f>'Proposed Rates'!H153</f>
        <v>7.4000000000000003E-3</v>
      </c>
      <c r="AF48" s="59">
        <f>$F$18*(1+AE73)</f>
        <v>775.35</v>
      </c>
      <c r="AG48" s="26">
        <f>AF48*AE48</f>
        <v>5.7375900000000009</v>
      </c>
      <c r="AH48" s="27"/>
      <c r="AI48" s="30">
        <f t="shared" si="5"/>
        <v>0</v>
      </c>
      <c r="AJ48" s="31">
        <f t="shared" si="6"/>
        <v>0</v>
      </c>
      <c r="AL48" s="28">
        <f>'Proposed Rates'!I153</f>
        <v>7.4000000000000003E-3</v>
      </c>
      <c r="AM48" s="59">
        <f>$F$18*(1+AL73)</f>
        <v>775.35</v>
      </c>
      <c r="AN48" s="26">
        <f>AM48*AL48</f>
        <v>5.7375900000000009</v>
      </c>
      <c r="AO48" s="27"/>
      <c r="AP48" s="30">
        <f t="shared" si="7"/>
        <v>0</v>
      </c>
      <c r="AQ48" s="31">
        <f t="shared" si="8"/>
        <v>0</v>
      </c>
    </row>
    <row r="49" spans="2:43" ht="25.5" x14ac:dyDescent="0.2">
      <c r="B49" s="60" t="s">
        <v>29</v>
      </c>
      <c r="C49" s="27"/>
      <c r="D49" s="56" t="s">
        <v>20</v>
      </c>
      <c r="E49" s="57"/>
      <c r="F49" s="28">
        <f>'Proposed Rates'!D167</f>
        <v>5.1999999999999998E-3</v>
      </c>
      <c r="G49" s="58">
        <f>G48</f>
        <v>775.12500000000011</v>
      </c>
      <c r="H49" s="26">
        <f>G49*F49</f>
        <v>4.0306500000000005</v>
      </c>
      <c r="I49" s="27"/>
      <c r="J49" s="28">
        <f>'Proposed Rates'!E167</f>
        <v>5.1999999999999998E-3</v>
      </c>
      <c r="K49" s="59">
        <f>K48</f>
        <v>775.35</v>
      </c>
      <c r="L49" s="26">
        <f>K49*J49</f>
        <v>4.0318199999999997</v>
      </c>
      <c r="M49" s="27"/>
      <c r="N49" s="30">
        <f t="shared" si="58"/>
        <v>1.1699999999992272E-3</v>
      </c>
      <c r="O49" s="31">
        <f t="shared" si="59"/>
        <v>2.9027576197368342E-4</v>
      </c>
      <c r="Q49" s="28">
        <f>'Proposed Rates'!F167</f>
        <v>5.1999999999999998E-3</v>
      </c>
      <c r="R49" s="59">
        <f>R48</f>
        <v>775.35</v>
      </c>
      <c r="S49" s="26">
        <f>R49*Q49</f>
        <v>4.0318199999999997</v>
      </c>
      <c r="T49" s="27"/>
      <c r="U49" s="30">
        <f t="shared" si="1"/>
        <v>0</v>
      </c>
      <c r="V49" s="31">
        <f t="shared" si="2"/>
        <v>0</v>
      </c>
      <c r="X49" s="28">
        <f>'Proposed Rates'!G167</f>
        <v>5.1999999999999998E-3</v>
      </c>
      <c r="Y49" s="59">
        <f>Y48</f>
        <v>775.35</v>
      </c>
      <c r="Z49" s="26">
        <f>Y49*X49</f>
        <v>4.0318199999999997</v>
      </c>
      <c r="AA49" s="27"/>
      <c r="AB49" s="30">
        <f t="shared" si="3"/>
        <v>0</v>
      </c>
      <c r="AC49" s="31">
        <f t="shared" si="4"/>
        <v>0</v>
      </c>
      <c r="AE49" s="28">
        <f>'Proposed Rates'!H167</f>
        <v>5.1999999999999998E-3</v>
      </c>
      <c r="AF49" s="59">
        <f>AF48</f>
        <v>775.35</v>
      </c>
      <c r="AG49" s="26">
        <f>AF49*AE49</f>
        <v>4.0318199999999997</v>
      </c>
      <c r="AH49" s="27"/>
      <c r="AI49" s="30">
        <f t="shared" si="5"/>
        <v>0</v>
      </c>
      <c r="AJ49" s="31">
        <f t="shared" si="6"/>
        <v>0</v>
      </c>
      <c r="AL49" s="28">
        <f>'Proposed Rates'!I167</f>
        <v>5.1999999999999998E-3</v>
      </c>
      <c r="AM49" s="59">
        <f>AM48</f>
        <v>775.35</v>
      </c>
      <c r="AN49" s="26">
        <f>AM49*AL49</f>
        <v>4.0318199999999997</v>
      </c>
      <c r="AO49" s="27"/>
      <c r="AP49" s="30">
        <f t="shared" si="7"/>
        <v>0</v>
      </c>
      <c r="AQ49" s="31">
        <f t="shared" si="8"/>
        <v>0</v>
      </c>
    </row>
    <row r="50" spans="2:43" ht="25.5" x14ac:dyDescent="0.2">
      <c r="B50" s="50" t="s">
        <v>30</v>
      </c>
      <c r="C50" s="35"/>
      <c r="D50" s="35"/>
      <c r="E50" s="35"/>
      <c r="F50" s="61"/>
      <c r="G50" s="53"/>
      <c r="H50" s="54">
        <f>SUM(H47:H49)</f>
        <v>42.158303750000023</v>
      </c>
      <c r="I50" s="62"/>
      <c r="J50" s="63"/>
      <c r="K50" s="64"/>
      <c r="L50" s="54">
        <f>SUM(L47:L49)</f>
        <v>43.459830499999995</v>
      </c>
      <c r="M50" s="62"/>
      <c r="N50" s="37">
        <f t="shared" si="58"/>
        <v>1.3015267499999723</v>
      </c>
      <c r="O50" s="38">
        <f t="shared" si="59"/>
        <v>3.0872369953925664E-2</v>
      </c>
      <c r="Q50" s="63"/>
      <c r="R50" s="64"/>
      <c r="S50" s="54">
        <f>SUM(S47:S49)</f>
        <v>45.429830500000008</v>
      </c>
      <c r="T50" s="62"/>
      <c r="U50" s="37">
        <f t="shared" si="1"/>
        <v>1.9700000000000131</v>
      </c>
      <c r="V50" s="38">
        <f t="shared" si="2"/>
        <v>4.5329214986239152E-2</v>
      </c>
      <c r="X50" s="63"/>
      <c r="Y50" s="64"/>
      <c r="Z50" s="54">
        <f>SUM(Z47:Z49)</f>
        <v>47.689830499999999</v>
      </c>
      <c r="AA50" s="62"/>
      <c r="AB50" s="37">
        <f t="shared" si="3"/>
        <v>2.2599999999999909</v>
      </c>
      <c r="AC50" s="38">
        <f t="shared" si="4"/>
        <v>4.9747048913158294E-2</v>
      </c>
      <c r="AE50" s="63"/>
      <c r="AF50" s="64"/>
      <c r="AG50" s="54">
        <f>SUM(AG47:AG49)</f>
        <v>48.659830499999998</v>
      </c>
      <c r="AH50" s="62"/>
      <c r="AI50" s="37">
        <f t="shared" si="5"/>
        <v>0.96999999999999886</v>
      </c>
      <c r="AJ50" s="38">
        <f t="shared" si="6"/>
        <v>2.0339766147837304E-2</v>
      </c>
      <c r="AL50" s="63"/>
      <c r="AM50" s="64"/>
      <c r="AN50" s="54">
        <f>SUM(AN47:AN49)</f>
        <v>49.289830500000008</v>
      </c>
      <c r="AO50" s="62"/>
      <c r="AP50" s="37">
        <f t="shared" si="7"/>
        <v>0.63000000000000966</v>
      </c>
      <c r="AQ50" s="38">
        <f t="shared" si="8"/>
        <v>1.294702413729143E-2</v>
      </c>
    </row>
    <row r="51" spans="2:43" ht="25.5" x14ac:dyDescent="0.2">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5" x14ac:dyDescent="0.2">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141.10879125000002</v>
      </c>
      <c r="I60" s="94"/>
      <c r="J60" s="95"/>
      <c r="K60" s="95"/>
      <c r="L60" s="93">
        <f>SUM(L51:L56,L50)</f>
        <v>142.7811955</v>
      </c>
      <c r="M60" s="96"/>
      <c r="N60" s="97">
        <f t="shared" ref="N60" si="72">L60-H60</f>
        <v>1.6724042499999712</v>
      </c>
      <c r="O60" s="98">
        <f t="shared" ref="O60" si="73">IF((H60)=0,"",(N60/H60))</f>
        <v>1.1851878505833142E-2</v>
      </c>
      <c r="Q60" s="95"/>
      <c r="R60" s="95"/>
      <c r="S60" s="97">
        <f>SUM(S51:S56,S50)</f>
        <v>144.77119550000003</v>
      </c>
      <c r="T60" s="96"/>
      <c r="U60" s="97">
        <f t="shared" si="1"/>
        <v>1.9900000000000375</v>
      </c>
      <c r="V60" s="98">
        <f>IF((L60)=0,"",(U60/L60))</f>
        <v>1.3937409565953926E-2</v>
      </c>
      <c r="X60" s="95"/>
      <c r="Y60" s="95"/>
      <c r="Z60" s="97">
        <f>SUM(Z51:Z56,Z50)</f>
        <v>147.05119550000001</v>
      </c>
      <c r="AA60" s="96"/>
      <c r="AB60" s="97">
        <f t="shared" si="3"/>
        <v>2.2799999999999727</v>
      </c>
      <c r="AC60" s="98">
        <f>IF((S60)=0,"",(AB60/S60))</f>
        <v>1.5748989238677472E-2</v>
      </c>
      <c r="AE60" s="95"/>
      <c r="AF60" s="95"/>
      <c r="AG60" s="97">
        <f>SUM(AG51:AG56,AG50)</f>
        <v>148.04119550000001</v>
      </c>
      <c r="AH60" s="96"/>
      <c r="AI60" s="97">
        <f t="shared" ref="AI60:AI64" si="74">AG60-Z60</f>
        <v>0.99000000000000909</v>
      </c>
      <c r="AJ60" s="98">
        <f>IF((Z60)=0,"",(AI60/Z60))</f>
        <v>6.7323492109930454E-3</v>
      </c>
      <c r="AL60" s="95"/>
      <c r="AM60" s="95"/>
      <c r="AN60" s="97">
        <f>SUM(AN51:AN56,AN50)</f>
        <v>148.69119549999999</v>
      </c>
      <c r="AO60" s="96"/>
      <c r="AP60" s="97">
        <f t="shared" ref="AP60:AP64" si="75">AN60-AG60</f>
        <v>0.64999999999997726</v>
      </c>
      <c r="AQ60" s="98">
        <f>IF((AG60)=0,"",(AP60/AG60))</f>
        <v>4.3906697578646424E-3</v>
      </c>
    </row>
    <row r="61" spans="2:43" x14ac:dyDescent="0.2">
      <c r="B61" s="99" t="s">
        <v>40</v>
      </c>
      <c r="C61" s="21"/>
      <c r="D61" s="21"/>
      <c r="E61" s="21"/>
      <c r="F61" s="100">
        <v>0.13</v>
      </c>
      <c r="G61" s="101"/>
      <c r="H61" s="102">
        <f>H60*F61</f>
        <v>18.344142862500004</v>
      </c>
      <c r="I61" s="103"/>
      <c r="J61" s="104">
        <v>0.13</v>
      </c>
      <c r="K61" s="103"/>
      <c r="L61" s="105">
        <f>L60*J61</f>
        <v>18.561555415000001</v>
      </c>
      <c r="M61" s="106"/>
      <c r="N61" s="107">
        <f t="shared" si="58"/>
        <v>0.21741255249999725</v>
      </c>
      <c r="O61" s="108">
        <f t="shared" si="59"/>
        <v>1.1851878505833196E-2</v>
      </c>
      <c r="Q61" s="104">
        <v>0.13</v>
      </c>
      <c r="R61" s="103"/>
      <c r="S61" s="105">
        <f>S60*Q61</f>
        <v>18.820255415000005</v>
      </c>
      <c r="T61" s="106"/>
      <c r="U61" s="107">
        <f t="shared" si="1"/>
        <v>0.25870000000000459</v>
      </c>
      <c r="V61" s="108">
        <f t="shared" ref="V61:V70" si="76">IF((L61)=0,"",(U61/L61))</f>
        <v>1.3937409565953908E-2</v>
      </c>
      <c r="X61" s="104">
        <v>0.13</v>
      </c>
      <c r="Y61" s="103"/>
      <c r="Z61" s="105">
        <f>Z60*X61</f>
        <v>19.116655415</v>
      </c>
      <c r="AA61" s="106"/>
      <c r="AB61" s="107">
        <f t="shared" si="3"/>
        <v>0.29639999999999489</v>
      </c>
      <c r="AC61" s="108">
        <f t="shared" ref="AC61:AC70" si="77">IF((S61)=0,"",(AB61/S61))</f>
        <v>1.5748989238677385E-2</v>
      </c>
      <c r="AE61" s="104">
        <v>0.13</v>
      </c>
      <c r="AF61" s="103"/>
      <c r="AG61" s="105">
        <f>AG60*AE61</f>
        <v>19.245355415000002</v>
      </c>
      <c r="AH61" s="106"/>
      <c r="AI61" s="107">
        <f t="shared" si="74"/>
        <v>0.12870000000000203</v>
      </c>
      <c r="AJ61" s="108">
        <f t="shared" ref="AJ61:AJ70" si="78">IF((Z61)=0,"",(AI61/Z61))</f>
        <v>6.7323492109930896E-3</v>
      </c>
      <c r="AL61" s="104">
        <v>0.13</v>
      </c>
      <c r="AM61" s="103"/>
      <c r="AN61" s="105">
        <f>AN60*AL61</f>
        <v>19.329855415000001</v>
      </c>
      <c r="AO61" s="106"/>
      <c r="AP61" s="107">
        <f t="shared" si="75"/>
        <v>8.4499999999998465E-2</v>
      </c>
      <c r="AQ61" s="108">
        <f t="shared" ref="AQ61:AQ70" si="79">IF((AG61)=0,"",(AP61/AG61))</f>
        <v>4.3906697578647161E-3</v>
      </c>
    </row>
    <row r="62" spans="2:43" x14ac:dyDescent="0.2">
      <c r="B62" s="109" t="s">
        <v>41</v>
      </c>
      <c r="C62" s="21"/>
      <c r="D62" s="21"/>
      <c r="E62" s="21"/>
      <c r="F62" s="110"/>
      <c r="G62" s="101"/>
      <c r="H62" s="102">
        <f>H60+H61</f>
        <v>159.45293411250003</v>
      </c>
      <c r="I62" s="103"/>
      <c r="J62" s="103"/>
      <c r="K62" s="103"/>
      <c r="L62" s="105">
        <f>L60+L61</f>
        <v>161.34275091500001</v>
      </c>
      <c r="M62" s="106"/>
      <c r="N62" s="107">
        <f t="shared" si="58"/>
        <v>1.8898168024999791</v>
      </c>
      <c r="O62" s="108">
        <f t="shared" si="59"/>
        <v>1.1851878505833215E-2</v>
      </c>
      <c r="Q62" s="103"/>
      <c r="R62" s="103"/>
      <c r="S62" s="105">
        <f>S60+S61</f>
        <v>163.59145091500005</v>
      </c>
      <c r="T62" s="106"/>
      <c r="U62" s="107">
        <f t="shared" si="1"/>
        <v>2.2487000000000421</v>
      </c>
      <c r="V62" s="108">
        <f t="shared" si="76"/>
        <v>1.3937409565953922E-2</v>
      </c>
      <c r="X62" s="103"/>
      <c r="Y62" s="103"/>
      <c r="Z62" s="105">
        <f>Z60+Z61</f>
        <v>166.167850915</v>
      </c>
      <c r="AA62" s="106"/>
      <c r="AB62" s="107">
        <f t="shared" si="3"/>
        <v>2.5763999999999498</v>
      </c>
      <c r="AC62" s="108">
        <f t="shared" si="77"/>
        <v>1.574898923867735E-2</v>
      </c>
      <c r="AE62" s="103"/>
      <c r="AF62" s="103"/>
      <c r="AG62" s="105">
        <f>AG60+AG61</f>
        <v>167.28655091500002</v>
      </c>
      <c r="AH62" s="106"/>
      <c r="AI62" s="107">
        <f t="shared" si="74"/>
        <v>1.1187000000000182</v>
      </c>
      <c r="AJ62" s="108">
        <f t="shared" si="78"/>
        <v>6.7323492109930931E-3</v>
      </c>
      <c r="AL62" s="103"/>
      <c r="AM62" s="103"/>
      <c r="AN62" s="105">
        <f>AN60+AN61</f>
        <v>168.02105091499999</v>
      </c>
      <c r="AO62" s="106"/>
      <c r="AP62" s="107">
        <f t="shared" si="75"/>
        <v>0.73449999999996862</v>
      </c>
      <c r="AQ62" s="108">
        <f t="shared" si="79"/>
        <v>4.3906697578646086E-3</v>
      </c>
    </row>
    <row r="63" spans="2:43" ht="15.75" customHeight="1" x14ac:dyDescent="0.2">
      <c r="B63" s="415" t="s">
        <v>127</v>
      </c>
      <c r="C63" s="415"/>
      <c r="D63" s="415"/>
      <c r="E63" s="21"/>
      <c r="F63" s="242">
        <f>'Res (100)'!F64</f>
        <v>0.318</v>
      </c>
      <c r="G63" s="101"/>
      <c r="H63" s="111">
        <f>F63*H60</f>
        <v>44.872595617500011</v>
      </c>
      <c r="I63" s="103"/>
      <c r="J63" s="268">
        <f>'Res (100)'!J64</f>
        <v>0.318</v>
      </c>
      <c r="K63" s="103"/>
      <c r="L63" s="112">
        <f>J63*L60</f>
        <v>45.404420168999998</v>
      </c>
      <c r="M63" s="106"/>
      <c r="N63" s="112">
        <f t="shared" si="58"/>
        <v>0.53182455149998731</v>
      </c>
      <c r="O63" s="113">
        <f t="shared" si="59"/>
        <v>1.1851878505833064E-2</v>
      </c>
      <c r="Q63" s="268">
        <f>'Res (100)'!Q64</f>
        <v>0.318</v>
      </c>
      <c r="R63" s="103"/>
      <c r="S63" s="112">
        <f>Q63*S60</f>
        <v>46.037240169000015</v>
      </c>
      <c r="T63" s="106"/>
      <c r="U63" s="112">
        <f t="shared" si="1"/>
        <v>0.63282000000001659</v>
      </c>
      <c r="V63" s="113">
        <f t="shared" si="76"/>
        <v>1.3937409565954028E-2</v>
      </c>
      <c r="X63" s="268">
        <f>Q63</f>
        <v>0.318</v>
      </c>
      <c r="Y63" s="103"/>
      <c r="Z63" s="112">
        <f>X63*Z60</f>
        <v>46.762280169</v>
      </c>
      <c r="AA63" s="106"/>
      <c r="AB63" s="112">
        <f t="shared" si="3"/>
        <v>0.7250399999999857</v>
      </c>
      <c r="AC63" s="113">
        <f t="shared" si="77"/>
        <v>1.5748989238677347E-2</v>
      </c>
      <c r="AE63" s="268">
        <f>X63</f>
        <v>0.318</v>
      </c>
      <c r="AF63" s="103"/>
      <c r="AG63" s="112">
        <f>AE63*AG60</f>
        <v>47.077100169000005</v>
      </c>
      <c r="AH63" s="106"/>
      <c r="AI63" s="112">
        <f t="shared" si="74"/>
        <v>0.31482000000000454</v>
      </c>
      <c r="AJ63" s="113">
        <f t="shared" si="78"/>
        <v>6.732349210993081E-3</v>
      </c>
      <c r="AL63" s="268">
        <f>AE63</f>
        <v>0.318</v>
      </c>
      <c r="AM63" s="103"/>
      <c r="AN63" s="112">
        <f>AL63*AN60</f>
        <v>47.283800168999996</v>
      </c>
      <c r="AO63" s="106"/>
      <c r="AP63" s="112">
        <f t="shared" si="75"/>
        <v>0.20669999999999078</v>
      </c>
      <c r="AQ63" s="113">
        <f t="shared" si="79"/>
        <v>4.3906697578645999E-3</v>
      </c>
    </row>
    <row r="64" spans="2:43" ht="13.5" customHeight="1" thickBot="1" x14ac:dyDescent="0.25">
      <c r="B64" s="416" t="s">
        <v>126</v>
      </c>
      <c r="C64" s="416"/>
      <c r="D64" s="416"/>
      <c r="E64" s="114"/>
      <c r="F64" s="115"/>
      <c r="G64" s="116"/>
      <c r="H64" s="117">
        <f>H62-H63</f>
        <v>114.58033849500002</v>
      </c>
      <c r="I64" s="118"/>
      <c r="J64" s="118"/>
      <c r="K64" s="118"/>
      <c r="L64" s="119">
        <f>L62-L63</f>
        <v>115.93833074600002</v>
      </c>
      <c r="M64" s="120"/>
      <c r="N64" s="121">
        <f t="shared" si="58"/>
        <v>1.3579922509999989</v>
      </c>
      <c r="O64" s="122">
        <f t="shared" si="59"/>
        <v>1.1851878505833337E-2</v>
      </c>
      <c r="Q64" s="118"/>
      <c r="R64" s="118"/>
      <c r="S64" s="119">
        <f>S62-S63</f>
        <v>117.55421074600004</v>
      </c>
      <c r="T64" s="120"/>
      <c r="U64" s="121">
        <f t="shared" si="1"/>
        <v>1.6158800000000184</v>
      </c>
      <c r="V64" s="122">
        <f t="shared" si="76"/>
        <v>1.3937409565953818E-2</v>
      </c>
      <c r="X64" s="118"/>
      <c r="Y64" s="118"/>
      <c r="Z64" s="119">
        <f>Z62-Z63</f>
        <v>119.405570746</v>
      </c>
      <c r="AA64" s="120"/>
      <c r="AB64" s="121">
        <f t="shared" si="3"/>
        <v>1.851359999999957</v>
      </c>
      <c r="AC64" s="122">
        <f t="shared" si="77"/>
        <v>1.5748989238677291E-2</v>
      </c>
      <c r="AE64" s="118"/>
      <c r="AF64" s="118"/>
      <c r="AG64" s="119">
        <f>AG62-AG63</f>
        <v>120.20945074600002</v>
      </c>
      <c r="AH64" s="120"/>
      <c r="AI64" s="121">
        <f t="shared" si="74"/>
        <v>0.8038800000000208</v>
      </c>
      <c r="AJ64" s="122">
        <f t="shared" si="78"/>
        <v>6.7323492109931582E-3</v>
      </c>
      <c r="AL64" s="118"/>
      <c r="AM64" s="118"/>
      <c r="AN64" s="119">
        <f>AN62-AN63</f>
        <v>120.737250746</v>
      </c>
      <c r="AO64" s="120"/>
      <c r="AP64" s="121">
        <f t="shared" si="75"/>
        <v>0.52779999999998495</v>
      </c>
      <c r="AQ64" s="122">
        <f t="shared" si="79"/>
        <v>4.390669757864671E-3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137.68129125000002</v>
      </c>
      <c r="I66" s="134"/>
      <c r="J66" s="135"/>
      <c r="K66" s="135"/>
      <c r="L66" s="133">
        <f>SUM(L57:L58,L50,L51:L53)</f>
        <v>139.35369550000001</v>
      </c>
      <c r="M66" s="136"/>
      <c r="N66" s="137">
        <f t="shared" ref="N66:N70" si="80">L66-H66</f>
        <v>1.6724042499999996</v>
      </c>
      <c r="O66" s="98">
        <f t="shared" ref="O66:O70" si="81">IF((H66)=0,"",(N66/H66))</f>
        <v>1.2146924500898734E-2</v>
      </c>
      <c r="Q66" s="135"/>
      <c r="R66" s="135"/>
      <c r="S66" s="137">
        <f>SUM(S57:S58,S50,S51:S53)</f>
        <v>141.3436955</v>
      </c>
      <c r="T66" s="136"/>
      <c r="U66" s="137">
        <f t="shared" si="1"/>
        <v>1.9899999999999807</v>
      </c>
      <c r="V66" s="98">
        <f t="shared" si="76"/>
        <v>1.4280209741549197E-2</v>
      </c>
      <c r="X66" s="135"/>
      <c r="Y66" s="135"/>
      <c r="Z66" s="137">
        <f>SUM(Z57:Z58,Z50,Z51:Z53)</f>
        <v>143.6236955</v>
      </c>
      <c r="AA66" s="136"/>
      <c r="AB66" s="137">
        <f t="shared" si="3"/>
        <v>2.2800000000000011</v>
      </c>
      <c r="AC66" s="98">
        <f t="shared" si="77"/>
        <v>1.613089279953064E-2</v>
      </c>
      <c r="AE66" s="135"/>
      <c r="AF66" s="135"/>
      <c r="AG66" s="137">
        <f>SUM(AG57:AG58,AG50,AG51:AG53)</f>
        <v>144.61369550000001</v>
      </c>
      <c r="AH66" s="136"/>
      <c r="AI66" s="137">
        <f t="shared" ref="AI66:AI70" si="82">AG66-Z66</f>
        <v>0.99000000000000909</v>
      </c>
      <c r="AJ66" s="98">
        <f t="shared" si="78"/>
        <v>6.8930129986803541E-3</v>
      </c>
      <c r="AL66" s="135"/>
      <c r="AM66" s="135"/>
      <c r="AN66" s="137">
        <f>SUM(AN57:AN58,AN50,AN51:AN53)</f>
        <v>145.26369549999998</v>
      </c>
      <c r="AO66" s="136"/>
      <c r="AP66" s="137">
        <f t="shared" ref="AP66:AP70" si="83">AN66-AG66</f>
        <v>0.64999999999997726</v>
      </c>
      <c r="AQ66" s="98">
        <f t="shared" si="79"/>
        <v>4.4947333497882798E-3</v>
      </c>
    </row>
    <row r="67" spans="1:43" s="79" customFormat="1" x14ac:dyDescent="0.2">
      <c r="B67" s="138" t="s">
        <v>40</v>
      </c>
      <c r="C67" s="73"/>
      <c r="D67" s="73"/>
      <c r="E67" s="73"/>
      <c r="F67" s="139">
        <v>0.13</v>
      </c>
      <c r="G67" s="132"/>
      <c r="H67" s="140">
        <f>H66*F67</f>
        <v>17.898567862500002</v>
      </c>
      <c r="I67" s="141"/>
      <c r="J67" s="142">
        <v>0.13</v>
      </c>
      <c r="K67" s="143"/>
      <c r="L67" s="144">
        <f>L66*J67</f>
        <v>18.115980415000003</v>
      </c>
      <c r="M67" s="145"/>
      <c r="N67" s="146">
        <f t="shared" si="80"/>
        <v>0.2174125525000008</v>
      </c>
      <c r="O67" s="108">
        <f t="shared" si="81"/>
        <v>1.2146924500898781E-2</v>
      </c>
      <c r="Q67" s="142">
        <v>0.13</v>
      </c>
      <c r="R67" s="143"/>
      <c r="S67" s="144">
        <f>S66*Q67</f>
        <v>18.374680415</v>
      </c>
      <c r="T67" s="145"/>
      <c r="U67" s="146">
        <f t="shared" si="1"/>
        <v>0.25869999999999749</v>
      </c>
      <c r="V67" s="108">
        <f t="shared" si="76"/>
        <v>1.4280209741549196E-2</v>
      </c>
      <c r="X67" s="142">
        <v>0.13</v>
      </c>
      <c r="Y67" s="143"/>
      <c r="Z67" s="144">
        <f>Z66*X67</f>
        <v>18.671080414999999</v>
      </c>
      <c r="AA67" s="145"/>
      <c r="AB67" s="146">
        <f t="shared" si="3"/>
        <v>0.29639999999999844</v>
      </c>
      <c r="AC67" s="108">
        <f t="shared" si="77"/>
        <v>1.6130892799530547E-2</v>
      </c>
      <c r="AE67" s="142">
        <v>0.13</v>
      </c>
      <c r="AF67" s="143"/>
      <c r="AG67" s="144">
        <f>AG66*AE67</f>
        <v>18.799780415000001</v>
      </c>
      <c r="AH67" s="145"/>
      <c r="AI67" s="146">
        <f t="shared" si="82"/>
        <v>0.12870000000000203</v>
      </c>
      <c r="AJ67" s="108">
        <f t="shared" si="78"/>
        <v>6.8930129986804001E-3</v>
      </c>
      <c r="AL67" s="142">
        <v>0.13</v>
      </c>
      <c r="AM67" s="143"/>
      <c r="AN67" s="144">
        <f>AN66*AL67</f>
        <v>18.884280414999999</v>
      </c>
      <c r="AO67" s="145"/>
      <c r="AP67" s="146">
        <f t="shared" si="83"/>
        <v>8.4499999999998465E-2</v>
      </c>
      <c r="AQ67" s="108">
        <f t="shared" si="79"/>
        <v>4.4947333497883553E-3</v>
      </c>
    </row>
    <row r="68" spans="1:43" s="79" customFormat="1" x14ac:dyDescent="0.2">
      <c r="B68" s="147" t="s">
        <v>41</v>
      </c>
      <c r="C68" s="73"/>
      <c r="D68" s="73"/>
      <c r="E68" s="73"/>
      <c r="F68" s="148"/>
      <c r="G68" s="149"/>
      <c r="H68" s="140">
        <f>H66+H67</f>
        <v>155.5798591125</v>
      </c>
      <c r="I68" s="141"/>
      <c r="J68" s="141"/>
      <c r="K68" s="141"/>
      <c r="L68" s="144">
        <f>L66+L67</f>
        <v>157.46967591500001</v>
      </c>
      <c r="M68" s="145"/>
      <c r="N68" s="146">
        <f t="shared" si="80"/>
        <v>1.8898168025000075</v>
      </c>
      <c r="O68" s="108">
        <f t="shared" si="81"/>
        <v>1.2146924500898786E-2</v>
      </c>
      <c r="Q68" s="141"/>
      <c r="R68" s="141"/>
      <c r="S68" s="144">
        <f>S66+S67</f>
        <v>159.718375915</v>
      </c>
      <c r="T68" s="145"/>
      <c r="U68" s="146">
        <f t="shared" si="1"/>
        <v>2.2486999999999853</v>
      </c>
      <c r="V68" s="108">
        <f t="shared" si="76"/>
        <v>1.4280209741549242E-2</v>
      </c>
      <c r="X68" s="141"/>
      <c r="Y68" s="141"/>
      <c r="Z68" s="144">
        <f>Z66+Z67</f>
        <v>162.294775915</v>
      </c>
      <c r="AA68" s="145"/>
      <c r="AB68" s="146">
        <f t="shared" si="3"/>
        <v>2.5764000000000067</v>
      </c>
      <c r="AC68" s="108">
        <f t="shared" si="77"/>
        <v>1.6130892799530672E-2</v>
      </c>
      <c r="AE68" s="141"/>
      <c r="AF68" s="141"/>
      <c r="AG68" s="144">
        <f>AG66+AG67</f>
        <v>163.41347591499999</v>
      </c>
      <c r="AH68" s="145"/>
      <c r="AI68" s="146">
        <f t="shared" si="82"/>
        <v>1.1186999999999898</v>
      </c>
      <c r="AJ68" s="108">
        <f t="shared" si="78"/>
        <v>6.8930129986802284E-3</v>
      </c>
      <c r="AL68" s="141"/>
      <c r="AM68" s="141"/>
      <c r="AN68" s="144">
        <f>AN66+AN67</f>
        <v>164.14797591499999</v>
      </c>
      <c r="AO68" s="145"/>
      <c r="AP68" s="146">
        <f t="shared" si="83"/>
        <v>0.73449999999999704</v>
      </c>
      <c r="AQ68" s="108">
        <f t="shared" si="79"/>
        <v>4.4947333497884186E-3</v>
      </c>
    </row>
    <row r="69" spans="1:43" s="79" customFormat="1" ht="15.75" customHeight="1" x14ac:dyDescent="0.2">
      <c r="B69" s="415" t="s">
        <v>127</v>
      </c>
      <c r="C69" s="415"/>
      <c r="D69" s="415"/>
      <c r="E69" s="73"/>
      <c r="F69" s="243">
        <f>F63</f>
        <v>0.318</v>
      </c>
      <c r="G69" s="149"/>
      <c r="H69" s="150">
        <f>F69*H66</f>
        <v>43.782650617500003</v>
      </c>
      <c r="I69" s="141"/>
      <c r="J69" s="268">
        <f>'Res (100)'!J70</f>
        <v>0.318</v>
      </c>
      <c r="K69" s="141"/>
      <c r="L69" s="112">
        <f>J69*L66</f>
        <v>44.314475169000005</v>
      </c>
      <c r="M69" s="145"/>
      <c r="N69" s="151">
        <f t="shared" si="80"/>
        <v>0.53182455150000152</v>
      </c>
      <c r="O69" s="113">
        <f t="shared" si="81"/>
        <v>1.2146924500898772E-2</v>
      </c>
      <c r="Q69" s="268">
        <f>'Res (100)'!Q70</f>
        <v>0.318</v>
      </c>
      <c r="R69" s="141"/>
      <c r="S69" s="112">
        <f>Q69*S66</f>
        <v>44.947295169</v>
      </c>
      <c r="T69" s="145"/>
      <c r="U69" s="151">
        <f t="shared" si="1"/>
        <v>0.63281999999999528</v>
      </c>
      <c r="V69" s="113">
        <f t="shared" si="76"/>
        <v>1.4280209741549229E-2</v>
      </c>
      <c r="X69" s="268">
        <f>Q69</f>
        <v>0.318</v>
      </c>
      <c r="Y69" s="141"/>
      <c r="Z69" s="112">
        <f>X69*Z66</f>
        <v>45.672335169</v>
      </c>
      <c r="AA69" s="145"/>
      <c r="AB69" s="151">
        <f t="shared" si="3"/>
        <v>0.72503999999999991</v>
      </c>
      <c r="AC69" s="113">
        <f t="shared" si="77"/>
        <v>1.613089279953063E-2</v>
      </c>
      <c r="AE69" s="268">
        <f>X69</f>
        <v>0.318</v>
      </c>
      <c r="AF69" s="141"/>
      <c r="AG69" s="112">
        <f>AE69*AG66</f>
        <v>45.987155169000005</v>
      </c>
      <c r="AH69" s="145"/>
      <c r="AI69" s="151">
        <f t="shared" si="82"/>
        <v>0.31482000000000454</v>
      </c>
      <c r="AJ69" s="113">
        <f t="shared" si="78"/>
        <v>6.8930129986803906E-3</v>
      </c>
      <c r="AL69" s="268">
        <f>AE69</f>
        <v>0.318</v>
      </c>
      <c r="AM69" s="141"/>
      <c r="AN69" s="112">
        <f>AL69*AN66</f>
        <v>46.193855168999995</v>
      </c>
      <c r="AO69" s="145"/>
      <c r="AP69" s="151">
        <f t="shared" si="83"/>
        <v>0.20669999999999078</v>
      </c>
      <c r="AQ69" s="113">
        <f t="shared" si="79"/>
        <v>4.4947333497882356E-3</v>
      </c>
    </row>
    <row r="70" spans="1:43" s="79" customFormat="1" ht="13.5" customHeight="1" thickBot="1" x14ac:dyDescent="0.25">
      <c r="B70" s="414" t="s">
        <v>128</v>
      </c>
      <c r="C70" s="414"/>
      <c r="D70" s="414"/>
      <c r="E70" s="152"/>
      <c r="F70" s="153"/>
      <c r="G70" s="154"/>
      <c r="H70" s="155">
        <f>H68-H69</f>
        <v>111.79720849500001</v>
      </c>
      <c r="I70" s="156"/>
      <c r="J70" s="156"/>
      <c r="K70" s="156"/>
      <c r="L70" s="157">
        <f>L68-L69</f>
        <v>113.15520074600001</v>
      </c>
      <c r="M70" s="158"/>
      <c r="N70" s="159">
        <f t="shared" si="80"/>
        <v>1.3579922509999989</v>
      </c>
      <c r="O70" s="160">
        <f t="shared" si="81"/>
        <v>1.2146924500898727E-2</v>
      </c>
      <c r="Q70" s="156"/>
      <c r="R70" s="156"/>
      <c r="S70" s="157">
        <f>S68-S69</f>
        <v>114.771080746</v>
      </c>
      <c r="T70" s="158"/>
      <c r="U70" s="159">
        <f t="shared" si="1"/>
        <v>1.61587999999999</v>
      </c>
      <c r="V70" s="160">
        <f t="shared" si="76"/>
        <v>1.4280209741549248E-2</v>
      </c>
      <c r="X70" s="156"/>
      <c r="Y70" s="156"/>
      <c r="Z70" s="157">
        <f>Z68-Z69</f>
        <v>116.622440746</v>
      </c>
      <c r="AA70" s="158"/>
      <c r="AB70" s="159">
        <f t="shared" si="3"/>
        <v>1.8513599999999997</v>
      </c>
      <c r="AC70" s="160">
        <f t="shared" si="77"/>
        <v>1.613089279953063E-2</v>
      </c>
      <c r="AE70" s="273"/>
      <c r="AF70" s="156"/>
      <c r="AG70" s="157">
        <f>AG68-AG69</f>
        <v>117.42632074599999</v>
      </c>
      <c r="AH70" s="158"/>
      <c r="AI70" s="159">
        <f t="shared" si="82"/>
        <v>0.80387999999999238</v>
      </c>
      <c r="AJ70" s="160">
        <f t="shared" si="78"/>
        <v>6.8930129986802258E-3</v>
      </c>
      <c r="AL70" s="156"/>
      <c r="AM70" s="156"/>
      <c r="AN70" s="157">
        <f>AN68-AN69</f>
        <v>117.954120746</v>
      </c>
      <c r="AO70" s="158"/>
      <c r="AP70" s="159">
        <f t="shared" si="83"/>
        <v>0.52780000000001337</v>
      </c>
      <c r="AQ70" s="160">
        <f t="shared" si="79"/>
        <v>4.4947333497885513E-3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5703125"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285156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2"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4">
        <f>+'Res (100)'!J23</f>
        <v>30.53</v>
      </c>
      <c r="K23" s="29">
        <v>1</v>
      </c>
      <c r="L23" s="26">
        <f>K23*J23</f>
        <v>30.53</v>
      </c>
      <c r="M23" s="27"/>
      <c r="N23" s="30">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
      <c r="B31" s="21" t="s">
        <v>136</v>
      </c>
      <c r="C31" s="21"/>
      <c r="D31" s="22" t="s">
        <v>17</v>
      </c>
      <c r="E31" s="23"/>
      <c r="F31" s="24">
        <f>+'Proposed Rates'!D67</f>
        <v>0</v>
      </c>
      <c r="G31" s="25">
        <f>$F$18</f>
        <v>1000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1000</v>
      </c>
      <c r="Z31" s="26">
        <f t="shared" si="26"/>
        <v>0</v>
      </c>
      <c r="AA31" s="27"/>
      <c r="AB31" s="30">
        <f t="shared" si="3"/>
        <v>-0.24</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1033.5</v>
      </c>
      <c r="H44" s="26">
        <f>G44*F44</f>
        <v>6.2010000000000003E-2</v>
      </c>
      <c r="I44" s="27"/>
      <c r="J44" s="46">
        <f>'Proposed Rates'!E233</f>
        <v>6.0000000000000002E-5</v>
      </c>
      <c r="K44" s="45">
        <f>$F$18*(1+J73)</f>
        <v>1033.8</v>
      </c>
      <c r="L44" s="26">
        <f>K44*J44</f>
        <v>6.2028E-2</v>
      </c>
      <c r="M44" s="27"/>
      <c r="N44" s="30">
        <f>L44-H44</f>
        <v>1.7999999999997185E-5</v>
      </c>
      <c r="O44" s="31">
        <f>IF((H44)=0,"",(N44/H44))</f>
        <v>2.9027576197382978E-4</v>
      </c>
      <c r="Q44" s="46">
        <f>'Proposed Rates'!F233</f>
        <v>6.0000000000000002E-5</v>
      </c>
      <c r="R44" s="45">
        <f>$F$18*(1+Q73)</f>
        <v>1033.8</v>
      </c>
      <c r="S44" s="26">
        <f>R44*Q44</f>
        <v>6.2028E-2</v>
      </c>
      <c r="T44" s="27"/>
      <c r="U44" s="30">
        <f t="shared" si="1"/>
        <v>0</v>
      </c>
      <c r="V44" s="31">
        <f t="shared" si="2"/>
        <v>0</v>
      </c>
      <c r="X44" s="46">
        <f>'Proposed Rates'!G233</f>
        <v>6.0000000000000002E-5</v>
      </c>
      <c r="Y44" s="45">
        <f>$F$18*(1+X73)</f>
        <v>1033.8</v>
      </c>
      <c r="Z44" s="26">
        <f>Y44*X44</f>
        <v>6.2028E-2</v>
      </c>
      <c r="AA44" s="27"/>
      <c r="AB44" s="30">
        <f t="shared" si="3"/>
        <v>0</v>
      </c>
      <c r="AC44" s="31">
        <f t="shared" si="4"/>
        <v>0</v>
      </c>
      <c r="AE44" s="46">
        <f>'Proposed Rates'!H233</f>
        <v>6.0000000000000002E-5</v>
      </c>
      <c r="AF44" s="45">
        <f>$F$18*(1+AE73)</f>
        <v>1033.8</v>
      </c>
      <c r="AG44" s="26">
        <f>AF44*AE44</f>
        <v>6.2028E-2</v>
      </c>
      <c r="AH44" s="27"/>
      <c r="AI44" s="30">
        <f t="shared" si="5"/>
        <v>0</v>
      </c>
      <c r="AJ44" s="31">
        <f t="shared" si="6"/>
        <v>0</v>
      </c>
      <c r="AL44" s="46">
        <f>'Proposed Rates'!I233</f>
        <v>6.0000000000000002E-5</v>
      </c>
      <c r="AM44" s="45">
        <f>$F$18*(1+AL73)</f>
        <v>1033.8</v>
      </c>
      <c r="AN44" s="26">
        <f>AM44*AL44</f>
        <v>6.2028E-2</v>
      </c>
      <c r="AO44" s="27"/>
      <c r="AP44" s="30">
        <f t="shared" si="7"/>
        <v>0</v>
      </c>
      <c r="AQ44" s="31">
        <f t="shared" si="8"/>
        <v>0</v>
      </c>
    </row>
    <row r="45" spans="2:43" x14ac:dyDescent="0.2">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33.245604999999998</v>
      </c>
      <c r="I47" s="36"/>
      <c r="J47" s="53"/>
      <c r="K47" s="55"/>
      <c r="L47" s="54">
        <f>SUM(L40:L46)+L39</f>
        <v>34.633893999999991</v>
      </c>
      <c r="M47" s="36"/>
      <c r="N47" s="37">
        <f t="shared" ref="N47:N64" si="58">L47-H47</f>
        <v>1.3882889999999932</v>
      </c>
      <c r="O47" s="38">
        <f t="shared" ref="O47:O64" si="59">IF((H47)=0,"",(N47/H47))</f>
        <v>4.1758572298503618E-2</v>
      </c>
      <c r="Q47" s="53"/>
      <c r="R47" s="55"/>
      <c r="S47" s="54">
        <f>SUM(S40:S46)+S39</f>
        <v>36.603893999999997</v>
      </c>
      <c r="T47" s="36"/>
      <c r="U47" s="37">
        <f t="shared" si="1"/>
        <v>1.970000000000006</v>
      </c>
      <c r="V47" s="38">
        <f t="shared" si="2"/>
        <v>5.6880696118086133E-2</v>
      </c>
      <c r="X47" s="53"/>
      <c r="Y47" s="55"/>
      <c r="Z47" s="54">
        <f>SUM(Z40:Z46)+Z39</f>
        <v>39.013893999999993</v>
      </c>
      <c r="AA47" s="36"/>
      <c r="AB47" s="37">
        <f t="shared" si="3"/>
        <v>2.4099999999999966</v>
      </c>
      <c r="AC47" s="38">
        <f t="shared" si="4"/>
        <v>6.5839989592364048E-2</v>
      </c>
      <c r="AE47" s="53"/>
      <c r="AF47" s="55"/>
      <c r="AG47" s="54">
        <f>SUM(AG40:AG46)+AG39</f>
        <v>39.983893999999992</v>
      </c>
      <c r="AH47" s="36"/>
      <c r="AI47" s="37">
        <f t="shared" si="5"/>
        <v>0.96999999999999886</v>
      </c>
      <c r="AJ47" s="38">
        <f t="shared" si="6"/>
        <v>2.4862937291007123E-2</v>
      </c>
      <c r="AL47" s="53"/>
      <c r="AM47" s="55"/>
      <c r="AN47" s="54">
        <f>SUM(AN40:AN46)+AN39</f>
        <v>40.613893999999995</v>
      </c>
      <c r="AO47" s="36"/>
      <c r="AP47" s="37">
        <f t="shared" si="7"/>
        <v>0.63000000000000256</v>
      </c>
      <c r="AQ47" s="38">
        <f t="shared" si="8"/>
        <v>1.5756344292029253E-2</v>
      </c>
    </row>
    <row r="48" spans="2:43" x14ac:dyDescent="0.2">
      <c r="B48" s="27" t="s">
        <v>28</v>
      </c>
      <c r="C48" s="27"/>
      <c r="D48" s="56" t="s">
        <v>20</v>
      </c>
      <c r="E48" s="57"/>
      <c r="F48" s="28">
        <f>'Proposed Rates'!D153</f>
        <v>7.6E-3</v>
      </c>
      <c r="G48" s="58">
        <f>F18*(1+F73)</f>
        <v>1033.5</v>
      </c>
      <c r="H48" s="26">
        <f>G48*F48</f>
        <v>7.8545999999999996</v>
      </c>
      <c r="I48" s="27"/>
      <c r="J48" s="28">
        <f>'Proposed Rates'!E153</f>
        <v>7.4000000000000003E-3</v>
      </c>
      <c r="K48" s="59">
        <f>F18*(1+J73)</f>
        <v>1033.8</v>
      </c>
      <c r="L48" s="26">
        <f>K48*J48</f>
        <v>7.6501200000000003</v>
      </c>
      <c r="M48" s="27"/>
      <c r="N48" s="30">
        <f t="shared" si="58"/>
        <v>-0.20447999999999933</v>
      </c>
      <c r="O48" s="31">
        <f t="shared" si="59"/>
        <v>-2.6033152547551668E-2</v>
      </c>
      <c r="Q48" s="28">
        <f>'Proposed Rates'!F153</f>
        <v>7.4000000000000003E-3</v>
      </c>
      <c r="R48" s="59">
        <f>$F$18*(1+Q73)</f>
        <v>1033.8</v>
      </c>
      <c r="S48" s="26">
        <f>R48*Q48</f>
        <v>7.6501200000000003</v>
      </c>
      <c r="T48" s="27"/>
      <c r="U48" s="30">
        <f t="shared" si="1"/>
        <v>0</v>
      </c>
      <c r="V48" s="31">
        <f t="shared" si="2"/>
        <v>0</v>
      </c>
      <c r="X48" s="28">
        <f>'Proposed Rates'!G153</f>
        <v>7.4000000000000003E-3</v>
      </c>
      <c r="Y48" s="59">
        <f>$F$18*(1+X73)</f>
        <v>1033.8</v>
      </c>
      <c r="Z48" s="26">
        <f>Y48*X48</f>
        <v>7.6501200000000003</v>
      </c>
      <c r="AA48" s="27"/>
      <c r="AB48" s="30">
        <f t="shared" si="3"/>
        <v>0</v>
      </c>
      <c r="AC48" s="31">
        <f t="shared" si="4"/>
        <v>0</v>
      </c>
      <c r="AE48" s="28">
        <f>'Proposed Rates'!H153</f>
        <v>7.4000000000000003E-3</v>
      </c>
      <c r="AF48" s="59">
        <f>$F$18*(1+AE73)</f>
        <v>1033.8</v>
      </c>
      <c r="AG48" s="26">
        <f>AF48*AE48</f>
        <v>7.6501200000000003</v>
      </c>
      <c r="AH48" s="27"/>
      <c r="AI48" s="30">
        <f t="shared" si="5"/>
        <v>0</v>
      </c>
      <c r="AJ48" s="31">
        <f t="shared" si="6"/>
        <v>0</v>
      </c>
      <c r="AL48" s="28">
        <f>'Proposed Rates'!I153</f>
        <v>7.4000000000000003E-3</v>
      </c>
      <c r="AM48" s="59">
        <f>$F$18*(1+AL73)</f>
        <v>1033.8</v>
      </c>
      <c r="AN48" s="26">
        <f>AM48*AL48</f>
        <v>7.6501200000000003</v>
      </c>
      <c r="AO48" s="27"/>
      <c r="AP48" s="30">
        <f t="shared" si="7"/>
        <v>0</v>
      </c>
      <c r="AQ48" s="31">
        <f t="shared" si="8"/>
        <v>0</v>
      </c>
    </row>
    <row r="49" spans="2:43" ht="25.5" x14ac:dyDescent="0.2">
      <c r="B49" s="60" t="s">
        <v>29</v>
      </c>
      <c r="C49" s="27"/>
      <c r="D49" s="56" t="s">
        <v>20</v>
      </c>
      <c r="E49" s="57"/>
      <c r="F49" s="28">
        <f>'Proposed Rates'!D167</f>
        <v>5.1999999999999998E-3</v>
      </c>
      <c r="G49" s="58">
        <f>G48</f>
        <v>1033.5</v>
      </c>
      <c r="H49" s="26">
        <f>G49*F49</f>
        <v>5.3742000000000001</v>
      </c>
      <c r="I49" s="27"/>
      <c r="J49" s="28">
        <f>'Proposed Rates'!E167</f>
        <v>5.1999999999999998E-3</v>
      </c>
      <c r="K49" s="59">
        <f>K48</f>
        <v>1033.8</v>
      </c>
      <c r="L49" s="26">
        <f>K49*J49</f>
        <v>5.3757599999999996</v>
      </c>
      <c r="M49" s="27"/>
      <c r="N49" s="30">
        <f t="shared" si="58"/>
        <v>1.5599999999995617E-3</v>
      </c>
      <c r="O49" s="31">
        <f t="shared" si="59"/>
        <v>2.9027576197379363E-4</v>
      </c>
      <c r="Q49" s="28">
        <f>'Proposed Rates'!F167</f>
        <v>5.1999999999999998E-3</v>
      </c>
      <c r="R49" s="59">
        <f>R48</f>
        <v>1033.8</v>
      </c>
      <c r="S49" s="26">
        <f>R49*Q49</f>
        <v>5.3757599999999996</v>
      </c>
      <c r="T49" s="27"/>
      <c r="U49" s="30">
        <f t="shared" si="1"/>
        <v>0</v>
      </c>
      <c r="V49" s="31">
        <f t="shared" si="2"/>
        <v>0</v>
      </c>
      <c r="X49" s="28">
        <f>'Proposed Rates'!G167</f>
        <v>5.1999999999999998E-3</v>
      </c>
      <c r="Y49" s="59">
        <f>Y48</f>
        <v>1033.8</v>
      </c>
      <c r="Z49" s="26">
        <f>Y49*X49</f>
        <v>5.3757599999999996</v>
      </c>
      <c r="AA49" s="27"/>
      <c r="AB49" s="30">
        <f t="shared" si="3"/>
        <v>0</v>
      </c>
      <c r="AC49" s="31">
        <f t="shared" si="4"/>
        <v>0</v>
      </c>
      <c r="AE49" s="28">
        <f>'Proposed Rates'!H167</f>
        <v>5.1999999999999998E-3</v>
      </c>
      <c r="AF49" s="59">
        <f>AF48</f>
        <v>1033.8</v>
      </c>
      <c r="AG49" s="26">
        <f>AF49*AE49</f>
        <v>5.3757599999999996</v>
      </c>
      <c r="AH49" s="27"/>
      <c r="AI49" s="30">
        <f t="shared" si="5"/>
        <v>0</v>
      </c>
      <c r="AJ49" s="31">
        <f t="shared" si="6"/>
        <v>0</v>
      </c>
      <c r="AL49" s="28">
        <f>'Proposed Rates'!I167</f>
        <v>5.1999999999999998E-3</v>
      </c>
      <c r="AM49" s="59">
        <f>AM48</f>
        <v>1033.8</v>
      </c>
      <c r="AN49" s="26">
        <f>AM49*AL49</f>
        <v>5.3757599999999996</v>
      </c>
      <c r="AO49" s="27"/>
      <c r="AP49" s="30">
        <f t="shared" si="7"/>
        <v>0</v>
      </c>
      <c r="AQ49" s="31">
        <f t="shared" si="8"/>
        <v>0</v>
      </c>
    </row>
    <row r="50" spans="2:43" ht="25.5" x14ac:dyDescent="0.2">
      <c r="B50" s="50" t="s">
        <v>30</v>
      </c>
      <c r="C50" s="35"/>
      <c r="D50" s="35"/>
      <c r="E50" s="35"/>
      <c r="F50" s="61"/>
      <c r="G50" s="53"/>
      <c r="H50" s="54">
        <f>SUM(H47:H49)</f>
        <v>46.474404999999997</v>
      </c>
      <c r="I50" s="62"/>
      <c r="J50" s="63"/>
      <c r="K50" s="64"/>
      <c r="L50" s="54">
        <f>SUM(L47:L49)</f>
        <v>47.659773999999992</v>
      </c>
      <c r="M50" s="62"/>
      <c r="N50" s="37">
        <f t="shared" si="58"/>
        <v>1.1853689999999943</v>
      </c>
      <c r="O50" s="38">
        <f t="shared" si="59"/>
        <v>2.5505845636969303E-2</v>
      </c>
      <c r="Q50" s="63"/>
      <c r="R50" s="64"/>
      <c r="S50" s="54">
        <f>SUM(S47:S49)</f>
        <v>49.629773999999998</v>
      </c>
      <c r="T50" s="62"/>
      <c r="U50" s="37">
        <f t="shared" si="1"/>
        <v>1.970000000000006</v>
      </c>
      <c r="V50" s="38">
        <f t="shared" si="2"/>
        <v>4.1334648376637417E-2</v>
      </c>
      <c r="X50" s="63"/>
      <c r="Y50" s="64"/>
      <c r="Z50" s="54">
        <f>SUM(Z47:Z49)</f>
        <v>52.039773999999994</v>
      </c>
      <c r="AA50" s="62"/>
      <c r="AB50" s="37">
        <f t="shared" si="3"/>
        <v>2.4099999999999966</v>
      </c>
      <c r="AC50" s="38">
        <f t="shared" si="4"/>
        <v>4.8559560234950831E-2</v>
      </c>
      <c r="AE50" s="63"/>
      <c r="AF50" s="64"/>
      <c r="AG50" s="54">
        <f>SUM(AG47:AG49)</f>
        <v>53.009773999999993</v>
      </c>
      <c r="AH50" s="62"/>
      <c r="AI50" s="37">
        <f t="shared" si="5"/>
        <v>0.96999999999999886</v>
      </c>
      <c r="AJ50" s="38">
        <f t="shared" si="6"/>
        <v>1.8639589018968433E-2</v>
      </c>
      <c r="AL50" s="63"/>
      <c r="AM50" s="64"/>
      <c r="AN50" s="54">
        <f>SUM(AN47:AN49)</f>
        <v>53.639773999999996</v>
      </c>
      <c r="AO50" s="62"/>
      <c r="AP50" s="37">
        <f t="shared" si="7"/>
        <v>0.63000000000000256</v>
      </c>
      <c r="AQ50" s="38">
        <f t="shared" si="8"/>
        <v>1.1884600753061175E-2</v>
      </c>
    </row>
    <row r="51" spans="2:43" ht="25.5" x14ac:dyDescent="0.2">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178.32505499999999</v>
      </c>
      <c r="I60" s="94"/>
      <c r="J60" s="95"/>
      <c r="K60" s="95"/>
      <c r="L60" s="93">
        <f>SUM(L51:L56,L50)</f>
        <v>179.88159400000001</v>
      </c>
      <c r="M60" s="96"/>
      <c r="N60" s="97">
        <f t="shared" ref="N60" si="72">L60-H60</f>
        <v>1.556539000000015</v>
      </c>
      <c r="O60" s="98">
        <f t="shared" ref="O60" si="73">IF((H60)=0,"",(N60/H60))</f>
        <v>8.7286612641168972E-3</v>
      </c>
      <c r="Q60" s="95"/>
      <c r="R60" s="95"/>
      <c r="S60" s="97">
        <f>SUM(S51:S56,S50)</f>
        <v>181.87159399999999</v>
      </c>
      <c r="T60" s="96"/>
      <c r="U60" s="97">
        <f t="shared" si="1"/>
        <v>1.9899999999999807</v>
      </c>
      <c r="V60" s="98">
        <f>IF((L60)=0,"",(U60/L60))</f>
        <v>1.1062832809898164E-2</v>
      </c>
      <c r="X60" s="95"/>
      <c r="Y60" s="95"/>
      <c r="Z60" s="97">
        <f>SUM(Z51:Z56,Z50)</f>
        <v>184.30159399999999</v>
      </c>
      <c r="AA60" s="96"/>
      <c r="AB60" s="97">
        <f t="shared" si="3"/>
        <v>2.4300000000000068</v>
      </c>
      <c r="AC60" s="98">
        <f>IF((S60)=0,"",(AB60/S60))</f>
        <v>1.3361074957093119E-2</v>
      </c>
      <c r="AE60" s="95"/>
      <c r="AF60" s="95"/>
      <c r="AG60" s="97">
        <f>SUM(AG51:AG56,AG50)</f>
        <v>185.291594</v>
      </c>
      <c r="AH60" s="96"/>
      <c r="AI60" s="97">
        <f t="shared" ref="AI60:AI64" si="74">AG60-Z60</f>
        <v>0.99000000000000909</v>
      </c>
      <c r="AJ60" s="98">
        <f>IF((Z60)=0,"",(AI60/Z60))</f>
        <v>5.371630155298652E-3</v>
      </c>
      <c r="AL60" s="95"/>
      <c r="AM60" s="95"/>
      <c r="AN60" s="97">
        <f>SUM(AN51:AN56,AN50)</f>
        <v>185.94159399999998</v>
      </c>
      <c r="AO60" s="96"/>
      <c r="AP60" s="97">
        <f t="shared" ref="AP60:AP64" si="75">AN60-AG60</f>
        <v>0.64999999999997726</v>
      </c>
      <c r="AQ60" s="98">
        <f>IF((AG60)=0,"",(AP60/AG60))</f>
        <v>3.5079842855687089E-3</v>
      </c>
    </row>
    <row r="61" spans="2:43" x14ac:dyDescent="0.2">
      <c r="B61" s="99" t="s">
        <v>40</v>
      </c>
      <c r="C61" s="21"/>
      <c r="D61" s="21"/>
      <c r="E61" s="21"/>
      <c r="F61" s="100">
        <v>0.13</v>
      </c>
      <c r="G61" s="101"/>
      <c r="H61" s="102">
        <f>H60*F61</f>
        <v>23.182257149999998</v>
      </c>
      <c r="I61" s="103"/>
      <c r="J61" s="104">
        <v>0.13</v>
      </c>
      <c r="K61" s="103"/>
      <c r="L61" s="105">
        <f>L60*J61</f>
        <v>23.384607220000003</v>
      </c>
      <c r="M61" s="106"/>
      <c r="N61" s="107">
        <f t="shared" si="58"/>
        <v>0.20235007000000493</v>
      </c>
      <c r="O61" s="108">
        <f t="shared" si="59"/>
        <v>8.7286612641170255E-3</v>
      </c>
      <c r="Q61" s="104">
        <v>0.13</v>
      </c>
      <c r="R61" s="103"/>
      <c r="S61" s="105">
        <f>S60*Q61</f>
        <v>23.643307220000001</v>
      </c>
      <c r="T61" s="106"/>
      <c r="U61" s="107">
        <f t="shared" si="1"/>
        <v>0.25869999999999749</v>
      </c>
      <c r="V61" s="108">
        <f t="shared" ref="V61:V70" si="76">IF((L61)=0,"",(U61/L61))</f>
        <v>1.1062832809898162E-2</v>
      </c>
      <c r="X61" s="104">
        <v>0.13</v>
      </c>
      <c r="Y61" s="103"/>
      <c r="Z61" s="105">
        <f>Z60*X61</f>
        <v>23.95920722</v>
      </c>
      <c r="AA61" s="106"/>
      <c r="AB61" s="107">
        <f t="shared" si="3"/>
        <v>0.31589999999999918</v>
      </c>
      <c r="AC61" s="108">
        <f t="shared" ref="AC61:AC70" si="77">IF((S61)=0,"",(AB61/S61))</f>
        <v>1.3361074957093044E-2</v>
      </c>
      <c r="AE61" s="104">
        <v>0.13</v>
      </c>
      <c r="AF61" s="103"/>
      <c r="AG61" s="105">
        <f>AG60*AE61</f>
        <v>24.087907220000002</v>
      </c>
      <c r="AH61" s="106"/>
      <c r="AI61" s="107">
        <f t="shared" si="74"/>
        <v>0.12870000000000203</v>
      </c>
      <c r="AJ61" s="108">
        <f t="shared" ref="AJ61:AJ70" si="78">IF((Z61)=0,"",(AI61/Z61))</f>
        <v>5.3716301552986876E-3</v>
      </c>
      <c r="AL61" s="254">
        <v>0.13</v>
      </c>
      <c r="AM61" s="103"/>
      <c r="AN61" s="105">
        <f>AN60*AL61</f>
        <v>24.172407219999997</v>
      </c>
      <c r="AO61" s="106"/>
      <c r="AP61" s="107">
        <f t="shared" si="75"/>
        <v>8.4499999999994913E-2</v>
      </c>
      <c r="AQ61" s="108">
        <f t="shared" ref="AQ61:AQ70" si="79">IF((AG61)=0,"",(AP61/AG61))</f>
        <v>3.50798428556862E-3</v>
      </c>
    </row>
    <row r="62" spans="2:43" x14ac:dyDescent="0.2">
      <c r="B62" s="109" t="s">
        <v>41</v>
      </c>
      <c r="C62" s="21"/>
      <c r="D62" s="21"/>
      <c r="E62" s="21"/>
      <c r="F62" s="110"/>
      <c r="G62" s="101"/>
      <c r="H62" s="102">
        <f>H60+H61</f>
        <v>201.50731214999999</v>
      </c>
      <c r="I62" s="103"/>
      <c r="J62" s="103"/>
      <c r="K62" s="103"/>
      <c r="L62" s="105">
        <f>L60+L61</f>
        <v>203.26620122</v>
      </c>
      <c r="M62" s="106"/>
      <c r="N62" s="107">
        <f t="shared" si="58"/>
        <v>1.7588890700000093</v>
      </c>
      <c r="O62" s="108">
        <f t="shared" si="59"/>
        <v>8.728661264116859E-3</v>
      </c>
      <c r="Q62" s="103"/>
      <c r="R62" s="103"/>
      <c r="S62" s="105">
        <f>S60+S61</f>
        <v>205.51490121999998</v>
      </c>
      <c r="T62" s="106"/>
      <c r="U62" s="107">
        <f t="shared" si="1"/>
        <v>2.2486999999999853</v>
      </c>
      <c r="V62" s="108">
        <f t="shared" si="76"/>
        <v>1.1062832809898199E-2</v>
      </c>
      <c r="X62" s="244"/>
      <c r="Y62" s="103"/>
      <c r="Z62" s="105">
        <f>Z60+Z61</f>
        <v>208.26080121999999</v>
      </c>
      <c r="AA62" s="106"/>
      <c r="AB62" s="107">
        <f t="shared" si="3"/>
        <v>2.745900000000006</v>
      </c>
      <c r="AC62" s="108">
        <f t="shared" si="77"/>
        <v>1.336107495709311E-2</v>
      </c>
      <c r="AE62" s="244"/>
      <c r="AF62" s="103"/>
      <c r="AG62" s="105">
        <f>AG60+AG61</f>
        <v>209.37950122000001</v>
      </c>
      <c r="AH62" s="106"/>
      <c r="AI62" s="107">
        <f t="shared" si="74"/>
        <v>1.1187000000000182</v>
      </c>
      <c r="AJ62" s="108">
        <f t="shared" si="78"/>
        <v>5.3716301552986902E-3</v>
      </c>
      <c r="AL62" s="244"/>
      <c r="AM62" s="103"/>
      <c r="AN62" s="105">
        <f>AN60+AN61</f>
        <v>210.11400121999998</v>
      </c>
      <c r="AO62" s="106"/>
      <c r="AP62" s="107">
        <f t="shared" si="75"/>
        <v>0.73449999999996862</v>
      </c>
      <c r="AQ62" s="108">
        <f t="shared" si="79"/>
        <v>3.5079842855686816E-3</v>
      </c>
    </row>
    <row r="63" spans="2:43" ht="15.75" customHeight="1" x14ac:dyDescent="0.2">
      <c r="B63" s="415" t="s">
        <v>127</v>
      </c>
      <c r="C63" s="415"/>
      <c r="D63" s="415"/>
      <c r="E63" s="21"/>
      <c r="F63" s="267">
        <f>'Res (100)'!F64</f>
        <v>0.318</v>
      </c>
      <c r="G63" s="101"/>
      <c r="H63" s="111">
        <f>F63*H60</f>
        <v>56.707367489999996</v>
      </c>
      <c r="I63" s="103"/>
      <c r="J63" s="268">
        <f>'Res (100)'!J64</f>
        <v>0.318</v>
      </c>
      <c r="K63" s="264"/>
      <c r="L63" s="112">
        <f>J63*L60</f>
        <v>57.202346892000001</v>
      </c>
      <c r="M63" s="106"/>
      <c r="N63" s="112">
        <f t="shared" si="58"/>
        <v>0.49497940200000556</v>
      </c>
      <c r="O63" s="113">
        <f t="shared" si="59"/>
        <v>8.728661264116911E-3</v>
      </c>
      <c r="Q63" s="268">
        <f>'Res (100)'!Q64</f>
        <v>0.318</v>
      </c>
      <c r="R63" s="103"/>
      <c r="S63" s="112">
        <f>Q63*S60</f>
        <v>57.835166891999997</v>
      </c>
      <c r="T63" s="106"/>
      <c r="U63" s="112">
        <f t="shared" si="1"/>
        <v>0.63281999999999528</v>
      </c>
      <c r="V63" s="113">
        <f t="shared" si="76"/>
        <v>1.1062832809898188E-2</v>
      </c>
      <c r="X63" s="268">
        <f>Q63</f>
        <v>0.318</v>
      </c>
      <c r="Y63" s="103"/>
      <c r="Z63" s="112">
        <f>X63*Z60</f>
        <v>58.607906892000003</v>
      </c>
      <c r="AA63" s="106"/>
      <c r="AB63" s="112">
        <f t="shared" si="3"/>
        <v>0.77274000000000598</v>
      </c>
      <c r="AC63" s="113">
        <f t="shared" si="77"/>
        <v>1.3361074957093183E-2</v>
      </c>
      <c r="AE63" s="268">
        <f>AE69</f>
        <v>0.318</v>
      </c>
      <c r="AF63" s="103"/>
      <c r="AG63" s="112">
        <f>AE63*AG60</f>
        <v>58.922726892</v>
      </c>
      <c r="AH63" s="106"/>
      <c r="AI63" s="112">
        <f t="shared" si="74"/>
        <v>0.31481999999999744</v>
      </c>
      <c r="AJ63" s="113">
        <f t="shared" si="78"/>
        <v>5.3716301552985584E-3</v>
      </c>
      <c r="AL63" s="268">
        <f>AE63</f>
        <v>0.318</v>
      </c>
      <c r="AM63" s="103"/>
      <c r="AN63" s="112">
        <f>AL63*AN60</f>
        <v>59.129426891999998</v>
      </c>
      <c r="AO63" s="106"/>
      <c r="AP63" s="112">
        <f t="shared" si="75"/>
        <v>0.20669999999999789</v>
      </c>
      <c r="AQ63" s="113">
        <f t="shared" si="79"/>
        <v>3.5079842855687956E-3</v>
      </c>
    </row>
    <row r="64" spans="2:43" ht="13.5" customHeight="1" thickBot="1" x14ac:dyDescent="0.25">
      <c r="B64" s="416" t="s">
        <v>126</v>
      </c>
      <c r="C64" s="416"/>
      <c r="D64" s="416"/>
      <c r="E64" s="114"/>
      <c r="F64" s="246"/>
      <c r="G64" s="116"/>
      <c r="H64" s="117">
        <f>H62-H63</f>
        <v>144.79994465999999</v>
      </c>
      <c r="I64" s="118"/>
      <c r="J64" s="249"/>
      <c r="K64" s="118"/>
      <c r="L64" s="119">
        <f>L62-L63</f>
        <v>146.06385432799999</v>
      </c>
      <c r="M64" s="120"/>
      <c r="N64" s="121">
        <f t="shared" si="58"/>
        <v>1.2639096679999966</v>
      </c>
      <c r="O64" s="122">
        <f t="shared" si="59"/>
        <v>8.7286612641167879E-3</v>
      </c>
      <c r="Q64" s="249"/>
      <c r="R64" s="118"/>
      <c r="S64" s="119">
        <f>S62-S63</f>
        <v>147.679734328</v>
      </c>
      <c r="T64" s="120"/>
      <c r="U64" s="121">
        <f t="shared" si="1"/>
        <v>1.6158800000000042</v>
      </c>
      <c r="V64" s="122">
        <f t="shared" si="76"/>
        <v>1.1062832809898301E-2</v>
      </c>
      <c r="X64" s="249"/>
      <c r="Y64" s="118"/>
      <c r="Z64" s="119">
        <f>Z62-Z63</f>
        <v>149.652894328</v>
      </c>
      <c r="AA64" s="120"/>
      <c r="AB64" s="121">
        <f t="shared" si="3"/>
        <v>1.9731600000000071</v>
      </c>
      <c r="AC64" s="122">
        <f t="shared" si="77"/>
        <v>1.3361074957093128E-2</v>
      </c>
      <c r="AE64" s="249"/>
      <c r="AF64" s="118"/>
      <c r="AG64" s="119">
        <f>AG62-AG63</f>
        <v>150.45677432799999</v>
      </c>
      <c r="AH64" s="120"/>
      <c r="AI64" s="121">
        <f t="shared" si="74"/>
        <v>0.80387999999999238</v>
      </c>
      <c r="AJ64" s="122">
        <f t="shared" si="78"/>
        <v>5.3716301552985514E-3</v>
      </c>
      <c r="AL64" s="249"/>
      <c r="AM64" s="118"/>
      <c r="AN64" s="119">
        <f>AN62-AN63</f>
        <v>150.98457432799998</v>
      </c>
      <c r="AO64" s="120"/>
      <c r="AP64" s="121">
        <f t="shared" si="75"/>
        <v>0.52779999999998495</v>
      </c>
      <c r="AQ64" s="122">
        <f t="shared" si="79"/>
        <v>3.5079842855687319E-3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177.755055</v>
      </c>
      <c r="I66" s="134"/>
      <c r="J66" s="250"/>
      <c r="K66" s="135"/>
      <c r="L66" s="133">
        <f>SUM(L57:L58,L50,L51:L53)</f>
        <v>179.31159399999999</v>
      </c>
      <c r="M66" s="136"/>
      <c r="N66" s="137">
        <f t="shared" ref="N66:N69" si="80">L66-H66</f>
        <v>1.5565389999999866</v>
      </c>
      <c r="O66" s="98">
        <f t="shared" ref="O66:O69" si="81">IF((H66)=0,"",(N66/H66))</f>
        <v>8.7566511118346898E-3</v>
      </c>
      <c r="Q66" s="250"/>
      <c r="R66" s="135"/>
      <c r="S66" s="137">
        <f>SUM(S57:S58,S50,S51:S53)</f>
        <v>181.30159399999997</v>
      </c>
      <c r="T66" s="136"/>
      <c r="U66" s="137">
        <f t="shared" si="1"/>
        <v>1.9899999999999807</v>
      </c>
      <c r="V66" s="98">
        <f t="shared" si="76"/>
        <v>1.1097999608435698E-2</v>
      </c>
      <c r="X66" s="250"/>
      <c r="Y66" s="135"/>
      <c r="Z66" s="137">
        <f>SUM(Z57:Z58,Z50,Z51:Z53)</f>
        <v>183.73159399999997</v>
      </c>
      <c r="AA66" s="136"/>
      <c r="AB66" s="137">
        <f t="shared" si="3"/>
        <v>2.4300000000000068</v>
      </c>
      <c r="AC66" s="98">
        <f t="shared" si="77"/>
        <v>1.3403081276825438E-2</v>
      </c>
      <c r="AE66" s="250"/>
      <c r="AF66" s="135"/>
      <c r="AG66" s="137">
        <f>SUM(AG57:AG58,AG50,AG51:AG53)</f>
        <v>184.72159399999998</v>
      </c>
      <c r="AH66" s="136"/>
      <c r="AI66" s="137">
        <f t="shared" ref="AI66:AI69" si="82">AG66-Z66</f>
        <v>0.99000000000000909</v>
      </c>
      <c r="AJ66" s="98">
        <f t="shared" si="78"/>
        <v>5.3882948405705837E-3</v>
      </c>
      <c r="AL66" s="250"/>
      <c r="AM66" s="135"/>
      <c r="AN66" s="137">
        <f>SUM(AN57:AN58,AN50,AN51:AN53)</f>
        <v>183.17159399999997</v>
      </c>
      <c r="AO66" s="136"/>
      <c r="AP66" s="137">
        <f t="shared" ref="AP66:AP69" si="83">AN66-AG66</f>
        <v>-1.5500000000000114</v>
      </c>
      <c r="AQ66" s="98">
        <f t="shared" si="79"/>
        <v>-8.391005980600252E-3</v>
      </c>
    </row>
    <row r="67" spans="1:43" s="79" customFormat="1" x14ac:dyDescent="0.2">
      <c r="B67" s="138" t="s">
        <v>40</v>
      </c>
      <c r="C67" s="73"/>
      <c r="D67" s="73"/>
      <c r="E67" s="73"/>
      <c r="F67" s="248">
        <v>0.13</v>
      </c>
      <c r="G67" s="132"/>
      <c r="H67" s="140">
        <f>H66*F67</f>
        <v>23.10815715</v>
      </c>
      <c r="I67" s="141"/>
      <c r="J67" s="251">
        <v>0.13</v>
      </c>
      <c r="K67" s="143"/>
      <c r="L67" s="144">
        <f>L66*J67</f>
        <v>23.310507219999998</v>
      </c>
      <c r="M67" s="145"/>
      <c r="N67" s="146">
        <f t="shared" si="80"/>
        <v>0.20235006999999783</v>
      </c>
      <c r="O67" s="108">
        <f t="shared" si="81"/>
        <v>8.7566511118346724E-3</v>
      </c>
      <c r="Q67" s="251">
        <v>0.13</v>
      </c>
      <c r="R67" s="143"/>
      <c r="S67" s="144">
        <f>S66*Q67</f>
        <v>23.569207219999996</v>
      </c>
      <c r="T67" s="145"/>
      <c r="U67" s="146">
        <f t="shared" si="1"/>
        <v>0.25869999999999749</v>
      </c>
      <c r="V67" s="108">
        <f t="shared" si="76"/>
        <v>1.1097999608435698E-2</v>
      </c>
      <c r="X67" s="251">
        <v>0.13</v>
      </c>
      <c r="Y67" s="143"/>
      <c r="Z67" s="144">
        <f>Z66*X67</f>
        <v>23.885107219999998</v>
      </c>
      <c r="AA67" s="145"/>
      <c r="AB67" s="146">
        <f t="shared" si="3"/>
        <v>0.31590000000000273</v>
      </c>
      <c r="AC67" s="108">
        <f t="shared" si="77"/>
        <v>1.3403081276825516E-2</v>
      </c>
      <c r="AE67" s="251">
        <v>0.13</v>
      </c>
      <c r="AF67" s="143"/>
      <c r="AG67" s="144">
        <f>AG66*AE67</f>
        <v>24.013807219999997</v>
      </c>
      <c r="AH67" s="145"/>
      <c r="AI67" s="146">
        <f t="shared" si="82"/>
        <v>0.12869999999999848</v>
      </c>
      <c r="AJ67" s="108">
        <f t="shared" si="78"/>
        <v>5.3882948405704701E-3</v>
      </c>
      <c r="AL67" s="251">
        <v>0.13</v>
      </c>
      <c r="AM67" s="143"/>
      <c r="AN67" s="144">
        <f>AN66*AL67</f>
        <v>23.812307219999997</v>
      </c>
      <c r="AO67" s="145"/>
      <c r="AP67" s="146">
        <f t="shared" si="83"/>
        <v>-0.20149999999999935</v>
      </c>
      <c r="AQ67" s="108">
        <f t="shared" si="79"/>
        <v>-8.3910059806001636E-3</v>
      </c>
    </row>
    <row r="68" spans="1:43" s="79" customFormat="1" x14ac:dyDescent="0.2">
      <c r="B68" s="147" t="s">
        <v>41</v>
      </c>
      <c r="C68" s="73"/>
      <c r="D68" s="73"/>
      <c r="E68" s="73"/>
      <c r="F68" s="243"/>
      <c r="G68" s="149"/>
      <c r="H68" s="140">
        <f>H66+H67</f>
        <v>200.86321215000001</v>
      </c>
      <c r="I68" s="141"/>
      <c r="J68" s="244"/>
      <c r="K68" s="141"/>
      <c r="L68" s="144">
        <f>L66+L67</f>
        <v>202.62210121999999</v>
      </c>
      <c r="M68" s="145"/>
      <c r="N68" s="146">
        <f t="shared" si="80"/>
        <v>1.7588890699999808</v>
      </c>
      <c r="O68" s="108">
        <f t="shared" si="81"/>
        <v>8.7566511118346707E-3</v>
      </c>
      <c r="Q68" s="244"/>
      <c r="R68" s="141"/>
      <c r="S68" s="144">
        <f>S66+S67</f>
        <v>204.87080121999998</v>
      </c>
      <c r="T68" s="145"/>
      <c r="U68" s="146">
        <f t="shared" si="1"/>
        <v>2.2486999999999853</v>
      </c>
      <c r="V68" s="108">
        <f t="shared" si="76"/>
        <v>1.1097999608435733E-2</v>
      </c>
      <c r="X68" s="244"/>
      <c r="Y68" s="141"/>
      <c r="Z68" s="144">
        <f>Z66+Z67</f>
        <v>207.61670121999998</v>
      </c>
      <c r="AA68" s="145"/>
      <c r="AB68" s="146">
        <f t="shared" si="3"/>
        <v>2.745900000000006</v>
      </c>
      <c r="AC68" s="108">
        <f t="shared" si="77"/>
        <v>1.340308127682543E-2</v>
      </c>
      <c r="AE68" s="244"/>
      <c r="AF68" s="141"/>
      <c r="AG68" s="144">
        <f>AG66+AG67</f>
        <v>208.73540121999997</v>
      </c>
      <c r="AH68" s="145"/>
      <c r="AI68" s="146">
        <f t="shared" si="82"/>
        <v>1.1186999999999898</v>
      </c>
      <c r="AJ68" s="108">
        <f t="shared" si="78"/>
        <v>5.3882948405704848E-3</v>
      </c>
      <c r="AL68" s="244"/>
      <c r="AM68" s="141"/>
      <c r="AN68" s="144">
        <f>AN66+AN67</f>
        <v>206.98390121999998</v>
      </c>
      <c r="AO68" s="145"/>
      <c r="AP68" s="146">
        <f t="shared" si="83"/>
        <v>-1.751499999999993</v>
      </c>
      <c r="AQ68" s="108">
        <f t="shared" si="79"/>
        <v>-8.3910059806001566E-3</v>
      </c>
    </row>
    <row r="69" spans="1:43" s="79" customFormat="1" ht="15.75" customHeight="1" x14ac:dyDescent="0.2">
      <c r="B69" s="415" t="s">
        <v>127</v>
      </c>
      <c r="C69" s="415"/>
      <c r="D69" s="415"/>
      <c r="E69" s="73"/>
      <c r="F69" s="269">
        <f>F63</f>
        <v>0.318</v>
      </c>
      <c r="G69" s="149"/>
      <c r="H69" s="150">
        <f>F69*H66</f>
        <v>56.526107490000001</v>
      </c>
      <c r="I69" s="141"/>
      <c r="J69" s="268">
        <f>'Res (100)'!J70</f>
        <v>0.318</v>
      </c>
      <c r="K69" s="141"/>
      <c r="L69" s="112">
        <f>J69*L66</f>
        <v>57.021086892</v>
      </c>
      <c r="M69" s="145"/>
      <c r="N69" s="151">
        <f t="shared" si="80"/>
        <v>0.49497940199999846</v>
      </c>
      <c r="O69" s="113">
        <f t="shared" si="81"/>
        <v>8.7566511118347384E-3</v>
      </c>
      <c r="Q69" s="268">
        <f>'Res (100)'!Q70</f>
        <v>0.318</v>
      </c>
      <c r="R69" s="141"/>
      <c r="S69" s="112">
        <f>Q69*S66</f>
        <v>57.653906891999988</v>
      </c>
      <c r="T69" s="145"/>
      <c r="U69" s="151">
        <f t="shared" si="1"/>
        <v>0.63281999999998817</v>
      </c>
      <c r="V69" s="113">
        <f t="shared" si="76"/>
        <v>1.1097999608435598E-2</v>
      </c>
      <c r="X69" s="268">
        <f>Q69</f>
        <v>0.318</v>
      </c>
      <c r="Y69" s="141"/>
      <c r="Z69" s="112">
        <f>X69*Z66</f>
        <v>58.426646891999994</v>
      </c>
      <c r="AA69" s="145"/>
      <c r="AB69" s="151">
        <f t="shared" si="3"/>
        <v>0.77274000000000598</v>
      </c>
      <c r="AC69" s="113">
        <f t="shared" si="77"/>
        <v>1.3403081276825504E-2</v>
      </c>
      <c r="AE69" s="268">
        <f>X69</f>
        <v>0.318</v>
      </c>
      <c r="AF69" s="141"/>
      <c r="AG69" s="112">
        <f>AE69*AG66</f>
        <v>58.741466891999998</v>
      </c>
      <c r="AH69" s="145"/>
      <c r="AI69" s="151">
        <f t="shared" si="82"/>
        <v>0.31482000000000454</v>
      </c>
      <c r="AJ69" s="113">
        <f t="shared" si="78"/>
        <v>5.3882948405706114E-3</v>
      </c>
      <c r="AL69" s="268">
        <f>AL63</f>
        <v>0.318</v>
      </c>
      <c r="AM69" s="141"/>
      <c r="AN69" s="112">
        <f>AL69*AN66</f>
        <v>58.248566891999992</v>
      </c>
      <c r="AO69" s="145"/>
      <c r="AP69" s="151">
        <f t="shared" si="83"/>
        <v>-0.49290000000000589</v>
      </c>
      <c r="AQ69" s="113">
        <f t="shared" si="79"/>
        <v>-8.3910059806002902E-3</v>
      </c>
    </row>
    <row r="70" spans="1:43" s="79" customFormat="1" ht="13.5" customHeight="1" thickBot="1" x14ac:dyDescent="0.25">
      <c r="B70" s="414" t="s">
        <v>128</v>
      </c>
      <c r="C70" s="414"/>
      <c r="D70" s="414"/>
      <c r="E70" s="152"/>
      <c r="F70" s="153"/>
      <c r="G70" s="154"/>
      <c r="H70" s="155">
        <f>H68-H69</f>
        <v>144.33710466000002</v>
      </c>
      <c r="I70" s="156"/>
      <c r="J70" s="156"/>
      <c r="K70" s="156"/>
      <c r="L70" s="157">
        <f>L68-L69</f>
        <v>145.60101432799999</v>
      </c>
      <c r="M70" s="158"/>
      <c r="N70" s="159">
        <f t="shared" ref="N70" si="84">L70-H70</f>
        <v>1.2639096679999682</v>
      </c>
      <c r="O70" s="160">
        <f t="shared" ref="O70" si="85">IF((H70)=0,"",(N70/H70))</f>
        <v>8.7566511118345441E-3</v>
      </c>
      <c r="Q70" s="156"/>
      <c r="R70" s="156"/>
      <c r="S70" s="157">
        <f>S68-S69</f>
        <v>147.216894328</v>
      </c>
      <c r="T70" s="158"/>
      <c r="U70" s="159">
        <f t="shared" si="1"/>
        <v>1.6158800000000042</v>
      </c>
      <c r="V70" s="160">
        <f t="shared" si="76"/>
        <v>1.1097999608435834E-2</v>
      </c>
      <c r="X70" s="156"/>
      <c r="Y70" s="156"/>
      <c r="Z70" s="157">
        <f>Z68-Z69</f>
        <v>149.19005432799997</v>
      </c>
      <c r="AA70" s="158"/>
      <c r="AB70" s="159">
        <f t="shared" si="3"/>
        <v>1.9731599999999787</v>
      </c>
      <c r="AC70" s="160">
        <f t="shared" si="77"/>
        <v>1.3403081276825254E-2</v>
      </c>
      <c r="AE70" s="252"/>
      <c r="AF70" s="156"/>
      <c r="AG70" s="157">
        <f>AG68-AG69</f>
        <v>149.99393432799997</v>
      </c>
      <c r="AH70" s="158"/>
      <c r="AI70" s="159">
        <f t="shared" ref="AI70" si="86">AG70-Z70</f>
        <v>0.80387999999999238</v>
      </c>
      <c r="AJ70" s="160">
        <f t="shared" si="78"/>
        <v>5.3882948405704831E-3</v>
      </c>
      <c r="AL70" s="156"/>
      <c r="AM70" s="156"/>
      <c r="AN70" s="157">
        <f>AN68-AN69</f>
        <v>148.73533432799999</v>
      </c>
      <c r="AO70" s="158"/>
      <c r="AP70" s="159">
        <f t="shared" ref="AP70" si="87">AN70-AG70</f>
        <v>-1.2585999999999729</v>
      </c>
      <c r="AQ70" s="160">
        <f t="shared" si="79"/>
        <v>-8.3910059806000092E-3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3"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4">
        <f>+'Res (100)'!J23</f>
        <v>30.53</v>
      </c>
      <c r="K23" s="29">
        <v>1</v>
      </c>
      <c r="L23" s="26">
        <f>K23*J23</f>
        <v>30.53</v>
      </c>
      <c r="M23" s="27"/>
      <c r="N23" s="30">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
      <c r="B31" s="21" t="s">
        <v>136</v>
      </c>
      <c r="C31" s="21"/>
      <c r="D31" s="22" t="s">
        <v>17</v>
      </c>
      <c r="E31" s="23"/>
      <c r="F31" s="24">
        <f>+'Proposed Rates'!D67</f>
        <v>0</v>
      </c>
      <c r="G31" s="25">
        <f>$F$18</f>
        <v>1500</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1500</v>
      </c>
      <c r="Z31" s="26">
        <f t="shared" si="26"/>
        <v>0</v>
      </c>
      <c r="AA31" s="27"/>
      <c r="AB31" s="30">
        <f t="shared" si="3"/>
        <v>-0.24</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1550.2500000000002</v>
      </c>
      <c r="H44" s="26">
        <f>G44*F44</f>
        <v>9.3015000000000014E-2</v>
      </c>
      <c r="I44" s="27"/>
      <c r="J44" s="46">
        <f>'Proposed Rates'!E233</f>
        <v>6.0000000000000002E-5</v>
      </c>
      <c r="K44" s="45">
        <f>$F$18*(1+J73)</f>
        <v>1550.7</v>
      </c>
      <c r="L44" s="26">
        <f>K44*J44</f>
        <v>9.3042E-2</v>
      </c>
      <c r="M44" s="27"/>
      <c r="N44" s="30">
        <f>L44-H44</f>
        <v>2.6999999999985369E-5</v>
      </c>
      <c r="O44" s="31">
        <f>IF((H44)=0,"",(N44/H44))</f>
        <v>2.9027576197371784E-4</v>
      </c>
      <c r="Q44" s="46">
        <f>'Proposed Rates'!F233</f>
        <v>6.0000000000000002E-5</v>
      </c>
      <c r="R44" s="45">
        <f>$F$18*(1+Q73)</f>
        <v>1550.7</v>
      </c>
      <c r="S44" s="26">
        <f>R44*Q44</f>
        <v>9.3042E-2</v>
      </c>
      <c r="T44" s="27"/>
      <c r="U44" s="30">
        <f t="shared" si="1"/>
        <v>0</v>
      </c>
      <c r="V44" s="31">
        <f t="shared" si="2"/>
        <v>0</v>
      </c>
      <c r="X44" s="46">
        <f>'Proposed Rates'!G233</f>
        <v>6.0000000000000002E-5</v>
      </c>
      <c r="Y44" s="45">
        <f>$F$18*(1+X73)</f>
        <v>1550.7</v>
      </c>
      <c r="Z44" s="26">
        <f>Y44*X44</f>
        <v>9.3042E-2</v>
      </c>
      <c r="AA44" s="27"/>
      <c r="AB44" s="30">
        <f t="shared" si="3"/>
        <v>0</v>
      </c>
      <c r="AC44" s="31">
        <f t="shared" si="4"/>
        <v>0</v>
      </c>
      <c r="AE44" s="46">
        <f>'Proposed Rates'!H233</f>
        <v>6.0000000000000002E-5</v>
      </c>
      <c r="AF44" s="45">
        <f>$F$18*(1+AE73)</f>
        <v>1550.7</v>
      </c>
      <c r="AG44" s="26">
        <f>AF44*AE44</f>
        <v>9.3042E-2</v>
      </c>
      <c r="AH44" s="27"/>
      <c r="AI44" s="30">
        <f t="shared" si="5"/>
        <v>0</v>
      </c>
      <c r="AJ44" s="31">
        <f t="shared" si="6"/>
        <v>0</v>
      </c>
      <c r="AL44" s="46">
        <f>'Proposed Rates'!I233</f>
        <v>6.0000000000000002E-5</v>
      </c>
      <c r="AM44" s="45">
        <f>$F$18*(1+AL73)</f>
        <v>1550.7</v>
      </c>
      <c r="AN44" s="26">
        <f>AM44*AL44</f>
        <v>9.3042E-2</v>
      </c>
      <c r="AO44" s="27"/>
      <c r="AP44" s="30">
        <f t="shared" si="7"/>
        <v>0</v>
      </c>
      <c r="AQ44" s="31">
        <f t="shared" si="8"/>
        <v>0</v>
      </c>
    </row>
    <row r="45" spans="2:43" x14ac:dyDescent="0.2">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35.263407500000028</v>
      </c>
      <c r="I47" s="36"/>
      <c r="J47" s="53"/>
      <c r="K47" s="55"/>
      <c r="L47" s="54">
        <f>SUM(L40:L46)+L39</f>
        <v>36.520841000000004</v>
      </c>
      <c r="M47" s="36"/>
      <c r="N47" s="37">
        <f t="shared" ref="N47:N64" si="58">L47-H47</f>
        <v>1.2574334999999763</v>
      </c>
      <c r="O47" s="38">
        <f t="shared" ref="O47:O64" si="59">IF((H47)=0,"",(N47/H47))</f>
        <v>3.5658309538009775E-2</v>
      </c>
      <c r="Q47" s="53"/>
      <c r="R47" s="55"/>
      <c r="S47" s="54">
        <f>SUM(S40:S46)+S39</f>
        <v>38.49084100000001</v>
      </c>
      <c r="T47" s="36"/>
      <c r="U47" s="37">
        <f t="shared" si="1"/>
        <v>1.970000000000006</v>
      </c>
      <c r="V47" s="38">
        <f t="shared" si="2"/>
        <v>5.394180270930797E-2</v>
      </c>
      <c r="X47" s="53"/>
      <c r="Y47" s="55"/>
      <c r="Z47" s="54">
        <f>SUM(Z40:Z46)+Z39</f>
        <v>41.200841000000004</v>
      </c>
      <c r="AA47" s="36"/>
      <c r="AB47" s="37">
        <f t="shared" si="3"/>
        <v>2.7099999999999937</v>
      </c>
      <c r="AC47" s="38">
        <f t="shared" si="4"/>
        <v>7.0406359788293349E-2</v>
      </c>
      <c r="AE47" s="53"/>
      <c r="AF47" s="55"/>
      <c r="AG47" s="54">
        <f>SUM(AG40:AG46)+AG39</f>
        <v>42.170841000000003</v>
      </c>
      <c r="AH47" s="36"/>
      <c r="AI47" s="37">
        <f t="shared" si="5"/>
        <v>0.96999999999999886</v>
      </c>
      <c r="AJ47" s="38">
        <f t="shared" si="6"/>
        <v>2.3543208741782694E-2</v>
      </c>
      <c r="AL47" s="53"/>
      <c r="AM47" s="55"/>
      <c r="AN47" s="54">
        <f>SUM(AN40:AN46)+AN39</f>
        <v>42.800841000000005</v>
      </c>
      <c r="AO47" s="36"/>
      <c r="AP47" s="37">
        <f t="shared" si="7"/>
        <v>0.63000000000000256</v>
      </c>
      <c r="AQ47" s="38">
        <f t="shared" si="8"/>
        <v>1.4939232537477792E-2</v>
      </c>
    </row>
    <row r="48" spans="2:43" x14ac:dyDescent="0.2">
      <c r="B48" s="27" t="s">
        <v>28</v>
      </c>
      <c r="C48" s="27"/>
      <c r="D48" s="56" t="s">
        <v>20</v>
      </c>
      <c r="E48" s="57"/>
      <c r="F48" s="28">
        <f>'Proposed Rates'!D153</f>
        <v>7.6E-3</v>
      </c>
      <c r="G48" s="58">
        <f>F18*(1+F73)</f>
        <v>1550.2500000000002</v>
      </c>
      <c r="H48" s="26">
        <f>G48*F48</f>
        <v>11.781900000000002</v>
      </c>
      <c r="I48" s="27"/>
      <c r="J48" s="28">
        <f>'Proposed Rates'!E153</f>
        <v>7.4000000000000003E-3</v>
      </c>
      <c r="K48" s="59">
        <f>F18*(1+J73)</f>
        <v>1550.7</v>
      </c>
      <c r="L48" s="26">
        <f>K48*J48</f>
        <v>11.475180000000002</v>
      </c>
      <c r="M48" s="27"/>
      <c r="N48" s="30">
        <f t="shared" si="58"/>
        <v>-0.30672000000000033</v>
      </c>
      <c r="O48" s="31">
        <f t="shared" si="59"/>
        <v>-2.6033152547551775E-2</v>
      </c>
      <c r="Q48" s="28">
        <f>'Proposed Rates'!F153</f>
        <v>7.4000000000000003E-3</v>
      </c>
      <c r="R48" s="59">
        <f>$F$18*(1+Q73)</f>
        <v>1550.7</v>
      </c>
      <c r="S48" s="26">
        <f>R48*Q48</f>
        <v>11.475180000000002</v>
      </c>
      <c r="T48" s="27"/>
      <c r="U48" s="30">
        <f t="shared" si="1"/>
        <v>0</v>
      </c>
      <c r="V48" s="31">
        <f t="shared" si="2"/>
        <v>0</v>
      </c>
      <c r="X48" s="28">
        <f>'Proposed Rates'!G153</f>
        <v>7.4000000000000003E-3</v>
      </c>
      <c r="Y48" s="59">
        <f>$F$18*(1+X73)</f>
        <v>1550.7</v>
      </c>
      <c r="Z48" s="26">
        <f>Y48*X48</f>
        <v>11.475180000000002</v>
      </c>
      <c r="AA48" s="27"/>
      <c r="AB48" s="30">
        <f t="shared" si="3"/>
        <v>0</v>
      </c>
      <c r="AC48" s="31">
        <f t="shared" si="4"/>
        <v>0</v>
      </c>
      <c r="AE48" s="28">
        <f>'Proposed Rates'!H153</f>
        <v>7.4000000000000003E-3</v>
      </c>
      <c r="AF48" s="59">
        <f>$F$18*(1+AE73)</f>
        <v>1550.7</v>
      </c>
      <c r="AG48" s="26">
        <f>AF48*AE48</f>
        <v>11.475180000000002</v>
      </c>
      <c r="AH48" s="27"/>
      <c r="AI48" s="30">
        <f t="shared" si="5"/>
        <v>0</v>
      </c>
      <c r="AJ48" s="31">
        <f t="shared" si="6"/>
        <v>0</v>
      </c>
      <c r="AL48" s="28">
        <f>'Proposed Rates'!I153</f>
        <v>7.4000000000000003E-3</v>
      </c>
      <c r="AM48" s="59">
        <f>$F$18*(1+AL73)</f>
        <v>1550.7</v>
      </c>
      <c r="AN48" s="26">
        <f>AM48*AL48</f>
        <v>11.475180000000002</v>
      </c>
      <c r="AO48" s="27"/>
      <c r="AP48" s="30">
        <f t="shared" si="7"/>
        <v>0</v>
      </c>
      <c r="AQ48" s="31">
        <f t="shared" si="8"/>
        <v>0</v>
      </c>
    </row>
    <row r="49" spans="2:43" ht="25.5" x14ac:dyDescent="0.2">
      <c r="B49" s="60" t="s">
        <v>29</v>
      </c>
      <c r="C49" s="27"/>
      <c r="D49" s="56" t="s">
        <v>20</v>
      </c>
      <c r="E49" s="57"/>
      <c r="F49" s="28">
        <f>'Proposed Rates'!D167</f>
        <v>5.1999999999999998E-3</v>
      </c>
      <c r="G49" s="58">
        <f>G48</f>
        <v>1550.2500000000002</v>
      </c>
      <c r="H49" s="26">
        <f>G49*F49</f>
        <v>8.061300000000001</v>
      </c>
      <c r="I49" s="27"/>
      <c r="J49" s="28">
        <f>'Proposed Rates'!E167</f>
        <v>5.1999999999999998E-3</v>
      </c>
      <c r="K49" s="59">
        <f>K48</f>
        <v>1550.7</v>
      </c>
      <c r="L49" s="26">
        <f>K49*J49</f>
        <v>8.0636399999999995</v>
      </c>
      <c r="M49" s="27"/>
      <c r="N49" s="30">
        <f t="shared" si="58"/>
        <v>2.3399999999984544E-3</v>
      </c>
      <c r="O49" s="31">
        <f t="shared" si="59"/>
        <v>2.9027576197368342E-4</v>
      </c>
      <c r="Q49" s="28">
        <f>'Proposed Rates'!F167</f>
        <v>5.1999999999999998E-3</v>
      </c>
      <c r="R49" s="59">
        <f>R48</f>
        <v>1550.7</v>
      </c>
      <c r="S49" s="26">
        <f>R49*Q49</f>
        <v>8.0636399999999995</v>
      </c>
      <c r="T49" s="27"/>
      <c r="U49" s="30">
        <f t="shared" si="1"/>
        <v>0</v>
      </c>
      <c r="V49" s="31">
        <f t="shared" si="2"/>
        <v>0</v>
      </c>
      <c r="X49" s="28">
        <f>'Proposed Rates'!G167</f>
        <v>5.1999999999999998E-3</v>
      </c>
      <c r="Y49" s="59">
        <f>Y48</f>
        <v>1550.7</v>
      </c>
      <c r="Z49" s="26">
        <f>Y49*X49</f>
        <v>8.0636399999999995</v>
      </c>
      <c r="AA49" s="27"/>
      <c r="AB49" s="30">
        <f t="shared" si="3"/>
        <v>0</v>
      </c>
      <c r="AC49" s="31">
        <f t="shared" si="4"/>
        <v>0</v>
      </c>
      <c r="AE49" s="28">
        <f>'Proposed Rates'!H167</f>
        <v>5.1999999999999998E-3</v>
      </c>
      <c r="AF49" s="59">
        <f>AF48</f>
        <v>1550.7</v>
      </c>
      <c r="AG49" s="26">
        <f>AF49*AE49</f>
        <v>8.0636399999999995</v>
      </c>
      <c r="AH49" s="27"/>
      <c r="AI49" s="30">
        <f t="shared" si="5"/>
        <v>0</v>
      </c>
      <c r="AJ49" s="31">
        <f t="shared" si="6"/>
        <v>0</v>
      </c>
      <c r="AL49" s="28">
        <f>'Proposed Rates'!I167</f>
        <v>5.1999999999999998E-3</v>
      </c>
      <c r="AM49" s="59">
        <f>AM48</f>
        <v>1550.7</v>
      </c>
      <c r="AN49" s="26">
        <f>AM49*AL49</f>
        <v>8.0636399999999995</v>
      </c>
      <c r="AO49" s="27"/>
      <c r="AP49" s="30">
        <f t="shared" si="7"/>
        <v>0</v>
      </c>
      <c r="AQ49" s="31">
        <f t="shared" si="8"/>
        <v>0</v>
      </c>
    </row>
    <row r="50" spans="2:43" ht="25.5" x14ac:dyDescent="0.2">
      <c r="B50" s="50" t="s">
        <v>30</v>
      </c>
      <c r="C50" s="35"/>
      <c r="D50" s="35"/>
      <c r="E50" s="35"/>
      <c r="F50" s="61"/>
      <c r="G50" s="53"/>
      <c r="H50" s="54">
        <f>SUM(H47:H49)</f>
        <v>55.106607500000031</v>
      </c>
      <c r="I50" s="62"/>
      <c r="J50" s="63"/>
      <c r="K50" s="64"/>
      <c r="L50" s="54">
        <f>SUM(L47:L49)</f>
        <v>56.059661000000006</v>
      </c>
      <c r="M50" s="62"/>
      <c r="N50" s="37">
        <f t="shared" si="58"/>
        <v>0.95305349999997446</v>
      </c>
      <c r="O50" s="38">
        <f t="shared" si="59"/>
        <v>1.7294722778933069E-2</v>
      </c>
      <c r="Q50" s="63"/>
      <c r="R50" s="64"/>
      <c r="S50" s="54">
        <f>SUM(S47:S49)</f>
        <v>58.029661000000011</v>
      </c>
      <c r="T50" s="62"/>
      <c r="U50" s="37">
        <f t="shared" si="1"/>
        <v>1.970000000000006</v>
      </c>
      <c r="V50" s="38">
        <f t="shared" si="2"/>
        <v>3.5141132944061251E-2</v>
      </c>
      <c r="X50" s="63"/>
      <c r="Y50" s="64"/>
      <c r="Z50" s="54">
        <f>SUM(Z47:Z49)</f>
        <v>60.739661000000005</v>
      </c>
      <c r="AA50" s="62"/>
      <c r="AB50" s="37">
        <f t="shared" si="3"/>
        <v>2.7099999999999937</v>
      </c>
      <c r="AC50" s="38">
        <f t="shared" si="4"/>
        <v>4.6700255581365417E-2</v>
      </c>
      <c r="AE50" s="63"/>
      <c r="AF50" s="64"/>
      <c r="AG50" s="54">
        <f>SUM(AG47:AG49)</f>
        <v>61.709661000000004</v>
      </c>
      <c r="AH50" s="62"/>
      <c r="AI50" s="37">
        <f t="shared" si="5"/>
        <v>0.96999999999999886</v>
      </c>
      <c r="AJ50" s="38">
        <f t="shared" si="6"/>
        <v>1.5969796077722573E-2</v>
      </c>
      <c r="AL50" s="63"/>
      <c r="AM50" s="64"/>
      <c r="AN50" s="54">
        <f>SUM(AN47:AN49)</f>
        <v>62.339661000000007</v>
      </c>
      <c r="AO50" s="62"/>
      <c r="AP50" s="37">
        <f t="shared" si="7"/>
        <v>0.63000000000000256</v>
      </c>
      <c r="AQ50" s="38">
        <f t="shared" si="8"/>
        <v>1.0209098377643049E-2</v>
      </c>
    </row>
    <row r="51" spans="2:43" ht="25.5" x14ac:dyDescent="0.2">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252.75758250000001</v>
      </c>
      <c r="I60" s="94"/>
      <c r="J60" s="95"/>
      <c r="K60" s="95"/>
      <c r="L60" s="93">
        <f>SUM(L51:L56,L50)</f>
        <v>254.082391</v>
      </c>
      <c r="M60" s="96"/>
      <c r="N60" s="97">
        <f t="shared" ref="N60" si="72">L60-H60</f>
        <v>1.324808499999989</v>
      </c>
      <c r="O60" s="98">
        <f t="shared" ref="O60" si="73">IF((H60)=0,"",(N60/H60))</f>
        <v>5.241419414193E-3</v>
      </c>
      <c r="Q60" s="95"/>
      <c r="R60" s="95"/>
      <c r="S60" s="97">
        <f>SUM(S51:S56,S50)</f>
        <v>256.07239100000004</v>
      </c>
      <c r="T60" s="96"/>
      <c r="U60" s="97">
        <f t="shared" si="1"/>
        <v>1.9900000000000375</v>
      </c>
      <c r="V60" s="98">
        <f>IF((L60)=0,"",(U60/L60))</f>
        <v>7.8321051378961466E-3</v>
      </c>
      <c r="X60" s="95"/>
      <c r="Y60" s="95"/>
      <c r="Z60" s="97">
        <f>SUM(Z51:Z56,Z50)</f>
        <v>258.802391</v>
      </c>
      <c r="AA60" s="96"/>
      <c r="AB60" s="97">
        <f t="shared" si="3"/>
        <v>2.7299999999999613</v>
      </c>
      <c r="AC60" s="98">
        <f>IF((S60)=0,"",(AB60/S60))</f>
        <v>1.0661047797222158E-2</v>
      </c>
      <c r="AE60" s="95"/>
      <c r="AF60" s="95"/>
      <c r="AG60" s="97">
        <f>SUM(AG51:AG56,AG50)</f>
        <v>259.79239100000001</v>
      </c>
      <c r="AH60" s="96"/>
      <c r="AI60" s="97">
        <f t="shared" ref="AI60:AI64" si="74">AG60-Z60</f>
        <v>0.99000000000000909</v>
      </c>
      <c r="AJ60" s="98">
        <f>IF((Z60)=0,"",(AI60/Z60))</f>
        <v>3.8253124176121276E-3</v>
      </c>
      <c r="AL60" s="95"/>
      <c r="AM60" s="95"/>
      <c r="AN60" s="97">
        <f>SUM(AN51:AN56,AN50)</f>
        <v>260.44239100000004</v>
      </c>
      <c r="AO60" s="96"/>
      <c r="AP60" s="97">
        <f t="shared" ref="AP60:AP64" si="75">AN60-AG60</f>
        <v>0.65000000000003411</v>
      </c>
      <c r="AQ60" s="98">
        <f>IF((AG60)=0,"",(AP60/AG60))</f>
        <v>2.5019978356488281E-3</v>
      </c>
    </row>
    <row r="61" spans="2:43" x14ac:dyDescent="0.2">
      <c r="B61" s="99" t="s">
        <v>40</v>
      </c>
      <c r="C61" s="21"/>
      <c r="D61" s="21"/>
      <c r="E61" s="21"/>
      <c r="F61" s="100">
        <v>0.13</v>
      </c>
      <c r="G61" s="101"/>
      <c r="H61" s="102">
        <f>H60*F61</f>
        <v>32.858485725000001</v>
      </c>
      <c r="I61" s="103"/>
      <c r="J61" s="104">
        <v>0.13</v>
      </c>
      <c r="K61" s="103"/>
      <c r="L61" s="105">
        <f>L60*J61</f>
        <v>33.030710830000004</v>
      </c>
      <c r="M61" s="106"/>
      <c r="N61" s="107">
        <f t="shared" si="58"/>
        <v>0.17222510500000254</v>
      </c>
      <c r="O61" s="108">
        <f t="shared" si="59"/>
        <v>5.2414194141931214E-3</v>
      </c>
      <c r="Q61" s="104">
        <v>0.13</v>
      </c>
      <c r="R61" s="103"/>
      <c r="S61" s="105">
        <f>S60*Q61</f>
        <v>33.289410830000008</v>
      </c>
      <c r="T61" s="106"/>
      <c r="U61" s="107">
        <f t="shared" si="1"/>
        <v>0.25870000000000459</v>
      </c>
      <c r="V61" s="108">
        <f t="shared" ref="V61:V70" si="76">IF((L61)=0,"",(U61/L61))</f>
        <v>7.8321051378961361E-3</v>
      </c>
      <c r="X61" s="104">
        <v>0.13</v>
      </c>
      <c r="Y61" s="103"/>
      <c r="Z61" s="105">
        <f>Z60*X61</f>
        <v>33.644310830000002</v>
      </c>
      <c r="AA61" s="106"/>
      <c r="AB61" s="107">
        <f t="shared" si="3"/>
        <v>0.35489999999999355</v>
      </c>
      <c r="AC61" s="108">
        <f t="shared" ref="AC61:AC70" si="77">IF((S61)=0,"",(AB61/S61))</f>
        <v>1.0661047797222113E-2</v>
      </c>
      <c r="AE61" s="104">
        <v>0.13</v>
      </c>
      <c r="AF61" s="103"/>
      <c r="AG61" s="105">
        <f>AG60*AE61</f>
        <v>33.773010830000004</v>
      </c>
      <c r="AH61" s="106"/>
      <c r="AI61" s="107">
        <f t="shared" si="74"/>
        <v>0.12870000000000203</v>
      </c>
      <c r="AJ61" s="108">
        <f t="shared" ref="AJ61:AJ70" si="78">IF((Z61)=0,"",(AI61/Z61))</f>
        <v>3.8253124176121527E-3</v>
      </c>
      <c r="AL61" s="104">
        <v>0.13</v>
      </c>
      <c r="AM61" s="103"/>
      <c r="AN61" s="105">
        <f>AN60*AL61</f>
        <v>33.85751083000001</v>
      </c>
      <c r="AO61" s="106"/>
      <c r="AP61" s="107">
        <f t="shared" si="75"/>
        <v>8.4500000000005571E-2</v>
      </c>
      <c r="AQ61" s="108">
        <f t="shared" ref="AQ61:AQ70" si="79">IF((AG61)=0,"",(AP61/AG61))</f>
        <v>2.5019978356488615E-3</v>
      </c>
    </row>
    <row r="62" spans="2:43" x14ac:dyDescent="0.2">
      <c r="B62" s="109" t="s">
        <v>41</v>
      </c>
      <c r="C62" s="21"/>
      <c r="D62" s="21"/>
      <c r="E62" s="21"/>
      <c r="F62" s="242"/>
      <c r="G62" s="101"/>
      <c r="H62" s="102">
        <f>H60+H61</f>
        <v>285.61606822499999</v>
      </c>
      <c r="I62" s="103"/>
      <c r="J62" s="244"/>
      <c r="K62" s="103"/>
      <c r="L62" s="105">
        <f>L60+L61</f>
        <v>287.11310183000001</v>
      </c>
      <c r="M62" s="106"/>
      <c r="N62" s="107">
        <f t="shared" si="58"/>
        <v>1.4970336050000128</v>
      </c>
      <c r="O62" s="108">
        <f t="shared" si="59"/>
        <v>5.2414194141930893E-3</v>
      </c>
      <c r="Q62" s="244"/>
      <c r="R62" s="103"/>
      <c r="S62" s="105">
        <f>S60+S61</f>
        <v>289.36180183000005</v>
      </c>
      <c r="T62" s="106"/>
      <c r="U62" s="107">
        <f t="shared" si="1"/>
        <v>2.2487000000000421</v>
      </c>
      <c r="V62" s="108">
        <f t="shared" si="76"/>
        <v>7.8321051378961448E-3</v>
      </c>
      <c r="X62" s="103"/>
      <c r="Y62" s="103"/>
      <c r="Z62" s="105">
        <f>Z60+Z61</f>
        <v>292.44670182999999</v>
      </c>
      <c r="AA62" s="106"/>
      <c r="AB62" s="107">
        <f t="shared" si="3"/>
        <v>3.0848999999999478</v>
      </c>
      <c r="AC62" s="108">
        <f t="shared" si="77"/>
        <v>1.0661047797222127E-2</v>
      </c>
      <c r="AE62" s="244"/>
      <c r="AF62" s="103"/>
      <c r="AG62" s="105">
        <f>AG60+AG61</f>
        <v>293.56540183000004</v>
      </c>
      <c r="AH62" s="106"/>
      <c r="AI62" s="107">
        <f t="shared" si="74"/>
        <v>1.1187000000000467</v>
      </c>
      <c r="AJ62" s="108">
        <f t="shared" si="78"/>
        <v>3.8253124176122521E-3</v>
      </c>
      <c r="AL62" s="244"/>
      <c r="AM62" s="103"/>
      <c r="AN62" s="105">
        <f>AN60+AN61</f>
        <v>294.29990183000007</v>
      </c>
      <c r="AO62" s="106"/>
      <c r="AP62" s="107">
        <f t="shared" si="75"/>
        <v>0.73450000000002547</v>
      </c>
      <c r="AQ62" s="108">
        <f t="shared" si="79"/>
        <v>2.5019978356487834E-3</v>
      </c>
    </row>
    <row r="63" spans="2:43" ht="15.75" customHeight="1" x14ac:dyDescent="0.2">
      <c r="B63" s="415" t="s">
        <v>127</v>
      </c>
      <c r="C63" s="415"/>
      <c r="D63" s="415"/>
      <c r="E63" s="21"/>
      <c r="F63" s="267">
        <f>'Res (100)'!F64</f>
        <v>0.318</v>
      </c>
      <c r="G63" s="101"/>
      <c r="H63" s="111">
        <f>F63*H60</f>
        <v>80.376911235000009</v>
      </c>
      <c r="I63" s="103"/>
      <c r="J63" s="268">
        <f>'Res (100)'!J64</f>
        <v>0.318</v>
      </c>
      <c r="K63" s="103"/>
      <c r="L63" s="112">
        <f>J63*L60</f>
        <v>80.798200338000001</v>
      </c>
      <c r="M63" s="106"/>
      <c r="N63" s="112">
        <f t="shared" si="58"/>
        <v>0.42128910299999234</v>
      </c>
      <c r="O63" s="113">
        <f t="shared" si="59"/>
        <v>5.2414194141929479E-3</v>
      </c>
      <c r="Q63" s="268">
        <f>'Res (100)'!Q64</f>
        <v>0.318</v>
      </c>
      <c r="R63" s="103"/>
      <c r="S63" s="112">
        <f>Q63*S60</f>
        <v>81.43102033800001</v>
      </c>
      <c r="T63" s="106"/>
      <c r="U63" s="112">
        <f t="shared" si="1"/>
        <v>0.63282000000000949</v>
      </c>
      <c r="V63" s="113">
        <f t="shared" si="76"/>
        <v>7.8321051378961153E-3</v>
      </c>
      <c r="X63" s="268">
        <f>Q63</f>
        <v>0.318</v>
      </c>
      <c r="Y63" s="103"/>
      <c r="Z63" s="112">
        <f>X63*Z60</f>
        <v>82.299160338000007</v>
      </c>
      <c r="AA63" s="106"/>
      <c r="AB63" s="112">
        <f t="shared" si="3"/>
        <v>0.8681399999999968</v>
      </c>
      <c r="AC63" s="113">
        <f t="shared" si="77"/>
        <v>1.0661047797222269E-2</v>
      </c>
      <c r="AE63" s="268">
        <f>X63</f>
        <v>0.318</v>
      </c>
      <c r="AF63" s="103"/>
      <c r="AG63" s="112">
        <f>AE63*AG60</f>
        <v>82.613980338000005</v>
      </c>
      <c r="AH63" s="106"/>
      <c r="AI63" s="112">
        <f t="shared" si="74"/>
        <v>0.31481999999999744</v>
      </c>
      <c r="AJ63" s="113">
        <f t="shared" si="78"/>
        <v>3.8253124176120608E-3</v>
      </c>
      <c r="AL63" s="268">
        <f>AE63</f>
        <v>0.318</v>
      </c>
      <c r="AM63" s="103"/>
      <c r="AN63" s="112">
        <f>AL63*AN60</f>
        <v>82.820680338000017</v>
      </c>
      <c r="AO63" s="106"/>
      <c r="AP63" s="112">
        <f t="shared" si="75"/>
        <v>0.2067000000000121</v>
      </c>
      <c r="AQ63" s="113">
        <f t="shared" si="79"/>
        <v>2.5019978356488433E-3</v>
      </c>
    </row>
    <row r="64" spans="2:43" ht="13.5" customHeight="1" thickBot="1" x14ac:dyDescent="0.25">
      <c r="B64" s="416" t="s">
        <v>126</v>
      </c>
      <c r="C64" s="416"/>
      <c r="D64" s="416"/>
      <c r="E64" s="114"/>
      <c r="F64" s="246"/>
      <c r="G64" s="116"/>
      <c r="H64" s="117">
        <f>H62-H63</f>
        <v>205.23915698999997</v>
      </c>
      <c r="I64" s="118"/>
      <c r="J64" s="249"/>
      <c r="K64" s="118"/>
      <c r="L64" s="119">
        <f>L62-L63</f>
        <v>206.31490149199999</v>
      </c>
      <c r="M64" s="120"/>
      <c r="N64" s="121">
        <f t="shared" si="58"/>
        <v>1.0757445020000205</v>
      </c>
      <c r="O64" s="122">
        <f t="shared" si="59"/>
        <v>5.2414194141931448E-3</v>
      </c>
      <c r="Q64" s="249"/>
      <c r="R64" s="118"/>
      <c r="S64" s="119">
        <f>S62-S63</f>
        <v>207.93078149200005</v>
      </c>
      <c r="T64" s="120"/>
      <c r="U64" s="121">
        <f t="shared" si="1"/>
        <v>1.615880000000061</v>
      </c>
      <c r="V64" s="122">
        <f t="shared" si="76"/>
        <v>7.832105137896294E-3</v>
      </c>
      <c r="X64" s="249"/>
      <c r="Y64" s="118"/>
      <c r="Z64" s="119">
        <f>Z62-Z63</f>
        <v>210.14754149199999</v>
      </c>
      <c r="AA64" s="120"/>
      <c r="AB64" s="121">
        <f t="shared" si="3"/>
        <v>2.2167599999999368</v>
      </c>
      <c r="AC64" s="122">
        <f t="shared" si="77"/>
        <v>1.0661047797222004E-2</v>
      </c>
      <c r="AE64" s="249"/>
      <c r="AF64" s="118"/>
      <c r="AG64" s="119">
        <f>AG62-AG63</f>
        <v>210.95142149200004</v>
      </c>
      <c r="AH64" s="120"/>
      <c r="AI64" s="121">
        <f t="shared" si="74"/>
        <v>0.80388000000004922</v>
      </c>
      <c r="AJ64" s="122">
        <f t="shared" si="78"/>
        <v>3.8253124176123266E-3</v>
      </c>
      <c r="AL64" s="249"/>
      <c r="AM64" s="118"/>
      <c r="AN64" s="119">
        <f>AN62-AN63</f>
        <v>211.47922149200005</v>
      </c>
      <c r="AO64" s="120"/>
      <c r="AP64" s="121">
        <f t="shared" si="75"/>
        <v>0.52780000000001337</v>
      </c>
      <c r="AQ64" s="122">
        <f t="shared" si="79"/>
        <v>2.50199783564876E-3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257.90258250000005</v>
      </c>
      <c r="I66" s="134"/>
      <c r="J66" s="250"/>
      <c r="K66" s="135"/>
      <c r="L66" s="133">
        <f>SUM(L57:L58,L50,L51:L53)</f>
        <v>259.22739100000001</v>
      </c>
      <c r="M66" s="136"/>
      <c r="N66" s="137">
        <f t="shared" ref="N66:N69" si="80">L66-H66</f>
        <v>1.3248084999999605</v>
      </c>
      <c r="O66" s="98">
        <f t="shared" ref="O66:O69" si="81">IF((H66)=0,"",(N66/H66))</f>
        <v>5.1368562778930692E-3</v>
      </c>
      <c r="Q66" s="250"/>
      <c r="R66" s="135"/>
      <c r="S66" s="137">
        <f>SUM(S57:S58,S50,S51:S53)</f>
        <v>261.21739100000002</v>
      </c>
      <c r="T66" s="136"/>
      <c r="U66" s="137">
        <f t="shared" si="1"/>
        <v>1.9900000000000091</v>
      </c>
      <c r="V66" s="98">
        <f t="shared" si="76"/>
        <v>7.6766579037938513E-3</v>
      </c>
      <c r="X66" s="250"/>
      <c r="Y66" s="135"/>
      <c r="Z66" s="137">
        <f>SUM(Z57:Z58,Z50,Z51:Z53)</f>
        <v>263.94739100000004</v>
      </c>
      <c r="AA66" s="136"/>
      <c r="AB66" s="137">
        <f t="shared" si="3"/>
        <v>2.7300000000000182</v>
      </c>
      <c r="AC66" s="98">
        <f t="shared" si="77"/>
        <v>1.0451065258514958E-2</v>
      </c>
      <c r="AE66" s="250"/>
      <c r="AF66" s="135"/>
      <c r="AG66" s="137">
        <f>SUM(AG57:AG58,AG50,AG51:AG53)</f>
        <v>264.93739099999999</v>
      </c>
      <c r="AH66" s="136"/>
      <c r="AI66" s="137">
        <f t="shared" ref="AI66:AI69" si="82">AG66-Z66</f>
        <v>0.98999999999995225</v>
      </c>
      <c r="AJ66" s="98">
        <f t="shared" si="78"/>
        <v>3.7507474358780537E-3</v>
      </c>
      <c r="AL66" s="250"/>
      <c r="AM66" s="135"/>
      <c r="AN66" s="137">
        <f>SUM(AN57:AN58,AN50,AN51:AN53)</f>
        <v>193.88739099999998</v>
      </c>
      <c r="AO66" s="136"/>
      <c r="AP66" s="137">
        <f t="shared" ref="AP66:AP69" si="83">AN66-AG66</f>
        <v>-71.050000000000011</v>
      </c>
      <c r="AQ66" s="98">
        <f t="shared" si="79"/>
        <v>-0.26817656704409842</v>
      </c>
    </row>
    <row r="67" spans="1:43" s="79" customFormat="1" x14ac:dyDescent="0.2">
      <c r="B67" s="138" t="s">
        <v>40</v>
      </c>
      <c r="C67" s="73"/>
      <c r="D67" s="73"/>
      <c r="E67" s="73"/>
      <c r="F67" s="248">
        <v>0.13</v>
      </c>
      <c r="G67" s="132"/>
      <c r="H67" s="140">
        <f>H66*F67</f>
        <v>33.527335725000007</v>
      </c>
      <c r="I67" s="141"/>
      <c r="J67" s="251">
        <v>0.13</v>
      </c>
      <c r="K67" s="143"/>
      <c r="L67" s="144">
        <f>L66*J67</f>
        <v>33.699560830000003</v>
      </c>
      <c r="M67" s="145"/>
      <c r="N67" s="146">
        <f t="shared" si="80"/>
        <v>0.17222510499999544</v>
      </c>
      <c r="O67" s="108">
        <f t="shared" si="81"/>
        <v>5.1368562778930866E-3</v>
      </c>
      <c r="Q67" s="251">
        <v>0.13</v>
      </c>
      <c r="R67" s="143"/>
      <c r="S67" s="144">
        <f>S66*Q67</f>
        <v>33.95826083</v>
      </c>
      <c r="T67" s="145"/>
      <c r="U67" s="146">
        <f t="shared" si="1"/>
        <v>0.25869999999999749</v>
      </c>
      <c r="V67" s="108">
        <f t="shared" si="76"/>
        <v>7.6766579037937412E-3</v>
      </c>
      <c r="X67" s="251">
        <v>0.13</v>
      </c>
      <c r="Y67" s="143"/>
      <c r="Z67" s="144">
        <f>Z66*X67</f>
        <v>34.313160830000008</v>
      </c>
      <c r="AA67" s="145"/>
      <c r="AB67" s="146">
        <f t="shared" si="3"/>
        <v>0.35490000000000776</v>
      </c>
      <c r="AC67" s="108">
        <f t="shared" si="77"/>
        <v>1.0451065258515118E-2</v>
      </c>
      <c r="AE67" s="251">
        <v>0.13</v>
      </c>
      <c r="AF67" s="143"/>
      <c r="AG67" s="144">
        <f>AG66*AE67</f>
        <v>34.441860830000003</v>
      </c>
      <c r="AH67" s="145"/>
      <c r="AI67" s="146">
        <f t="shared" si="82"/>
        <v>0.12869999999999493</v>
      </c>
      <c r="AJ67" s="108">
        <f t="shared" si="78"/>
        <v>3.7507474358780867E-3</v>
      </c>
      <c r="AL67" s="251">
        <v>0.13</v>
      </c>
      <c r="AM67" s="143"/>
      <c r="AN67" s="144">
        <f>AN66*AL67</f>
        <v>25.205360829999996</v>
      </c>
      <c r="AO67" s="145"/>
      <c r="AP67" s="146">
        <f t="shared" si="83"/>
        <v>-9.2365000000000066</v>
      </c>
      <c r="AQ67" s="108">
        <f t="shared" si="79"/>
        <v>-0.26817656704409853</v>
      </c>
    </row>
    <row r="68" spans="1:43" s="79" customFormat="1" x14ac:dyDescent="0.2">
      <c r="B68" s="147" t="s">
        <v>41</v>
      </c>
      <c r="C68" s="73"/>
      <c r="D68" s="73"/>
      <c r="E68" s="73"/>
      <c r="F68" s="243"/>
      <c r="G68" s="149"/>
      <c r="H68" s="140">
        <f>H66+H67</f>
        <v>291.42991822500005</v>
      </c>
      <c r="I68" s="141"/>
      <c r="J68" s="244"/>
      <c r="K68" s="141"/>
      <c r="L68" s="144">
        <f>L66+L67</f>
        <v>292.92695183000001</v>
      </c>
      <c r="M68" s="145"/>
      <c r="N68" s="146">
        <f t="shared" si="80"/>
        <v>1.497033604999956</v>
      </c>
      <c r="O68" s="108">
        <f t="shared" si="81"/>
        <v>5.1368562778930718E-3</v>
      </c>
      <c r="Q68" s="244"/>
      <c r="R68" s="141"/>
      <c r="S68" s="144">
        <f>S66+S67</f>
        <v>295.17565182999999</v>
      </c>
      <c r="T68" s="145"/>
      <c r="U68" s="146">
        <f t="shared" si="1"/>
        <v>2.2486999999999853</v>
      </c>
      <c r="V68" s="108">
        <f t="shared" si="76"/>
        <v>7.6766579037937654E-3</v>
      </c>
      <c r="X68" s="244"/>
      <c r="Y68" s="141"/>
      <c r="Z68" s="144">
        <f>Z66+Z67</f>
        <v>298.26055183000005</v>
      </c>
      <c r="AA68" s="145"/>
      <c r="AB68" s="146">
        <f t="shared" si="3"/>
        <v>3.0849000000000615</v>
      </c>
      <c r="AC68" s="108">
        <f t="shared" si="77"/>
        <v>1.0451065258515099E-2</v>
      </c>
      <c r="AE68" s="244"/>
      <c r="AF68" s="141"/>
      <c r="AG68" s="144">
        <f>AG66+AG67</f>
        <v>299.37925182999999</v>
      </c>
      <c r="AH68" s="145"/>
      <c r="AI68" s="146">
        <f t="shared" si="82"/>
        <v>1.118699999999933</v>
      </c>
      <c r="AJ68" s="108">
        <f t="shared" si="78"/>
        <v>3.7507474358780099E-3</v>
      </c>
      <c r="AL68" s="244"/>
      <c r="AM68" s="141"/>
      <c r="AN68" s="144">
        <f>AN66+AN67</f>
        <v>219.09275182999997</v>
      </c>
      <c r="AO68" s="145"/>
      <c r="AP68" s="146">
        <f t="shared" si="83"/>
        <v>-80.286500000000018</v>
      </c>
      <c r="AQ68" s="108">
        <f t="shared" si="79"/>
        <v>-0.26817656704409842</v>
      </c>
    </row>
    <row r="69" spans="1:43" s="79" customFormat="1" ht="15.75" customHeight="1" x14ac:dyDescent="0.2">
      <c r="B69" s="415" t="s">
        <v>127</v>
      </c>
      <c r="C69" s="415"/>
      <c r="D69" s="415"/>
      <c r="E69" s="73"/>
      <c r="F69" s="269">
        <f>F63</f>
        <v>0.318</v>
      </c>
      <c r="G69" s="149"/>
      <c r="H69" s="150">
        <f>F69*H66</f>
        <v>82.013021235000011</v>
      </c>
      <c r="I69" s="141"/>
      <c r="J69" s="268">
        <f>'Res (100)'!J70</f>
        <v>0.318</v>
      </c>
      <c r="K69" s="141"/>
      <c r="L69" s="112">
        <f>J69*L66</f>
        <v>82.434310338000003</v>
      </c>
      <c r="M69" s="145"/>
      <c r="N69" s="151">
        <f t="shared" si="80"/>
        <v>0.42128910299999234</v>
      </c>
      <c r="O69" s="113">
        <f t="shared" si="81"/>
        <v>5.1368562778931291E-3</v>
      </c>
      <c r="Q69" s="268">
        <f>'Res (100)'!Q70</f>
        <v>0.318</v>
      </c>
      <c r="R69" s="141"/>
      <c r="S69" s="112">
        <f>Q69*S66</f>
        <v>83.067130338000013</v>
      </c>
      <c r="T69" s="145"/>
      <c r="U69" s="151">
        <f t="shared" si="1"/>
        <v>0.63282000000000949</v>
      </c>
      <c r="V69" s="113">
        <f t="shared" si="76"/>
        <v>7.6766579037939311E-3</v>
      </c>
      <c r="X69" s="268">
        <f>Q69</f>
        <v>0.318</v>
      </c>
      <c r="Y69" s="141"/>
      <c r="Z69" s="112">
        <f>X69*Z66</f>
        <v>83.935270338000009</v>
      </c>
      <c r="AA69" s="145"/>
      <c r="AB69" s="151">
        <f t="shared" si="3"/>
        <v>0.8681399999999968</v>
      </c>
      <c r="AC69" s="113">
        <f t="shared" si="77"/>
        <v>1.0451065258514849E-2</v>
      </c>
      <c r="AE69" s="268">
        <f>X69</f>
        <v>0.318</v>
      </c>
      <c r="AF69" s="141"/>
      <c r="AG69" s="112">
        <f>AE69*AG66</f>
        <v>84.250090337999993</v>
      </c>
      <c r="AH69" s="145"/>
      <c r="AI69" s="151">
        <f t="shared" si="82"/>
        <v>0.31481999999998322</v>
      </c>
      <c r="AJ69" s="113">
        <f t="shared" si="78"/>
        <v>3.7507474358780351E-3</v>
      </c>
      <c r="AL69" s="268">
        <f>AE69</f>
        <v>0.318</v>
      </c>
      <c r="AM69" s="141"/>
      <c r="AN69" s="112">
        <f>AL69*AN66</f>
        <v>61.656190337999995</v>
      </c>
      <c r="AO69" s="145"/>
      <c r="AP69" s="151">
        <f t="shared" si="83"/>
        <v>-22.593899999999998</v>
      </c>
      <c r="AQ69" s="113">
        <f t="shared" si="79"/>
        <v>-0.26817656704409837</v>
      </c>
    </row>
    <row r="70" spans="1:43" s="79" customFormat="1" ht="13.5" customHeight="1" thickBot="1" x14ac:dyDescent="0.25">
      <c r="B70" s="414" t="s">
        <v>128</v>
      </c>
      <c r="C70" s="414"/>
      <c r="D70" s="414"/>
      <c r="E70" s="152"/>
      <c r="F70" s="255"/>
      <c r="G70" s="154"/>
      <c r="H70" s="155">
        <f>H68-H69</f>
        <v>209.41689699000005</v>
      </c>
      <c r="I70" s="156"/>
      <c r="J70" s="156"/>
      <c r="K70" s="156"/>
      <c r="L70" s="157">
        <f>L68-L69</f>
        <v>210.49264149200002</v>
      </c>
      <c r="M70" s="158"/>
      <c r="N70" s="159">
        <f t="shared" ref="N70" si="84">L70-H70</f>
        <v>1.0757445019999636</v>
      </c>
      <c r="O70" s="160">
        <f t="shared" ref="O70" si="85">IF((H70)=0,"",(N70/H70))</f>
        <v>5.1368562778930484E-3</v>
      </c>
      <c r="Q70" s="156"/>
      <c r="R70" s="156"/>
      <c r="S70" s="157">
        <f>S68-S69</f>
        <v>212.10852149199997</v>
      </c>
      <c r="T70" s="158"/>
      <c r="U70" s="159">
        <f t="shared" si="1"/>
        <v>1.6158799999999474</v>
      </c>
      <c r="V70" s="160">
        <f t="shared" si="76"/>
        <v>7.676657903793566E-3</v>
      </c>
      <c r="X70" s="156"/>
      <c r="Y70" s="156"/>
      <c r="Z70" s="157">
        <f>Z68-Z69</f>
        <v>214.32528149200004</v>
      </c>
      <c r="AA70" s="158"/>
      <c r="AB70" s="159">
        <f t="shared" si="3"/>
        <v>2.2167600000000789</v>
      </c>
      <c r="AC70" s="160">
        <f t="shared" si="77"/>
        <v>1.0451065258515264E-2</v>
      </c>
      <c r="AE70" s="156"/>
      <c r="AF70" s="156"/>
      <c r="AG70" s="157">
        <f>AG68-AG69</f>
        <v>215.12916149199998</v>
      </c>
      <c r="AH70" s="158"/>
      <c r="AI70" s="159">
        <f t="shared" ref="AI70" si="86">AG70-Z70</f>
        <v>0.80387999999993554</v>
      </c>
      <c r="AJ70" s="160">
        <f t="shared" si="78"/>
        <v>3.7507474358779336E-3</v>
      </c>
      <c r="AL70" s="156"/>
      <c r="AM70" s="156"/>
      <c r="AN70" s="157">
        <f>AN68-AN69</f>
        <v>157.43656149199998</v>
      </c>
      <c r="AO70" s="158"/>
      <c r="AP70" s="159">
        <f t="shared" ref="AP70" si="87">AN70-AG70</f>
        <v>-57.692599999999999</v>
      </c>
      <c r="AQ70" s="160">
        <f t="shared" si="79"/>
        <v>-0.26817656704409837</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285156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285156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8">
        <f>+'Res (100)'!J23</f>
        <v>30.53</v>
      </c>
      <c r="K23" s="29">
        <v>1</v>
      </c>
      <c r="L23" s="26">
        <f>K23*J23</f>
        <v>30.53</v>
      </c>
      <c r="M23" s="27"/>
      <c r="N23" s="30">
        <f>L23-H23</f>
        <v>2.740000000000002</v>
      </c>
      <c r="O23" s="31">
        <f>IF((H23)=0,"",(N23/H23))</f>
        <v>9.8596617488305227E-2</v>
      </c>
      <c r="Q23" s="28">
        <f>+'Res (100)'!Q23</f>
        <v>32.49</v>
      </c>
      <c r="R23" s="29">
        <v>1</v>
      </c>
      <c r="S23" s="26">
        <f>R23*Q23</f>
        <v>32.49</v>
      </c>
      <c r="T23" s="27"/>
      <c r="U23" s="30">
        <f>S23-L23</f>
        <v>1.9600000000000009</v>
      </c>
      <c r="V23" s="31">
        <f>IF((L23)=0,"",(U23/L23))</f>
        <v>6.4199148378643989E-2</v>
      </c>
      <c r="X23" s="28">
        <f>+'Res (100)'!X23</f>
        <v>34.07</v>
      </c>
      <c r="Y23" s="29">
        <v>1</v>
      </c>
      <c r="Z23" s="26">
        <f>Y23*X23</f>
        <v>34.07</v>
      </c>
      <c r="AA23" s="27"/>
      <c r="AB23" s="30">
        <f>Z23-S23</f>
        <v>1.5799999999999983</v>
      </c>
      <c r="AC23" s="31">
        <f>IF((S23)=0,"",(AB23/S23))</f>
        <v>4.8630347799322814E-2</v>
      </c>
      <c r="AE23" s="28">
        <f>+'Res (100)'!AE23</f>
        <v>35.04</v>
      </c>
      <c r="AF23" s="29">
        <v>1</v>
      </c>
      <c r="AG23" s="26">
        <f>AF23*AE23</f>
        <v>35.04</v>
      </c>
      <c r="AH23" s="27"/>
      <c r="AI23" s="30">
        <f>AG23-Z23</f>
        <v>0.96999999999999886</v>
      </c>
      <c r="AJ23" s="31">
        <f>IF((Z23)=0,"",(AI23/Z23))</f>
        <v>2.847079542119163E-2</v>
      </c>
      <c r="AL23" s="28">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
      <c r="B31" s="21" t="s">
        <v>136</v>
      </c>
      <c r="C31" s="21"/>
      <c r="D31" s="22" t="s">
        <v>17</v>
      </c>
      <c r="E31" s="23"/>
      <c r="F31" s="24">
        <f>+'Proposed Rates'!D67</f>
        <v>0</v>
      </c>
      <c r="G31" s="25">
        <f>$F$18</f>
        <v>2000</v>
      </c>
      <c r="H31" s="26">
        <f t="shared" si="0"/>
        <v>0</v>
      </c>
      <c r="I31" s="27"/>
      <c r="J31" s="178">
        <f>+'Proposed Rates'!E67</f>
        <v>0.24</v>
      </c>
      <c r="K31" s="25">
        <v>1</v>
      </c>
      <c r="L31" s="26">
        <f t="shared" si="22"/>
        <v>0.24</v>
      </c>
      <c r="M31" s="27"/>
      <c r="N31" s="30">
        <f t="shared" si="23"/>
        <v>0.24</v>
      </c>
      <c r="O31" s="31" t="str">
        <f t="shared" si="24"/>
        <v/>
      </c>
      <c r="Q31" s="178">
        <f>+'Res (100)'!Q31</f>
        <v>0.24</v>
      </c>
      <c r="R31" s="25">
        <f>K31</f>
        <v>1</v>
      </c>
      <c r="S31" s="26">
        <f t="shared" si="25"/>
        <v>0.24</v>
      </c>
      <c r="T31" s="27"/>
      <c r="U31" s="30">
        <f t="shared" si="1"/>
        <v>0</v>
      </c>
      <c r="V31" s="31">
        <f t="shared" si="2"/>
        <v>0</v>
      </c>
      <c r="X31" s="46">
        <f>+'Res (100)'!X31</f>
        <v>0</v>
      </c>
      <c r="Y31" s="25">
        <f t="shared" si="32"/>
        <v>2000</v>
      </c>
      <c r="Z31" s="26">
        <f t="shared" si="26"/>
        <v>0</v>
      </c>
      <c r="AA31" s="27"/>
      <c r="AB31" s="30">
        <f t="shared" si="3"/>
        <v>-0.24</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8.25" x14ac:dyDescent="0.2">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Rates'!D233</f>
        <v>6.0000000000000002E-5</v>
      </c>
      <c r="G44" s="45">
        <f>$F$18*(1+F73)</f>
        <v>2067</v>
      </c>
      <c r="H44" s="26">
        <f>G44*F44</f>
        <v>0.12402000000000001</v>
      </c>
      <c r="I44" s="27"/>
      <c r="J44" s="46">
        <f>'Proposed Rates'!E233</f>
        <v>6.0000000000000002E-5</v>
      </c>
      <c r="K44" s="45">
        <f>$F$18*(1+J73)</f>
        <v>2067.6</v>
      </c>
      <c r="L44" s="26">
        <f>K44*J44</f>
        <v>0.124056</v>
      </c>
      <c r="M44" s="27"/>
      <c r="N44" s="30">
        <f>L44-H44</f>
        <v>3.599999999999437E-5</v>
      </c>
      <c r="O44" s="31">
        <f>IF((H44)=0,"",(N44/H44))</f>
        <v>2.9027576197382978E-4</v>
      </c>
      <c r="Q44" s="46">
        <f>'Proposed Rates'!F233</f>
        <v>6.0000000000000002E-5</v>
      </c>
      <c r="R44" s="45">
        <f>$F$18*(1+Q73)</f>
        <v>2067.6</v>
      </c>
      <c r="S44" s="26">
        <f>R44*Q44</f>
        <v>0.124056</v>
      </c>
      <c r="T44" s="27"/>
      <c r="U44" s="30">
        <f t="shared" si="1"/>
        <v>0</v>
      </c>
      <c r="V44" s="31">
        <f t="shared" si="2"/>
        <v>0</v>
      </c>
      <c r="X44" s="46">
        <f>'Proposed Rates'!G233</f>
        <v>6.0000000000000002E-5</v>
      </c>
      <c r="Y44" s="45">
        <f>$F$18*(1+X73)</f>
        <v>2067.6</v>
      </c>
      <c r="Z44" s="26">
        <f>Y44*X44</f>
        <v>0.124056</v>
      </c>
      <c r="AA44" s="27"/>
      <c r="AB44" s="30">
        <f t="shared" si="3"/>
        <v>0</v>
      </c>
      <c r="AC44" s="31">
        <f t="shared" si="4"/>
        <v>0</v>
      </c>
      <c r="AE44" s="46">
        <f>'Proposed Rates'!H233</f>
        <v>6.0000000000000002E-5</v>
      </c>
      <c r="AF44" s="45">
        <f>$F$18*(1+AE73)</f>
        <v>2067.6</v>
      </c>
      <c r="AG44" s="26">
        <f>AF44*AE44</f>
        <v>0.124056</v>
      </c>
      <c r="AH44" s="27"/>
      <c r="AI44" s="30">
        <f t="shared" si="5"/>
        <v>0</v>
      </c>
      <c r="AJ44" s="31">
        <f t="shared" si="6"/>
        <v>0</v>
      </c>
      <c r="AL44" s="46">
        <f>'Proposed Rates'!I233</f>
        <v>6.0000000000000002E-5</v>
      </c>
      <c r="AM44" s="45">
        <f>$F$18*(1+AL73)</f>
        <v>2067.6</v>
      </c>
      <c r="AN44" s="26">
        <f>AM44*AL44</f>
        <v>0.124056</v>
      </c>
      <c r="AO44" s="27"/>
      <c r="AP44" s="30">
        <f t="shared" si="7"/>
        <v>0</v>
      </c>
      <c r="AQ44" s="31">
        <f t="shared" si="8"/>
        <v>0</v>
      </c>
    </row>
    <row r="45" spans="2:43" x14ac:dyDescent="0.2">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37.281210000000002</v>
      </c>
      <c r="I47" s="36"/>
      <c r="J47" s="53"/>
      <c r="K47" s="55"/>
      <c r="L47" s="54">
        <f>SUM(L40:L46)+L39</f>
        <v>38.407787999999989</v>
      </c>
      <c r="M47" s="36"/>
      <c r="N47" s="37">
        <f t="shared" ref="N47:N64" si="58">L47-H47</f>
        <v>1.1265779999999879</v>
      </c>
      <c r="O47" s="38">
        <f t="shared" ref="O47:O64" si="59">IF((H47)=0,"",(N47/H47))</f>
        <v>3.0218386152165874E-2</v>
      </c>
      <c r="Q47" s="53"/>
      <c r="R47" s="55"/>
      <c r="S47" s="54">
        <f>SUM(S40:S46)+S39</f>
        <v>40.377787999999995</v>
      </c>
      <c r="T47" s="36"/>
      <c r="U47" s="37">
        <f t="shared" si="1"/>
        <v>1.970000000000006</v>
      </c>
      <c r="V47" s="38">
        <f t="shared" si="2"/>
        <v>5.1291680739333559E-2</v>
      </c>
      <c r="X47" s="53"/>
      <c r="Y47" s="55"/>
      <c r="Z47" s="54">
        <f>SUM(Z40:Z46)+Z39</f>
        <v>43.387787999999986</v>
      </c>
      <c r="AA47" s="36"/>
      <c r="AB47" s="37">
        <f t="shared" si="3"/>
        <v>3.0099999999999909</v>
      </c>
      <c r="AC47" s="38">
        <f t="shared" si="4"/>
        <v>7.4545935998276858E-2</v>
      </c>
      <c r="AE47" s="53"/>
      <c r="AF47" s="55"/>
      <c r="AG47" s="54">
        <f>SUM(AG40:AG46)+AG39</f>
        <v>44.357787999999985</v>
      </c>
      <c r="AH47" s="36"/>
      <c r="AI47" s="37">
        <f t="shared" si="5"/>
        <v>0.96999999999999886</v>
      </c>
      <c r="AJ47" s="38">
        <f t="shared" si="6"/>
        <v>2.2356521148300973E-2</v>
      </c>
      <c r="AL47" s="53"/>
      <c r="AM47" s="55"/>
      <c r="AN47" s="54">
        <f>SUM(AN40:AN46)+AN39</f>
        <v>44.987787999999988</v>
      </c>
      <c r="AO47" s="36"/>
      <c r="AP47" s="37">
        <f t="shared" si="7"/>
        <v>0.63000000000000256</v>
      </c>
      <c r="AQ47" s="38">
        <f t="shared" si="8"/>
        <v>1.4202691982747264E-2</v>
      </c>
    </row>
    <row r="48" spans="2:43" x14ac:dyDescent="0.2">
      <c r="B48" s="27" t="s">
        <v>28</v>
      </c>
      <c r="C48" s="27"/>
      <c r="D48" s="56" t="s">
        <v>20</v>
      </c>
      <c r="E48" s="57"/>
      <c r="F48" s="28">
        <f>'Proposed Rates'!D153</f>
        <v>7.6E-3</v>
      </c>
      <c r="G48" s="58">
        <f>F18*(1+F73)</f>
        <v>2067</v>
      </c>
      <c r="H48" s="26">
        <f>G48*F48</f>
        <v>15.709199999999999</v>
      </c>
      <c r="I48" s="27"/>
      <c r="J48" s="28">
        <f>'Proposed Rates'!E153</f>
        <v>7.4000000000000003E-3</v>
      </c>
      <c r="K48" s="59">
        <f>F18*(1+J73)</f>
        <v>2067.6</v>
      </c>
      <c r="L48" s="26">
        <f>K48*J48</f>
        <v>15.300240000000001</v>
      </c>
      <c r="M48" s="27"/>
      <c r="N48" s="30">
        <f t="shared" si="58"/>
        <v>-0.40895999999999866</v>
      </c>
      <c r="O48" s="31">
        <f t="shared" si="59"/>
        <v>-2.6033152547551668E-2</v>
      </c>
      <c r="Q48" s="28">
        <f>'Proposed Rates'!F153</f>
        <v>7.4000000000000003E-3</v>
      </c>
      <c r="R48" s="59">
        <f>$F$18*(1+Q73)</f>
        <v>2067.6</v>
      </c>
      <c r="S48" s="26">
        <f>R48*Q48</f>
        <v>15.300240000000001</v>
      </c>
      <c r="T48" s="27"/>
      <c r="U48" s="30">
        <f t="shared" si="1"/>
        <v>0</v>
      </c>
      <c r="V48" s="31">
        <f t="shared" si="2"/>
        <v>0</v>
      </c>
      <c r="X48" s="28">
        <f>'Proposed Rates'!G153</f>
        <v>7.4000000000000003E-3</v>
      </c>
      <c r="Y48" s="59">
        <f>$F$18*(1+X73)</f>
        <v>2067.6</v>
      </c>
      <c r="Z48" s="26">
        <f>Y48*X48</f>
        <v>15.300240000000001</v>
      </c>
      <c r="AA48" s="27"/>
      <c r="AB48" s="30">
        <f t="shared" si="3"/>
        <v>0</v>
      </c>
      <c r="AC48" s="31">
        <f t="shared" si="4"/>
        <v>0</v>
      </c>
      <c r="AE48" s="28">
        <f>'Proposed Rates'!H153</f>
        <v>7.4000000000000003E-3</v>
      </c>
      <c r="AF48" s="59">
        <f>$F$18*(1+AE73)</f>
        <v>2067.6</v>
      </c>
      <c r="AG48" s="26">
        <f>AF48*AE48</f>
        <v>15.300240000000001</v>
      </c>
      <c r="AH48" s="27"/>
      <c r="AI48" s="30">
        <f t="shared" si="5"/>
        <v>0</v>
      </c>
      <c r="AJ48" s="31">
        <f t="shared" si="6"/>
        <v>0</v>
      </c>
      <c r="AL48" s="28">
        <f>'Proposed Rates'!I153</f>
        <v>7.4000000000000003E-3</v>
      </c>
      <c r="AM48" s="59">
        <f>$F$18*(1+AL73)</f>
        <v>2067.6</v>
      </c>
      <c r="AN48" s="26">
        <f>AM48*AL48</f>
        <v>15.300240000000001</v>
      </c>
      <c r="AO48" s="27"/>
      <c r="AP48" s="30">
        <f t="shared" si="7"/>
        <v>0</v>
      </c>
      <c r="AQ48" s="31">
        <f t="shared" si="8"/>
        <v>0</v>
      </c>
    </row>
    <row r="49" spans="2:43" ht="25.5" x14ac:dyDescent="0.2">
      <c r="B49" s="60" t="s">
        <v>29</v>
      </c>
      <c r="C49" s="27"/>
      <c r="D49" s="56" t="s">
        <v>20</v>
      </c>
      <c r="E49" s="57"/>
      <c r="F49" s="28">
        <f>'Proposed Rates'!D167</f>
        <v>5.1999999999999998E-3</v>
      </c>
      <c r="G49" s="58">
        <f>G48</f>
        <v>2067</v>
      </c>
      <c r="H49" s="26">
        <f>G49*F49</f>
        <v>10.7484</v>
      </c>
      <c r="I49" s="27"/>
      <c r="J49" s="28">
        <f>'Proposed Rates'!E167</f>
        <v>5.1999999999999998E-3</v>
      </c>
      <c r="K49" s="59">
        <f>K48</f>
        <v>2067.6</v>
      </c>
      <c r="L49" s="26">
        <f>K49*J49</f>
        <v>10.751519999999999</v>
      </c>
      <c r="M49" s="27"/>
      <c r="N49" s="30">
        <f t="shared" si="58"/>
        <v>3.1199999999991235E-3</v>
      </c>
      <c r="O49" s="31">
        <f t="shared" si="59"/>
        <v>2.9027576197379363E-4</v>
      </c>
      <c r="Q49" s="28">
        <f>'Proposed Rates'!F167</f>
        <v>5.1999999999999998E-3</v>
      </c>
      <c r="R49" s="59">
        <f>R48</f>
        <v>2067.6</v>
      </c>
      <c r="S49" s="26">
        <f>R49*Q49</f>
        <v>10.751519999999999</v>
      </c>
      <c r="T49" s="27"/>
      <c r="U49" s="30">
        <f t="shared" si="1"/>
        <v>0</v>
      </c>
      <c r="V49" s="31">
        <f t="shared" si="2"/>
        <v>0</v>
      </c>
      <c r="X49" s="28">
        <f>'Proposed Rates'!G167</f>
        <v>5.1999999999999998E-3</v>
      </c>
      <c r="Y49" s="59">
        <f>Y48</f>
        <v>2067.6</v>
      </c>
      <c r="Z49" s="26">
        <f>Y49*X49</f>
        <v>10.751519999999999</v>
      </c>
      <c r="AA49" s="27"/>
      <c r="AB49" s="30">
        <f t="shared" si="3"/>
        <v>0</v>
      </c>
      <c r="AC49" s="31">
        <f t="shared" si="4"/>
        <v>0</v>
      </c>
      <c r="AE49" s="28">
        <f>'Proposed Rates'!H167</f>
        <v>5.1999999999999998E-3</v>
      </c>
      <c r="AF49" s="59">
        <f>AF48</f>
        <v>2067.6</v>
      </c>
      <c r="AG49" s="26">
        <f>AF49*AE49</f>
        <v>10.751519999999999</v>
      </c>
      <c r="AH49" s="27"/>
      <c r="AI49" s="30">
        <f t="shared" si="5"/>
        <v>0</v>
      </c>
      <c r="AJ49" s="31">
        <f t="shared" si="6"/>
        <v>0</v>
      </c>
      <c r="AL49" s="28">
        <f>'Proposed Rates'!I167</f>
        <v>5.1999999999999998E-3</v>
      </c>
      <c r="AM49" s="59">
        <f>AM48</f>
        <v>2067.6</v>
      </c>
      <c r="AN49" s="26">
        <f>AM49*AL49</f>
        <v>10.751519999999999</v>
      </c>
      <c r="AO49" s="27"/>
      <c r="AP49" s="30">
        <f t="shared" si="7"/>
        <v>0</v>
      </c>
      <c r="AQ49" s="31">
        <f t="shared" si="8"/>
        <v>0</v>
      </c>
    </row>
    <row r="50" spans="2:43" ht="25.5" x14ac:dyDescent="0.2">
      <c r="B50" s="50" t="s">
        <v>30</v>
      </c>
      <c r="C50" s="35"/>
      <c r="D50" s="35"/>
      <c r="E50" s="35"/>
      <c r="F50" s="61"/>
      <c r="G50" s="53"/>
      <c r="H50" s="54">
        <f>SUM(H47:H49)</f>
        <v>63.738810000000001</v>
      </c>
      <c r="I50" s="62"/>
      <c r="J50" s="63"/>
      <c r="K50" s="64"/>
      <c r="L50" s="54">
        <f>SUM(L47:L49)</f>
        <v>64.459547999999984</v>
      </c>
      <c r="M50" s="62"/>
      <c r="N50" s="37">
        <f t="shared" si="58"/>
        <v>0.720737999999983</v>
      </c>
      <c r="O50" s="38">
        <f t="shared" si="59"/>
        <v>1.1307678947880938E-2</v>
      </c>
      <c r="Q50" s="63"/>
      <c r="R50" s="64"/>
      <c r="S50" s="54">
        <f>SUM(S47:S49)</f>
        <v>66.429547999999997</v>
      </c>
      <c r="T50" s="62"/>
      <c r="U50" s="37">
        <f t="shared" si="1"/>
        <v>1.9700000000000131</v>
      </c>
      <c r="V50" s="38">
        <f t="shared" si="2"/>
        <v>3.0561802884500736E-2</v>
      </c>
      <c r="X50" s="63"/>
      <c r="Y50" s="64"/>
      <c r="Z50" s="54">
        <f>SUM(Z47:Z49)</f>
        <v>69.439547999999988</v>
      </c>
      <c r="AA50" s="62"/>
      <c r="AB50" s="37">
        <f t="shared" si="3"/>
        <v>3.0099999999999909</v>
      </c>
      <c r="AC50" s="38">
        <f t="shared" si="4"/>
        <v>4.5311161834188471E-2</v>
      </c>
      <c r="AE50" s="63"/>
      <c r="AF50" s="64"/>
      <c r="AG50" s="54">
        <f>SUM(AG47:AG49)</f>
        <v>70.409547999999987</v>
      </c>
      <c r="AH50" s="62"/>
      <c r="AI50" s="37">
        <f t="shared" si="5"/>
        <v>0.96999999999999886</v>
      </c>
      <c r="AJ50" s="38">
        <f t="shared" si="6"/>
        <v>1.3968984936365067E-2</v>
      </c>
      <c r="AL50" s="63"/>
      <c r="AM50" s="64"/>
      <c r="AN50" s="54">
        <f>SUM(AN47:AN49)</f>
        <v>71.039547999999996</v>
      </c>
      <c r="AO50" s="62"/>
      <c r="AP50" s="37">
        <f t="shared" si="7"/>
        <v>0.63000000000000966</v>
      </c>
      <c r="AQ50" s="38">
        <f t="shared" si="8"/>
        <v>8.9476501113174272E-3</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327.19011</v>
      </c>
      <c r="I60" s="94"/>
      <c r="J60" s="95"/>
      <c r="K60" s="95"/>
      <c r="L60" s="93">
        <f>SUM(L51:L56,L50)</f>
        <v>328.283188</v>
      </c>
      <c r="M60" s="96"/>
      <c r="N60" s="97">
        <f t="shared" ref="N60" si="72">L60-H60</f>
        <v>1.0930779999999913</v>
      </c>
      <c r="O60" s="98">
        <f t="shared" ref="O60" si="73">IF((H60)=0,"",(N60/H60))</f>
        <v>3.3408039136635006E-3</v>
      </c>
      <c r="Q60" s="95"/>
      <c r="R60" s="95"/>
      <c r="S60" s="97">
        <f>SUM(S51:S56,S50)</f>
        <v>330.273188</v>
      </c>
      <c r="T60" s="96"/>
      <c r="U60" s="97">
        <f t="shared" si="1"/>
        <v>1.9900000000000091</v>
      </c>
      <c r="V60" s="98">
        <f>IF((L60)=0,"",(U60/L60))</f>
        <v>6.0618395115622217E-3</v>
      </c>
      <c r="X60" s="95"/>
      <c r="Y60" s="95"/>
      <c r="Z60" s="97">
        <f>SUM(Z51:Z56,Z50)</f>
        <v>333.30318799999998</v>
      </c>
      <c r="AA60" s="96"/>
      <c r="AB60" s="97">
        <f t="shared" si="3"/>
        <v>3.0299999999999727</v>
      </c>
      <c r="AC60" s="98">
        <f>IF((S60)=0,"",(AB60/S60))</f>
        <v>9.1742233705025215E-3</v>
      </c>
      <c r="AE60" s="95"/>
      <c r="AF60" s="95"/>
      <c r="AG60" s="97">
        <f>SUM(AG51:AG56,AG50)</f>
        <v>334.29318799999999</v>
      </c>
      <c r="AH60" s="96"/>
      <c r="AI60" s="97">
        <f t="shared" ref="AI60:AI64" si="74">AG60-Z60</f>
        <v>0.99000000000000909</v>
      </c>
      <c r="AJ60" s="98">
        <f>IF((Z60)=0,"",(AI60/Z60))</f>
        <v>2.9702686192128744E-3</v>
      </c>
      <c r="AL60" s="95"/>
      <c r="AM60" s="95"/>
      <c r="AN60" s="97">
        <f>SUM(AN51:AN56,AN50)</f>
        <v>334.94318799999996</v>
      </c>
      <c r="AO60" s="96"/>
      <c r="AP60" s="97">
        <f t="shared" ref="AP60:AP64" si="75">AN60-AG60</f>
        <v>0.64999999999997726</v>
      </c>
      <c r="AQ60" s="98">
        <f>IF((AG60)=0,"",(AP60/AG60))</f>
        <v>1.944400972956641E-3</v>
      </c>
    </row>
    <row r="61" spans="2:43" x14ac:dyDescent="0.2">
      <c r="B61" s="99" t="s">
        <v>40</v>
      </c>
      <c r="C61" s="21"/>
      <c r="D61" s="21"/>
      <c r="E61" s="21"/>
      <c r="F61" s="100">
        <v>0.13</v>
      </c>
      <c r="G61" s="101"/>
      <c r="H61" s="102">
        <f>H60*F61</f>
        <v>42.534714300000005</v>
      </c>
      <c r="I61" s="103"/>
      <c r="J61" s="104">
        <v>0.13</v>
      </c>
      <c r="K61" s="103"/>
      <c r="L61" s="105">
        <f>L60*J61</f>
        <v>42.676814440000001</v>
      </c>
      <c r="M61" s="106"/>
      <c r="N61" s="107">
        <f t="shared" si="58"/>
        <v>0.1421001399999966</v>
      </c>
      <c r="O61" s="108">
        <f t="shared" si="59"/>
        <v>3.3408039136634468E-3</v>
      </c>
      <c r="Q61" s="104">
        <v>0.13</v>
      </c>
      <c r="R61" s="103"/>
      <c r="S61" s="105">
        <f>S60*Q61</f>
        <v>42.935514439999999</v>
      </c>
      <c r="T61" s="106"/>
      <c r="U61" s="107">
        <f t="shared" si="1"/>
        <v>0.25869999999999749</v>
      </c>
      <c r="V61" s="108">
        <f t="shared" ref="V61:V70" si="76">IF((L61)=0,"",(U61/L61))</f>
        <v>6.061839511562135E-3</v>
      </c>
      <c r="X61" s="104">
        <v>0.13</v>
      </c>
      <c r="Y61" s="103"/>
      <c r="Z61" s="105">
        <f>Z60*X61</f>
        <v>43.329414440000001</v>
      </c>
      <c r="AA61" s="106"/>
      <c r="AB61" s="107">
        <f t="shared" si="3"/>
        <v>0.39390000000000214</v>
      </c>
      <c r="AC61" s="108">
        <f t="shared" ref="AC61:AC70" si="77">IF((S61)=0,"",(AB61/S61))</f>
        <v>9.1742233705026533E-3</v>
      </c>
      <c r="AE61" s="104">
        <v>0.13</v>
      </c>
      <c r="AF61" s="103"/>
      <c r="AG61" s="105">
        <f>AG60*AE61</f>
        <v>43.458114440000003</v>
      </c>
      <c r="AH61" s="106"/>
      <c r="AI61" s="107">
        <f t="shared" si="74"/>
        <v>0.12870000000000203</v>
      </c>
      <c r="AJ61" s="108">
        <f t="shared" ref="AJ61:AJ70" si="78">IF((Z61)=0,"",(AI61/Z61))</f>
        <v>2.9702686192128939E-3</v>
      </c>
      <c r="AL61" s="104">
        <v>0.13</v>
      </c>
      <c r="AM61" s="103"/>
      <c r="AN61" s="105">
        <f>AN60*AL61</f>
        <v>43.542614439999994</v>
      </c>
      <c r="AO61" s="106"/>
      <c r="AP61" s="107">
        <f t="shared" si="75"/>
        <v>8.449999999999136E-2</v>
      </c>
      <c r="AQ61" s="108">
        <f t="shared" ref="AQ61:AQ70" si="79">IF((AG61)=0,"",(AP61/AG61))</f>
        <v>1.9444009729565098E-3</v>
      </c>
    </row>
    <row r="62" spans="2:43" x14ac:dyDescent="0.2">
      <c r="B62" s="109" t="s">
        <v>41</v>
      </c>
      <c r="C62" s="21"/>
      <c r="D62" s="21"/>
      <c r="E62" s="21"/>
      <c r="F62" s="242"/>
      <c r="G62" s="101"/>
      <c r="H62" s="102">
        <f>H60+H61</f>
        <v>369.72482430000002</v>
      </c>
      <c r="I62" s="103"/>
      <c r="J62" s="244"/>
      <c r="K62" s="103"/>
      <c r="L62" s="105">
        <f>L60+L61</f>
        <v>370.96000243999998</v>
      </c>
      <c r="M62" s="106"/>
      <c r="N62" s="107">
        <f t="shared" si="58"/>
        <v>1.2351781399999595</v>
      </c>
      <c r="O62" s="108">
        <f t="shared" si="59"/>
        <v>3.3408039136634178E-3</v>
      </c>
      <c r="Q62" s="244"/>
      <c r="R62" s="103"/>
      <c r="S62" s="105">
        <f>S60+S61</f>
        <v>373.20870244000002</v>
      </c>
      <c r="T62" s="106"/>
      <c r="U62" s="107">
        <f t="shared" si="1"/>
        <v>2.2487000000000421</v>
      </c>
      <c r="V62" s="108">
        <f t="shared" si="76"/>
        <v>6.0618395115623084E-3</v>
      </c>
      <c r="X62" s="244"/>
      <c r="Y62" s="103"/>
      <c r="Z62" s="105">
        <f>Z60+Z61</f>
        <v>376.63260243999997</v>
      </c>
      <c r="AA62" s="106"/>
      <c r="AB62" s="107">
        <f t="shared" si="3"/>
        <v>3.4238999999999464</v>
      </c>
      <c r="AC62" s="108">
        <f t="shared" si="77"/>
        <v>9.174223370502459E-3</v>
      </c>
      <c r="AE62" s="103"/>
      <c r="AF62" s="103"/>
      <c r="AG62" s="105">
        <f>AG60+AG61</f>
        <v>377.75130244000002</v>
      </c>
      <c r="AH62" s="106"/>
      <c r="AI62" s="107">
        <f t="shared" si="74"/>
        <v>1.1187000000000467</v>
      </c>
      <c r="AJ62" s="108">
        <f t="shared" si="78"/>
        <v>2.9702686192129711E-3</v>
      </c>
      <c r="AL62" s="244"/>
      <c r="AM62" s="103"/>
      <c r="AN62" s="105">
        <f>AN60+AN61</f>
        <v>378.48580243999993</v>
      </c>
      <c r="AO62" s="106"/>
      <c r="AP62" s="107">
        <f t="shared" si="75"/>
        <v>0.73449999999991178</v>
      </c>
      <c r="AQ62" s="108">
        <f t="shared" si="79"/>
        <v>1.9444009729564754E-3</v>
      </c>
    </row>
    <row r="63" spans="2:43" ht="15.75" customHeight="1" x14ac:dyDescent="0.2">
      <c r="B63" s="415" t="s">
        <v>127</v>
      </c>
      <c r="C63" s="415"/>
      <c r="D63" s="415"/>
      <c r="E63" s="21"/>
      <c r="F63" s="267">
        <f>'Res (100)'!F64</f>
        <v>0.318</v>
      </c>
      <c r="G63" s="101"/>
      <c r="H63" s="111">
        <f>F63*H60</f>
        <v>104.04645498000001</v>
      </c>
      <c r="I63" s="103"/>
      <c r="J63" s="268">
        <f>'Res (100)'!J64</f>
        <v>0.318</v>
      </c>
      <c r="K63" s="103"/>
      <c r="L63" s="112">
        <f>J63*L60</f>
        <v>104.39405378399999</v>
      </c>
      <c r="M63" s="106"/>
      <c r="N63" s="112">
        <f t="shared" si="58"/>
        <v>0.34759880399998622</v>
      </c>
      <c r="O63" s="113">
        <f t="shared" si="59"/>
        <v>3.3408039136633948E-3</v>
      </c>
      <c r="Q63" s="268">
        <f>'Res (100)'!Q64</f>
        <v>0.318</v>
      </c>
      <c r="R63" s="103"/>
      <c r="S63" s="112">
        <f>Q63*S60</f>
        <v>105.026873784</v>
      </c>
      <c r="T63" s="106"/>
      <c r="U63" s="112">
        <f t="shared" si="1"/>
        <v>0.63282000000000949</v>
      </c>
      <c r="V63" s="113">
        <f t="shared" si="76"/>
        <v>6.0618395115622859E-3</v>
      </c>
      <c r="X63" s="268">
        <f>Q63</f>
        <v>0.318</v>
      </c>
      <c r="Y63" s="103"/>
      <c r="Z63" s="112">
        <f>X63*Z60</f>
        <v>105.990413784</v>
      </c>
      <c r="AA63" s="106"/>
      <c r="AB63" s="112">
        <f t="shared" si="3"/>
        <v>0.96353999999999473</v>
      </c>
      <c r="AC63" s="113">
        <f t="shared" si="77"/>
        <v>9.1742233705025527E-3</v>
      </c>
      <c r="AE63" s="268">
        <f>X63</f>
        <v>0.318</v>
      </c>
      <c r="AF63" s="103"/>
      <c r="AG63" s="112">
        <f>AE63*AG60</f>
        <v>106.305233784</v>
      </c>
      <c r="AH63" s="106"/>
      <c r="AI63" s="112">
        <f t="shared" si="74"/>
        <v>0.31481999999999744</v>
      </c>
      <c r="AJ63" s="113">
        <f t="shared" si="78"/>
        <v>2.9702686192128228E-3</v>
      </c>
      <c r="AL63" s="268">
        <f>AE63</f>
        <v>0.318</v>
      </c>
      <c r="AM63" s="103"/>
      <c r="AN63" s="112">
        <f>AL63*AN60</f>
        <v>106.51193378399999</v>
      </c>
      <c r="AO63" s="106"/>
      <c r="AP63" s="112">
        <f t="shared" si="75"/>
        <v>0.20669999999999789</v>
      </c>
      <c r="AQ63" s="113">
        <f t="shared" si="79"/>
        <v>1.9444009729566892E-3</v>
      </c>
    </row>
    <row r="64" spans="2:43" ht="13.5" customHeight="1" thickBot="1" x14ac:dyDescent="0.25">
      <c r="B64" s="416" t="s">
        <v>126</v>
      </c>
      <c r="C64" s="416"/>
      <c r="D64" s="416"/>
      <c r="E64" s="114"/>
      <c r="F64" s="246"/>
      <c r="G64" s="116"/>
      <c r="H64" s="117">
        <f>H62-H63</f>
        <v>265.67836932</v>
      </c>
      <c r="I64" s="118"/>
      <c r="J64" s="249"/>
      <c r="K64" s="118"/>
      <c r="L64" s="119">
        <f>L62-L63</f>
        <v>266.56594865599999</v>
      </c>
      <c r="M64" s="120"/>
      <c r="N64" s="121">
        <f t="shared" si="58"/>
        <v>0.88757933599998751</v>
      </c>
      <c r="O64" s="122">
        <f t="shared" si="59"/>
        <v>3.3408039136634802E-3</v>
      </c>
      <c r="Q64" s="249"/>
      <c r="R64" s="118"/>
      <c r="S64" s="119">
        <f>S62-S63</f>
        <v>268.18182865599999</v>
      </c>
      <c r="T64" s="120"/>
      <c r="U64" s="121">
        <f t="shared" si="1"/>
        <v>1.6158800000000042</v>
      </c>
      <c r="V64" s="122">
        <f t="shared" si="76"/>
        <v>6.0618395115622104E-3</v>
      </c>
      <c r="X64" s="249"/>
      <c r="Y64" s="118"/>
      <c r="Z64" s="119">
        <f>Z62-Z63</f>
        <v>270.64218865599997</v>
      </c>
      <c r="AA64" s="120"/>
      <c r="AB64" s="121">
        <f t="shared" si="3"/>
        <v>2.4603599999999801</v>
      </c>
      <c r="AC64" s="122">
        <f t="shared" si="77"/>
        <v>9.1742233705025301E-3</v>
      </c>
      <c r="AE64" s="249"/>
      <c r="AF64" s="118"/>
      <c r="AG64" s="119">
        <f>AG62-AG63</f>
        <v>271.44606865600002</v>
      </c>
      <c r="AH64" s="120"/>
      <c r="AI64" s="121">
        <f t="shared" si="74"/>
        <v>0.80388000000004922</v>
      </c>
      <c r="AJ64" s="122">
        <f t="shared" si="78"/>
        <v>2.9702686192130292E-3</v>
      </c>
      <c r="AL64" s="249"/>
      <c r="AM64" s="118"/>
      <c r="AN64" s="119">
        <f>AN62-AN63</f>
        <v>271.97386865599992</v>
      </c>
      <c r="AO64" s="120"/>
      <c r="AP64" s="121">
        <f t="shared" si="75"/>
        <v>0.52779999999989968</v>
      </c>
      <c r="AQ64" s="122">
        <f t="shared" si="79"/>
        <v>1.9444009729563392E-3</v>
      </c>
    </row>
    <row r="65" spans="1:43" s="79" customFormat="1" ht="8.25" customHeight="1" thickBot="1" x14ac:dyDescent="0.25">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x14ac:dyDescent="0.2">
      <c r="B66" s="130" t="s">
        <v>42</v>
      </c>
      <c r="C66" s="73"/>
      <c r="D66" s="73"/>
      <c r="E66" s="73"/>
      <c r="F66" s="243"/>
      <c r="G66" s="132"/>
      <c r="H66" s="133">
        <f>SUM(H57:H58,H50,H51:H53)</f>
        <v>338.05011000000002</v>
      </c>
      <c r="I66" s="134"/>
      <c r="J66" s="250"/>
      <c r="K66" s="135"/>
      <c r="L66" s="133">
        <f>SUM(L57:L58,L50,L51:L53)</f>
        <v>339.14318799999995</v>
      </c>
      <c r="M66" s="136"/>
      <c r="N66" s="137">
        <f t="shared" ref="N66:N69" si="80">L66-H66</f>
        <v>1.0930779999999345</v>
      </c>
      <c r="O66" s="98">
        <f t="shared" ref="O66:O69" si="81">IF((H66)=0,"",(N66/H66))</f>
        <v>3.2334792022399709E-3</v>
      </c>
      <c r="Q66" s="250"/>
      <c r="R66" s="135"/>
      <c r="S66" s="137">
        <f>SUM(S57:S58,S50,S51:S53)</f>
        <v>341.13318799999996</v>
      </c>
      <c r="T66" s="136"/>
      <c r="U66" s="137">
        <f t="shared" si="1"/>
        <v>1.9900000000000091</v>
      </c>
      <c r="V66" s="98">
        <f t="shared" si="76"/>
        <v>5.8677280582737504E-3</v>
      </c>
      <c r="X66" s="250"/>
      <c r="Y66" s="135"/>
      <c r="Z66" s="137">
        <f>SUM(Z57:Z58,Z50,Z51:Z53)</f>
        <v>344.16318799999999</v>
      </c>
      <c r="AA66" s="136"/>
      <c r="AB66" s="137">
        <f t="shared" si="3"/>
        <v>3.0300000000000296</v>
      </c>
      <c r="AC66" s="98">
        <f t="shared" si="77"/>
        <v>8.882161298243518E-3</v>
      </c>
      <c r="AE66" s="250"/>
      <c r="AF66" s="135"/>
      <c r="AG66" s="137">
        <f>SUM(AG57:AG58,AG50,AG51:AG53)</f>
        <v>345.15318799999994</v>
      </c>
      <c r="AH66" s="136"/>
      <c r="AI66" s="137">
        <f t="shared" ref="AI66:AI69" si="82">AG66-Z66</f>
        <v>0.98999999999995225</v>
      </c>
      <c r="AJ66" s="98">
        <f t="shared" si="78"/>
        <v>2.8765423918607827E-3</v>
      </c>
      <c r="AL66" s="250"/>
      <c r="AM66" s="135"/>
      <c r="AN66" s="137">
        <f>SUM(AN57:AN58,AN50,AN51:AN53)</f>
        <v>204.60318799999999</v>
      </c>
      <c r="AO66" s="136"/>
      <c r="AP66" s="137">
        <f t="shared" ref="AP66:AP69" si="83">AN66-AG66</f>
        <v>-140.54999999999995</v>
      </c>
      <c r="AQ66" s="98">
        <f t="shared" si="79"/>
        <v>-0.40721049344617377</v>
      </c>
    </row>
    <row r="67" spans="1:43" s="79" customFormat="1" x14ac:dyDescent="0.2">
      <c r="B67" s="138" t="s">
        <v>40</v>
      </c>
      <c r="C67" s="73"/>
      <c r="D67" s="73"/>
      <c r="E67" s="73"/>
      <c r="F67" s="248">
        <v>0.13</v>
      </c>
      <c r="G67" s="132"/>
      <c r="H67" s="140">
        <f>H66*F67</f>
        <v>43.946514300000004</v>
      </c>
      <c r="I67" s="141"/>
      <c r="J67" s="251">
        <v>0.13</v>
      </c>
      <c r="K67" s="143"/>
      <c r="L67" s="144">
        <f>L66*J67</f>
        <v>44.088614439999994</v>
      </c>
      <c r="M67" s="145"/>
      <c r="N67" s="146">
        <f t="shared" si="80"/>
        <v>0.14210013999998949</v>
      </c>
      <c r="O67" s="108">
        <f t="shared" si="81"/>
        <v>3.2334792022399254E-3</v>
      </c>
      <c r="Q67" s="251">
        <v>0.13</v>
      </c>
      <c r="R67" s="143"/>
      <c r="S67" s="144">
        <f>S66*Q67</f>
        <v>44.347314439999998</v>
      </c>
      <c r="T67" s="145"/>
      <c r="U67" s="146">
        <f t="shared" si="1"/>
        <v>0.25870000000000459</v>
      </c>
      <c r="V67" s="108">
        <f t="shared" si="76"/>
        <v>5.8677280582738276E-3</v>
      </c>
      <c r="X67" s="251">
        <v>0.13</v>
      </c>
      <c r="Y67" s="143"/>
      <c r="Z67" s="144">
        <f>Z66*X67</f>
        <v>44.74121444</v>
      </c>
      <c r="AA67" s="145"/>
      <c r="AB67" s="146">
        <f t="shared" si="3"/>
        <v>0.39390000000000214</v>
      </c>
      <c r="AC67" s="108">
        <f t="shared" si="77"/>
        <v>8.8821612982434781E-3</v>
      </c>
      <c r="AE67" s="251">
        <v>0.13</v>
      </c>
      <c r="AF67" s="143"/>
      <c r="AG67" s="144">
        <f>AG66*AE67</f>
        <v>44.869914439999995</v>
      </c>
      <c r="AH67" s="145"/>
      <c r="AI67" s="146">
        <f t="shared" si="82"/>
        <v>0.12869999999999493</v>
      </c>
      <c r="AJ67" s="108">
        <f t="shared" si="78"/>
        <v>2.8765423918608083E-3</v>
      </c>
      <c r="AL67" s="251">
        <v>0.13</v>
      </c>
      <c r="AM67" s="143"/>
      <c r="AN67" s="144">
        <f>AN66*AL67</f>
        <v>26.598414439999999</v>
      </c>
      <c r="AO67" s="145"/>
      <c r="AP67" s="146">
        <f t="shared" si="83"/>
        <v>-18.271499999999996</v>
      </c>
      <c r="AQ67" s="108">
        <f t="shared" si="79"/>
        <v>-0.40721049344617377</v>
      </c>
    </row>
    <row r="68" spans="1:43" s="79" customFormat="1" x14ac:dyDescent="0.2">
      <c r="B68" s="147" t="s">
        <v>41</v>
      </c>
      <c r="C68" s="73"/>
      <c r="D68" s="73"/>
      <c r="E68" s="73"/>
      <c r="F68" s="243"/>
      <c r="G68" s="149"/>
      <c r="H68" s="140">
        <f>H66+H67</f>
        <v>381.99662430000001</v>
      </c>
      <c r="I68" s="141"/>
      <c r="J68" s="244"/>
      <c r="K68" s="141"/>
      <c r="L68" s="144">
        <f>L66+L67</f>
        <v>383.23180243999997</v>
      </c>
      <c r="M68" s="145"/>
      <c r="N68" s="146">
        <f t="shared" si="80"/>
        <v>1.2351781399999595</v>
      </c>
      <c r="O68" s="108">
        <f t="shared" si="81"/>
        <v>3.2334792022400589E-3</v>
      </c>
      <c r="Q68" s="244"/>
      <c r="R68" s="141"/>
      <c r="S68" s="144">
        <f>S66+S67</f>
        <v>385.48050243999995</v>
      </c>
      <c r="T68" s="145"/>
      <c r="U68" s="146">
        <f t="shared" si="1"/>
        <v>2.2486999999999853</v>
      </c>
      <c r="V68" s="108">
        <f t="shared" si="76"/>
        <v>5.8677280582736845E-3</v>
      </c>
      <c r="X68" s="244"/>
      <c r="Y68" s="141"/>
      <c r="Z68" s="144">
        <f>Z66+Z67</f>
        <v>388.90440244000001</v>
      </c>
      <c r="AA68" s="145"/>
      <c r="AB68" s="146">
        <f t="shared" si="3"/>
        <v>3.4239000000000601</v>
      </c>
      <c r="AC68" s="108">
        <f t="shared" si="77"/>
        <v>8.8821612982435873E-3</v>
      </c>
      <c r="AE68" s="244"/>
      <c r="AF68" s="141"/>
      <c r="AG68" s="144">
        <f>AG66+AG67</f>
        <v>390.02310243999995</v>
      </c>
      <c r="AH68" s="145"/>
      <c r="AI68" s="146">
        <f t="shared" si="82"/>
        <v>1.118699999999933</v>
      </c>
      <c r="AJ68" s="108">
        <f t="shared" si="78"/>
        <v>2.8765423918607489E-3</v>
      </c>
      <c r="AL68" s="244"/>
      <c r="AM68" s="141"/>
      <c r="AN68" s="144">
        <f>AN66+AN67</f>
        <v>231.20160243999999</v>
      </c>
      <c r="AO68" s="145"/>
      <c r="AP68" s="146">
        <f t="shared" si="83"/>
        <v>-158.82149999999996</v>
      </c>
      <c r="AQ68" s="108">
        <f t="shared" si="79"/>
        <v>-0.40721049344617377</v>
      </c>
    </row>
    <row r="69" spans="1:43" s="79" customFormat="1" ht="15.75" customHeight="1" x14ac:dyDescent="0.2">
      <c r="B69" s="415" t="s">
        <v>127</v>
      </c>
      <c r="C69" s="415"/>
      <c r="D69" s="415"/>
      <c r="E69" s="73"/>
      <c r="F69" s="269">
        <f>F63</f>
        <v>0.318</v>
      </c>
      <c r="G69" s="149"/>
      <c r="H69" s="150">
        <f>F69*H66</f>
        <v>107.49993498000001</v>
      </c>
      <c r="I69" s="141"/>
      <c r="J69" s="268">
        <f>'Res (100)'!J70</f>
        <v>0.318</v>
      </c>
      <c r="K69" s="141"/>
      <c r="L69" s="112">
        <f>J69*L66</f>
        <v>107.84753378399999</v>
      </c>
      <c r="M69" s="145"/>
      <c r="N69" s="151">
        <f t="shared" si="80"/>
        <v>0.34759880399998622</v>
      </c>
      <c r="O69" s="113">
        <f t="shared" si="81"/>
        <v>3.2334792022400364E-3</v>
      </c>
      <c r="Q69" s="268">
        <f>'Res (100)'!Q70</f>
        <v>0.318</v>
      </c>
      <c r="R69" s="141"/>
      <c r="S69" s="112">
        <f>Q69*S66</f>
        <v>108.48035378399999</v>
      </c>
      <c r="T69" s="145"/>
      <c r="U69" s="151">
        <f t="shared" si="1"/>
        <v>0.63281999999999528</v>
      </c>
      <c r="V69" s="113">
        <f t="shared" si="76"/>
        <v>5.8677280582736793E-3</v>
      </c>
      <c r="X69" s="268">
        <f>Q69</f>
        <v>0.318</v>
      </c>
      <c r="Y69" s="141"/>
      <c r="Z69" s="112">
        <f>X69*Z66</f>
        <v>109.443893784</v>
      </c>
      <c r="AA69" s="145"/>
      <c r="AB69" s="151">
        <f t="shared" si="3"/>
        <v>0.96354000000000894</v>
      </c>
      <c r="AC69" s="113">
        <f t="shared" si="77"/>
        <v>8.8821612982435127E-3</v>
      </c>
      <c r="AE69" s="268">
        <f>X69</f>
        <v>0.318</v>
      </c>
      <c r="AF69" s="141"/>
      <c r="AG69" s="112">
        <f>AE69*AG66</f>
        <v>109.75871378399998</v>
      </c>
      <c r="AH69" s="145"/>
      <c r="AI69" s="151">
        <f t="shared" si="82"/>
        <v>0.31481999999998322</v>
      </c>
      <c r="AJ69" s="113">
        <f t="shared" si="78"/>
        <v>2.8765423918607684E-3</v>
      </c>
      <c r="AL69" s="268">
        <f>AE69</f>
        <v>0.318</v>
      </c>
      <c r="AM69" s="141"/>
      <c r="AN69" s="112">
        <f>AL69*AN66</f>
        <v>65.063813784000004</v>
      </c>
      <c r="AO69" s="145"/>
      <c r="AP69" s="151">
        <f t="shared" si="83"/>
        <v>-44.694899999999976</v>
      </c>
      <c r="AQ69" s="113">
        <f t="shared" si="79"/>
        <v>-0.40721049344617366</v>
      </c>
    </row>
    <row r="70" spans="1:43" s="79" customFormat="1" ht="13.5" customHeight="1" thickBot="1" x14ac:dyDescent="0.25">
      <c r="B70" s="414" t="s">
        <v>128</v>
      </c>
      <c r="C70" s="414"/>
      <c r="D70" s="414"/>
      <c r="E70" s="152"/>
      <c r="F70" s="153"/>
      <c r="G70" s="154"/>
      <c r="H70" s="155">
        <f>H68-H69</f>
        <v>274.49668931999997</v>
      </c>
      <c r="I70" s="156"/>
      <c r="J70" s="156"/>
      <c r="K70" s="156"/>
      <c r="L70" s="157">
        <f>L68-L69</f>
        <v>275.38426865599996</v>
      </c>
      <c r="M70" s="158"/>
      <c r="N70" s="159">
        <f t="shared" ref="N70" si="84">L70-H70</f>
        <v>0.88757933599998751</v>
      </c>
      <c r="O70" s="160">
        <f t="shared" ref="O70" si="85">IF((H70)=0,"",(N70/H70))</f>
        <v>3.2334792022401197E-3</v>
      </c>
      <c r="Q70" s="156"/>
      <c r="R70" s="156"/>
      <c r="S70" s="157">
        <f>S68-S69</f>
        <v>277.00014865599996</v>
      </c>
      <c r="T70" s="158"/>
      <c r="U70" s="159">
        <f t="shared" si="1"/>
        <v>1.6158800000000042</v>
      </c>
      <c r="V70" s="160">
        <f t="shared" si="76"/>
        <v>5.8677280582737383E-3</v>
      </c>
      <c r="X70" s="156"/>
      <c r="Y70" s="156"/>
      <c r="Z70" s="157">
        <f>Z68-Z69</f>
        <v>279.460508656</v>
      </c>
      <c r="AA70" s="158"/>
      <c r="AB70" s="159">
        <f t="shared" si="3"/>
        <v>2.460360000000037</v>
      </c>
      <c r="AC70" s="160">
        <f t="shared" si="77"/>
        <v>8.8821612982435648E-3</v>
      </c>
      <c r="AE70" s="156"/>
      <c r="AF70" s="156"/>
      <c r="AG70" s="157">
        <f>AG68-AG69</f>
        <v>280.26438865599994</v>
      </c>
      <c r="AH70" s="158"/>
      <c r="AI70" s="159">
        <f t="shared" ref="AI70" si="86">AG70-Z70</f>
        <v>0.80387999999993554</v>
      </c>
      <c r="AJ70" s="160">
        <f t="shared" si="78"/>
        <v>2.8765423918606908E-3</v>
      </c>
      <c r="AL70" s="156"/>
      <c r="AM70" s="156"/>
      <c r="AN70" s="157">
        <f>AN68-AN69</f>
        <v>166.137788656</v>
      </c>
      <c r="AO70" s="158"/>
      <c r="AP70" s="159">
        <f t="shared" ref="AP70" si="87">AN70-AG70</f>
        <v>-114.12659999999994</v>
      </c>
      <c r="AQ70" s="160">
        <f t="shared" si="79"/>
        <v>-0.40721049344617372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5703125" style="6" bestFit="1" customWidth="1"/>
    <col min="9" max="9" width="2.85546875" style="6" customWidth="1"/>
    <col min="10" max="10" width="11.5703125" style="6" bestFit="1" customWidth="1"/>
    <col min="11" max="11" width="9.85546875" style="6" bestFit="1" customWidth="1"/>
    <col min="12" max="12" width="12.2851562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570312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5703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5703125" style="6" bestFit="1" customWidth="1"/>
    <col min="41" max="41" width="2.7109375" style="6" bestFit="1" customWidth="1"/>
    <col min="42" max="42" width="11.855468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9"/>
      <c r="D10" s="189"/>
      <c r="E10" s="189"/>
      <c r="F10" s="189" t="s">
        <v>0</v>
      </c>
      <c r="G10" s="189"/>
      <c r="H10" s="189"/>
      <c r="I10" s="189"/>
      <c r="J10" s="189"/>
      <c r="K10" s="189"/>
      <c r="L10" s="189"/>
      <c r="M10" s="189"/>
      <c r="N10" s="189"/>
      <c r="O10" s="189"/>
      <c r="P10"/>
    </row>
    <row r="11" spans="1:43" ht="18.75" customHeight="1" x14ac:dyDescent="0.25">
      <c r="C11" s="189"/>
      <c r="D11" s="189"/>
      <c r="E11" s="189"/>
      <c r="F11" s="189" t="s">
        <v>1</v>
      </c>
      <c r="G11" s="189"/>
      <c r="H11" s="189"/>
      <c r="I11" s="189"/>
      <c r="J11" s="189"/>
      <c r="K11" s="189"/>
      <c r="L11" s="189"/>
      <c r="M11" s="189"/>
      <c r="N11" s="189"/>
      <c r="O11" s="189"/>
      <c r="P11"/>
    </row>
    <row r="12" spans="1:43" ht="7.5" customHeight="1" x14ac:dyDescent="0.2">
      <c r="L12"/>
      <c r="M12"/>
      <c r="N12"/>
      <c r="O12"/>
      <c r="P12"/>
    </row>
    <row r="13" spans="1:43" ht="7.5" customHeight="1" x14ac:dyDescent="0.2">
      <c r="L13"/>
      <c r="M13"/>
      <c r="N13"/>
      <c r="O13"/>
      <c r="P13"/>
    </row>
    <row r="14" spans="1:43" ht="15.75" x14ac:dyDescent="0.2">
      <c r="B14" s="7" t="s">
        <v>2</v>
      </c>
      <c r="D14" s="404" t="s">
        <v>56</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Rates'!D8</f>
        <v>19.32</v>
      </c>
      <c r="G23" s="25">
        <v>1</v>
      </c>
      <c r="H23" s="26">
        <f>G23*F23</f>
        <v>19.32</v>
      </c>
      <c r="I23" s="27"/>
      <c r="J23" s="28">
        <f>+'Proposed Rates'!E8</f>
        <v>20.67</v>
      </c>
      <c r="K23" s="29">
        <v>1</v>
      </c>
      <c r="L23" s="26">
        <f>K23*J23</f>
        <v>20.67</v>
      </c>
      <c r="M23" s="27"/>
      <c r="N23" s="30">
        <f>L23-H23</f>
        <v>1.3500000000000014</v>
      </c>
      <c r="O23" s="31">
        <f>IF((H23)=0,"",(N23/H23))</f>
        <v>6.9875776397515604E-2</v>
      </c>
      <c r="Q23" s="28">
        <f>+'Proposed Rates'!F8</f>
        <v>22.14</v>
      </c>
      <c r="R23" s="29">
        <v>1</v>
      </c>
      <c r="S23" s="26">
        <f>R23*Q23</f>
        <v>22.14</v>
      </c>
      <c r="T23" s="27"/>
      <c r="U23" s="30">
        <f>S23-L23</f>
        <v>1.4699999999999989</v>
      </c>
      <c r="V23" s="31">
        <f>IF((L23)=0,"",(U23/L23))</f>
        <v>7.1117561683599353E-2</v>
      </c>
      <c r="X23" s="28">
        <f>+'Proposed Rates'!G8</f>
        <v>23.43</v>
      </c>
      <c r="Y23" s="29">
        <v>1</v>
      </c>
      <c r="Z23" s="26">
        <f>Y23*X23</f>
        <v>23.43</v>
      </c>
      <c r="AA23" s="27"/>
      <c r="AB23" s="30">
        <f>Z23-S23</f>
        <v>1.2899999999999991</v>
      </c>
      <c r="AC23" s="31">
        <f>IF((S23)=0,"",(AB23/S23))</f>
        <v>5.8265582655826521E-2</v>
      </c>
      <c r="AE23" s="28">
        <f>+'Proposed Rates'!H8</f>
        <v>24.27</v>
      </c>
      <c r="AF23" s="29">
        <v>1</v>
      </c>
      <c r="AG23" s="26">
        <f>AF23*AE23</f>
        <v>24.27</v>
      </c>
      <c r="AH23" s="27"/>
      <c r="AI23" s="30">
        <f>AG23-Z23</f>
        <v>0.83999999999999986</v>
      </c>
      <c r="AJ23" s="31">
        <f>IF((Z23)=0,"",(AI23/Z23))</f>
        <v>3.5851472471190776E-2</v>
      </c>
      <c r="AL23" s="28">
        <f>+'Proposed Rates'!I8</f>
        <v>24.93</v>
      </c>
      <c r="AM23" s="29">
        <v>1</v>
      </c>
      <c r="AN23" s="26">
        <f>AM23*AL23</f>
        <v>24.93</v>
      </c>
      <c r="AO23" s="27"/>
      <c r="AP23" s="30">
        <f>AN23-AG23</f>
        <v>0.66000000000000014</v>
      </c>
      <c r="AQ23" s="31">
        <f>IF((AG23)=0,"",(AP23/AG23))</f>
        <v>2.7194066749072935E-2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v>
      </c>
      <c r="H29" s="26">
        <f t="shared" si="0"/>
        <v>25</v>
      </c>
      <c r="I29" s="27"/>
      <c r="J29" s="28">
        <f>+'Proposed Rates'!E21</f>
        <v>2.6800000000000001E-2</v>
      </c>
      <c r="K29" s="25">
        <f>$F$18</f>
        <v>1000</v>
      </c>
      <c r="L29" s="26">
        <f t="shared" si="22"/>
        <v>26.8</v>
      </c>
      <c r="M29" s="27"/>
      <c r="N29" s="30">
        <f t="shared" si="23"/>
        <v>1.8000000000000007</v>
      </c>
      <c r="O29" s="31">
        <f t="shared" si="24"/>
        <v>7.2000000000000022E-2</v>
      </c>
      <c r="Q29" s="28">
        <f>+'Proposed Rates'!F21</f>
        <v>2.87E-2</v>
      </c>
      <c r="R29" s="25">
        <f>$F$18</f>
        <v>1000</v>
      </c>
      <c r="S29" s="26">
        <f t="shared" si="25"/>
        <v>28.7</v>
      </c>
      <c r="T29" s="27"/>
      <c r="U29" s="30">
        <f t="shared" si="1"/>
        <v>1.8999999999999986</v>
      </c>
      <c r="V29" s="31">
        <f t="shared" si="2"/>
        <v>7.0895522388059642E-2</v>
      </c>
      <c r="X29" s="28">
        <f>+'Proposed Rates'!G21</f>
        <v>3.04E-2</v>
      </c>
      <c r="Y29" s="25">
        <f>$F$18</f>
        <v>1000</v>
      </c>
      <c r="Z29" s="26">
        <f t="shared" si="26"/>
        <v>30.4</v>
      </c>
      <c r="AA29" s="27"/>
      <c r="AB29" s="30">
        <f t="shared" si="3"/>
        <v>1.6999999999999993</v>
      </c>
      <c r="AC29" s="31">
        <f t="shared" si="4"/>
        <v>5.9233449477351895E-2</v>
      </c>
      <c r="AE29" s="28">
        <f>+'Proposed Rates'!H21</f>
        <v>3.15E-2</v>
      </c>
      <c r="AF29" s="25">
        <f>$F$18</f>
        <v>1000</v>
      </c>
      <c r="AG29" s="26">
        <f t="shared" si="27"/>
        <v>31.5</v>
      </c>
      <c r="AH29" s="27"/>
      <c r="AI29" s="30">
        <f t="shared" si="5"/>
        <v>1.1000000000000014</v>
      </c>
      <c r="AJ29" s="31">
        <f t="shared" si="6"/>
        <v>3.618421052631584E-2</v>
      </c>
      <c r="AL29" s="28">
        <f>+'Proposed Rates'!I21</f>
        <v>3.2399999999999998E-2</v>
      </c>
      <c r="AM29" s="25">
        <f>$F$18</f>
        <v>1000</v>
      </c>
      <c r="AN29" s="26">
        <f t="shared" si="28"/>
        <v>32.4</v>
      </c>
      <c r="AO29" s="27"/>
      <c r="AP29" s="30">
        <f t="shared" si="7"/>
        <v>0.89999999999999858</v>
      </c>
      <c r="AQ29" s="31">
        <f t="shared" si="8"/>
        <v>2.8571428571428525E-2</v>
      </c>
    </row>
    <row r="30" spans="2:43" x14ac:dyDescent="0.2">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v>
      </c>
      <c r="H36" s="26">
        <f t="shared" si="0"/>
        <v>1</v>
      </c>
      <c r="I36" s="27"/>
      <c r="J36" s="28">
        <f>+'Proposed Rates'!E53</f>
        <v>-6.9999999999999999E-4</v>
      </c>
      <c r="K36" s="25">
        <f t="shared" si="30"/>
        <v>1000</v>
      </c>
      <c r="L36" s="26">
        <f t="shared" si="22"/>
        <v>-0.7</v>
      </c>
      <c r="M36" s="27"/>
      <c r="N36" s="30">
        <f t="shared" si="23"/>
        <v>-1.7</v>
      </c>
      <c r="O36" s="31">
        <f t="shared" si="24"/>
        <v>-1.7</v>
      </c>
      <c r="Q36" s="28">
        <f>+'Proposed Rates'!F53</f>
        <v>-6.9999999999999999E-4</v>
      </c>
      <c r="R36" s="25">
        <f t="shared" si="31"/>
        <v>1000</v>
      </c>
      <c r="S36" s="26">
        <f t="shared" si="25"/>
        <v>-0.7</v>
      </c>
      <c r="T36" s="27"/>
      <c r="U36" s="30">
        <f t="shared" ref="U36" si="36">S36-L36</f>
        <v>0</v>
      </c>
      <c r="V36" s="31">
        <f t="shared" ref="V36" si="37">IF((L36)=0,"",(U36/L36))</f>
        <v>0</v>
      </c>
      <c r="X36" s="28">
        <f>+'Proposed Rates'!G53</f>
        <v>0</v>
      </c>
      <c r="Y36" s="25">
        <f t="shared" si="32"/>
        <v>1000</v>
      </c>
      <c r="Z36" s="26">
        <f t="shared" si="26"/>
        <v>0</v>
      </c>
      <c r="AA36" s="27"/>
      <c r="AB36" s="30">
        <f t="shared" ref="AB36" si="38">Z36-S36</f>
        <v>0.7</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45.32</v>
      </c>
      <c r="I39" s="62"/>
      <c r="J39" s="239"/>
      <c r="K39" s="240"/>
      <c r="L39" s="238">
        <f>SUM(L23:L38)</f>
        <v>47.37</v>
      </c>
      <c r="M39" s="62"/>
      <c r="N39" s="37">
        <f t="shared" si="23"/>
        <v>2.0499999999999972</v>
      </c>
      <c r="O39" s="38">
        <f t="shared" si="24"/>
        <v>4.5233892321270897E-2</v>
      </c>
      <c r="Q39" s="239"/>
      <c r="R39" s="240"/>
      <c r="S39" s="238">
        <f>SUM(S23:S38)</f>
        <v>50.74</v>
      </c>
      <c r="T39" s="62"/>
      <c r="U39" s="37">
        <f t="shared" si="1"/>
        <v>3.3700000000000045</v>
      </c>
      <c r="V39" s="38">
        <f t="shared" si="2"/>
        <v>7.1142073042009812E-2</v>
      </c>
      <c r="X39" s="239"/>
      <c r="Y39" s="240"/>
      <c r="Z39" s="238">
        <f>SUM(Z23:Z38)</f>
        <v>53.83</v>
      </c>
      <c r="AA39" s="62"/>
      <c r="AB39" s="37">
        <f t="shared" si="3"/>
        <v>3.0899999999999963</v>
      </c>
      <c r="AC39" s="38">
        <f t="shared" si="4"/>
        <v>6.0898699251083883E-2</v>
      </c>
      <c r="AE39" s="239"/>
      <c r="AF39" s="240"/>
      <c r="AG39" s="238">
        <f>SUM(AG23:AG38)</f>
        <v>55.769999999999996</v>
      </c>
      <c r="AH39" s="62"/>
      <c r="AI39" s="37">
        <f t="shared" si="5"/>
        <v>1.9399999999999977</v>
      </c>
      <c r="AJ39" s="38">
        <f t="shared" si="6"/>
        <v>3.603938324354445E-2</v>
      </c>
      <c r="AL39" s="239"/>
      <c r="AM39" s="240"/>
      <c r="AN39" s="238">
        <f>SUM(AN23:AN38)</f>
        <v>57.33</v>
      </c>
      <c r="AO39" s="62"/>
      <c r="AP39" s="37">
        <f t="shared" si="7"/>
        <v>1.5600000000000023</v>
      </c>
      <c r="AQ39" s="38">
        <f t="shared" si="8"/>
        <v>2.7972027972028014E-2</v>
      </c>
    </row>
    <row r="40" spans="2:43" ht="38.25" x14ac:dyDescent="0.2">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6.2010000000000003E-2</v>
      </c>
      <c r="I44" s="27"/>
      <c r="J44" s="46">
        <f>'Proposed Rates'!E234</f>
        <v>6.0000000000000002E-5</v>
      </c>
      <c r="K44" s="45">
        <f>$F$18*(1+J73)</f>
        <v>1033.8</v>
      </c>
      <c r="L44" s="26">
        <f>K44*J44</f>
        <v>6.2028E-2</v>
      </c>
      <c r="M44" s="27"/>
      <c r="N44" s="30">
        <f>L44-H44</f>
        <v>1.7999999999997185E-5</v>
      </c>
      <c r="O44" s="31">
        <f>IF((H44)=0,"",(N44/H44))</f>
        <v>2.9027576197382978E-4</v>
      </c>
      <c r="Q44" s="46">
        <f>'Proposed Rates'!F234</f>
        <v>6.0000000000000002E-5</v>
      </c>
      <c r="R44" s="45">
        <f>$F$18*(1+Q73)</f>
        <v>1033.8</v>
      </c>
      <c r="S44" s="26">
        <f>R44*Q44</f>
        <v>6.2028E-2</v>
      </c>
      <c r="T44" s="27"/>
      <c r="U44" s="30">
        <f t="shared" si="1"/>
        <v>0</v>
      </c>
      <c r="V44" s="31">
        <f t="shared" si="2"/>
        <v>0</v>
      </c>
      <c r="X44" s="46">
        <f>'Proposed Rates'!G234</f>
        <v>6.0000000000000002E-5</v>
      </c>
      <c r="Y44" s="45">
        <f>$F$18*(1+X73)</f>
        <v>1033.8</v>
      </c>
      <c r="Z44" s="26">
        <f>Y44*X44</f>
        <v>6.2028E-2</v>
      </c>
      <c r="AA44" s="27"/>
      <c r="AB44" s="30">
        <f t="shared" si="3"/>
        <v>0</v>
      </c>
      <c r="AC44" s="31">
        <f t="shared" si="4"/>
        <v>0</v>
      </c>
      <c r="AE44" s="46">
        <f>'Proposed Rates'!H234</f>
        <v>6.0000000000000002E-5</v>
      </c>
      <c r="AF44" s="45">
        <f>$F$18*(1+AE73)</f>
        <v>1033.8</v>
      </c>
      <c r="AG44" s="26">
        <f>AF44*AE44</f>
        <v>6.2028E-2</v>
      </c>
      <c r="AH44" s="27"/>
      <c r="AI44" s="30">
        <f t="shared" si="5"/>
        <v>0</v>
      </c>
      <c r="AJ44" s="31">
        <f t="shared" si="6"/>
        <v>0</v>
      </c>
      <c r="AL44" s="46">
        <f>'Proposed Rates'!I234</f>
        <v>6.0000000000000002E-5</v>
      </c>
      <c r="AM44" s="45">
        <f>$F$18*(1+AL73)</f>
        <v>1033.8</v>
      </c>
      <c r="AN44" s="26">
        <f>AM44*AL44</f>
        <v>6.2028E-2</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50.025604999999999</v>
      </c>
      <c r="I47" s="36"/>
      <c r="J47" s="53"/>
      <c r="K47" s="55"/>
      <c r="L47" s="54">
        <f>SUM(L40:L46)+L39</f>
        <v>51.713893999999989</v>
      </c>
      <c r="M47" s="36"/>
      <c r="N47" s="37">
        <f t="shared" ref="N47:N64" si="66">L47-H47</f>
        <v>1.6882889999999904</v>
      </c>
      <c r="O47" s="38">
        <f t="shared" ref="O47:O64" si="67">IF((H47)=0,"",(N47/H47))</f>
        <v>3.3748497394484094E-2</v>
      </c>
      <c r="Q47" s="53"/>
      <c r="R47" s="55"/>
      <c r="S47" s="54">
        <f>SUM(S40:S46)+S39</f>
        <v>55.083893999999994</v>
      </c>
      <c r="T47" s="36"/>
      <c r="U47" s="37">
        <f t="shared" si="1"/>
        <v>3.3700000000000045</v>
      </c>
      <c r="V47" s="38">
        <f t="shared" si="2"/>
        <v>6.516623946361505E-2</v>
      </c>
      <c r="X47" s="53"/>
      <c r="Y47" s="55"/>
      <c r="Z47" s="54">
        <f>SUM(Z40:Z46)+Z39</f>
        <v>58.773893999999991</v>
      </c>
      <c r="AA47" s="36"/>
      <c r="AB47" s="37">
        <f t="shared" si="3"/>
        <v>3.6899999999999977</v>
      </c>
      <c r="AC47" s="38">
        <f t="shared" si="4"/>
        <v>6.6988728138936554E-2</v>
      </c>
      <c r="AE47" s="53"/>
      <c r="AF47" s="55"/>
      <c r="AG47" s="54">
        <f>SUM(AG40:AG46)+AG39</f>
        <v>60.713893999999989</v>
      </c>
      <c r="AH47" s="36"/>
      <c r="AI47" s="37">
        <f t="shared" si="5"/>
        <v>1.9399999999999977</v>
      </c>
      <c r="AJ47" s="38">
        <f t="shared" si="6"/>
        <v>3.3007852091610571E-2</v>
      </c>
      <c r="AL47" s="53"/>
      <c r="AM47" s="55"/>
      <c r="AN47" s="54">
        <f>SUM(AN40:AN46)+AN39</f>
        <v>62.273893999999991</v>
      </c>
      <c r="AO47" s="36"/>
      <c r="AP47" s="37">
        <f t="shared" si="7"/>
        <v>1.5600000000000023</v>
      </c>
      <c r="AQ47" s="38">
        <f t="shared" si="8"/>
        <v>2.5694283420529779E-2</v>
      </c>
    </row>
    <row r="48" spans="2:43" x14ac:dyDescent="0.2">
      <c r="B48" s="27" t="s">
        <v>28</v>
      </c>
      <c r="C48" s="27"/>
      <c r="D48" s="56" t="s">
        <v>20</v>
      </c>
      <c r="E48" s="57"/>
      <c r="F48" s="28">
        <f>'Proposed Rates'!D154</f>
        <v>7.1000000000000004E-3</v>
      </c>
      <c r="G48" s="58">
        <f>F18*(1+F73)</f>
        <v>1033.5</v>
      </c>
      <c r="H48" s="26">
        <f>G48*F48</f>
        <v>7.3378500000000004</v>
      </c>
      <c r="I48" s="27"/>
      <c r="J48" s="28">
        <f>'Proposed Rates'!E154</f>
        <v>6.8999999999999999E-3</v>
      </c>
      <c r="K48" s="59">
        <f>F18*(1+J73)</f>
        <v>1033.8</v>
      </c>
      <c r="L48" s="26">
        <f>K48*J48</f>
        <v>7.1332199999999997</v>
      </c>
      <c r="M48" s="27"/>
      <c r="N48" s="30">
        <f t="shared" si="66"/>
        <v>-0.20463000000000076</v>
      </c>
      <c r="O48" s="31">
        <f t="shared" si="67"/>
        <v>-2.7886915104560702E-2</v>
      </c>
      <c r="Q48" s="28">
        <f>'Proposed Rates'!F154</f>
        <v>6.8999999999999999E-3</v>
      </c>
      <c r="R48" s="59">
        <f>$F$18*(1+Q73)</f>
        <v>1033.8</v>
      </c>
      <c r="S48" s="26">
        <f>R48*Q48</f>
        <v>7.1332199999999997</v>
      </c>
      <c r="T48" s="27"/>
      <c r="U48" s="30">
        <f t="shared" si="1"/>
        <v>0</v>
      </c>
      <c r="V48" s="31">
        <f t="shared" si="2"/>
        <v>0</v>
      </c>
      <c r="X48" s="28">
        <f>'Proposed Rates'!G154</f>
        <v>6.8999999999999999E-3</v>
      </c>
      <c r="Y48" s="59">
        <f>$F$18*(1+X73)</f>
        <v>1033.8</v>
      </c>
      <c r="Z48" s="26">
        <f>Y48*X48</f>
        <v>7.1332199999999997</v>
      </c>
      <c r="AA48" s="27"/>
      <c r="AB48" s="30">
        <f t="shared" si="3"/>
        <v>0</v>
      </c>
      <c r="AC48" s="31">
        <f t="shared" si="4"/>
        <v>0</v>
      </c>
      <c r="AE48" s="28">
        <f>'Proposed Rates'!H154</f>
        <v>6.8999999999999999E-3</v>
      </c>
      <c r="AF48" s="59">
        <f>$F$18*(1+AE73)</f>
        <v>1033.8</v>
      </c>
      <c r="AG48" s="26">
        <f>AF48*AE48</f>
        <v>7.1332199999999997</v>
      </c>
      <c r="AH48" s="27"/>
      <c r="AI48" s="30">
        <f t="shared" si="5"/>
        <v>0</v>
      </c>
      <c r="AJ48" s="31">
        <f t="shared" si="6"/>
        <v>0</v>
      </c>
      <c r="AL48" s="28">
        <f>'Proposed Rates'!I154</f>
        <v>6.8999999999999999E-3</v>
      </c>
      <c r="AM48" s="59">
        <f>$F$18*(1+AL73)</f>
        <v>1033.8</v>
      </c>
      <c r="AN48" s="26">
        <f>AM48*AL48</f>
        <v>7.1332199999999997</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5.1689999999999996</v>
      </c>
      <c r="M49" s="27"/>
      <c r="N49" s="30">
        <f t="shared" si="66"/>
        <v>1.4999999999991687E-3</v>
      </c>
      <c r="O49" s="31">
        <f t="shared" si="67"/>
        <v>2.9027576197371426E-4</v>
      </c>
      <c r="Q49" s="28">
        <f>'Proposed Rates'!F168</f>
        <v>5.0000000000000001E-3</v>
      </c>
      <c r="R49" s="59">
        <f>R48</f>
        <v>1033.8</v>
      </c>
      <c r="S49" s="26">
        <f>R49*Q49</f>
        <v>5.1689999999999996</v>
      </c>
      <c r="T49" s="27"/>
      <c r="U49" s="30">
        <f t="shared" si="1"/>
        <v>0</v>
      </c>
      <c r="V49" s="31">
        <f t="shared" si="2"/>
        <v>0</v>
      </c>
      <c r="X49" s="28">
        <f>'Proposed Rates'!G168</f>
        <v>5.0000000000000001E-3</v>
      </c>
      <c r="Y49" s="59">
        <f>Y48</f>
        <v>1033.8</v>
      </c>
      <c r="Z49" s="26">
        <f>Y49*X49</f>
        <v>5.1689999999999996</v>
      </c>
      <c r="AA49" s="27"/>
      <c r="AB49" s="30">
        <f t="shared" si="3"/>
        <v>0</v>
      </c>
      <c r="AC49" s="31">
        <f t="shared" si="4"/>
        <v>0</v>
      </c>
      <c r="AE49" s="28">
        <f>'Proposed Rates'!H168</f>
        <v>5.0000000000000001E-3</v>
      </c>
      <c r="AF49" s="59">
        <f>AF48</f>
        <v>1033.8</v>
      </c>
      <c r="AG49" s="26">
        <f>AF49*AE49</f>
        <v>5.1689999999999996</v>
      </c>
      <c r="AH49" s="27"/>
      <c r="AI49" s="30">
        <f t="shared" si="5"/>
        <v>0</v>
      </c>
      <c r="AJ49" s="31">
        <f t="shared" si="6"/>
        <v>0</v>
      </c>
      <c r="AL49" s="28">
        <f>'Proposed Rates'!I168</f>
        <v>5.0000000000000001E-3</v>
      </c>
      <c r="AM49" s="59">
        <f>AM48</f>
        <v>1033.8</v>
      </c>
      <c r="AN49" s="26">
        <f>AM49*AL49</f>
        <v>5.1689999999999996</v>
      </c>
      <c r="AO49" s="27"/>
      <c r="AP49" s="30">
        <f t="shared" si="7"/>
        <v>0</v>
      </c>
      <c r="AQ49" s="31">
        <f t="shared" si="8"/>
        <v>0</v>
      </c>
    </row>
    <row r="50" spans="2:43" ht="25.5" x14ac:dyDescent="0.2">
      <c r="B50" s="50" t="s">
        <v>30</v>
      </c>
      <c r="C50" s="35"/>
      <c r="D50" s="35"/>
      <c r="E50" s="35"/>
      <c r="F50" s="61"/>
      <c r="G50" s="53"/>
      <c r="H50" s="54">
        <f>SUM(H47:H49)</f>
        <v>62.530955000000006</v>
      </c>
      <c r="I50" s="62"/>
      <c r="J50" s="63"/>
      <c r="K50" s="64"/>
      <c r="L50" s="54">
        <f>SUM(L47:L49)</f>
        <v>64.016113999999988</v>
      </c>
      <c r="M50" s="62"/>
      <c r="N50" s="37">
        <f t="shared" si="66"/>
        <v>1.4851589999999817</v>
      </c>
      <c r="O50" s="38">
        <f t="shared" si="67"/>
        <v>2.3750780713328007E-2</v>
      </c>
      <c r="Q50" s="63"/>
      <c r="R50" s="64"/>
      <c r="S50" s="54">
        <f>SUM(S47:S49)</f>
        <v>67.386113999999992</v>
      </c>
      <c r="T50" s="62"/>
      <c r="U50" s="37">
        <f t="shared" si="1"/>
        <v>3.3700000000000045</v>
      </c>
      <c r="V50" s="38">
        <f t="shared" si="2"/>
        <v>5.264299548079418E-2</v>
      </c>
      <c r="X50" s="63"/>
      <c r="Y50" s="64"/>
      <c r="Z50" s="54">
        <f>SUM(Z47:Z49)</f>
        <v>71.07611399999999</v>
      </c>
      <c r="AA50" s="62"/>
      <c r="AB50" s="37">
        <f t="shared" si="3"/>
        <v>3.6899999999999977</v>
      </c>
      <c r="AC50" s="38">
        <f t="shared" si="4"/>
        <v>5.47590561461965E-2</v>
      </c>
      <c r="AE50" s="63"/>
      <c r="AF50" s="64"/>
      <c r="AG50" s="54">
        <f>SUM(AG47:AG49)</f>
        <v>73.016113999999988</v>
      </c>
      <c r="AH50" s="62"/>
      <c r="AI50" s="37">
        <f t="shared" si="5"/>
        <v>1.9399999999999977</v>
      </c>
      <c r="AJ50" s="38">
        <f t="shared" si="6"/>
        <v>2.7294682992939061E-2</v>
      </c>
      <c r="AL50" s="63"/>
      <c r="AM50" s="64"/>
      <c r="AN50" s="54">
        <f>SUM(AN47:AN49)</f>
        <v>74.57611399999999</v>
      </c>
      <c r="AO50" s="62"/>
      <c r="AP50" s="37">
        <f t="shared" si="7"/>
        <v>1.5600000000000023</v>
      </c>
      <c r="AQ50" s="38">
        <f t="shared" si="8"/>
        <v>2.1365146877030495E-2</v>
      </c>
    </row>
    <row r="51" spans="2:43" ht="25.5" x14ac:dyDescent="0.2">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
      <c r="B53" s="21" t="s">
        <v>33</v>
      </c>
      <c r="C53" s="21"/>
      <c r="D53" s="22" t="s">
        <v>17</v>
      </c>
      <c r="E53" s="23"/>
      <c r="F53" s="66">
        <f>'Proposed Rates'!D209</f>
        <v>0.25</v>
      </c>
      <c r="G53" s="25">
        <v>1</v>
      </c>
      <c r="H53" s="67">
        <f t="shared" si="68"/>
        <v>0.25</v>
      </c>
      <c r="I53" s="27"/>
      <c r="J53" s="66">
        <f>'Proposed Rates'!E209</f>
        <v>0.62</v>
      </c>
      <c r="K53" s="29">
        <v>1</v>
      </c>
      <c r="L53" s="67">
        <f t="shared" si="69"/>
        <v>0.62</v>
      </c>
      <c r="M53" s="27"/>
      <c r="N53" s="30">
        <f t="shared" si="66"/>
        <v>0.37</v>
      </c>
      <c r="O53" s="68">
        <f t="shared" si="67"/>
        <v>1.48</v>
      </c>
      <c r="Q53" s="66">
        <f>'Proposed Rates'!F209</f>
        <v>0.64</v>
      </c>
      <c r="R53" s="29">
        <v>1</v>
      </c>
      <c r="S53" s="67">
        <f t="shared" si="70"/>
        <v>0.64</v>
      </c>
      <c r="T53" s="27"/>
      <c r="U53" s="30">
        <f t="shared" si="1"/>
        <v>2.0000000000000018E-2</v>
      </c>
      <c r="V53" s="68">
        <f t="shared" si="2"/>
        <v>3.2258064516129059E-2</v>
      </c>
      <c r="X53" s="66">
        <f>'Proposed Rates'!G209</f>
        <v>0.66</v>
      </c>
      <c r="Y53" s="29">
        <v>1</v>
      </c>
      <c r="Z53" s="67">
        <f t="shared" si="71"/>
        <v>0.66</v>
      </c>
      <c r="AA53" s="27"/>
      <c r="AB53" s="30">
        <f t="shared" si="3"/>
        <v>2.0000000000000018E-2</v>
      </c>
      <c r="AC53" s="68">
        <f t="shared" si="4"/>
        <v>3.1250000000000028E-2</v>
      </c>
      <c r="AE53" s="66">
        <f>'Proposed Rates'!H209</f>
        <v>0.68</v>
      </c>
      <c r="AF53" s="29">
        <v>1</v>
      </c>
      <c r="AG53" s="67">
        <f t="shared" si="72"/>
        <v>0.68</v>
      </c>
      <c r="AH53" s="27"/>
      <c r="AI53" s="30">
        <f t="shared" si="5"/>
        <v>2.0000000000000018E-2</v>
      </c>
      <c r="AJ53" s="68">
        <f t="shared" si="6"/>
        <v>3.0303030303030328E-2</v>
      </c>
      <c r="AL53" s="66">
        <f>'Proposed Rates'!I209</f>
        <v>0.7</v>
      </c>
      <c r="AM53" s="29">
        <v>1</v>
      </c>
      <c r="AN53" s="67">
        <f t="shared" si="73"/>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194.38160500000001</v>
      </c>
      <c r="I60" s="94"/>
      <c r="J60" s="95"/>
      <c r="K60" s="95"/>
      <c r="L60" s="97">
        <f>SUM(L51:L56,L50)</f>
        <v>196.237934</v>
      </c>
      <c r="M60" s="96"/>
      <c r="N60" s="97">
        <f t="shared" ref="N60" si="80">L60-H60</f>
        <v>1.8563289999999881</v>
      </c>
      <c r="O60" s="98">
        <f t="shared" ref="O60" si="81">IF((H60)=0,"",(N60/H60))</f>
        <v>9.5499211460878097E-3</v>
      </c>
      <c r="Q60" s="95"/>
      <c r="R60" s="95"/>
      <c r="S60" s="97">
        <f>SUM(S51:S56,S50)</f>
        <v>199.62793399999998</v>
      </c>
      <c r="T60" s="96"/>
      <c r="U60" s="97">
        <f t="shared" si="1"/>
        <v>3.3899999999999864</v>
      </c>
      <c r="V60" s="98">
        <f>IF((L60)=0,"",(U60/L60))</f>
        <v>1.7274947462502261E-2</v>
      </c>
      <c r="X60" s="95"/>
      <c r="Y60" s="95"/>
      <c r="Z60" s="97">
        <f>SUM(Z51:Z56,Z50)</f>
        <v>203.33793399999999</v>
      </c>
      <c r="AA60" s="96"/>
      <c r="AB60" s="97">
        <f t="shared" si="3"/>
        <v>3.710000000000008</v>
      </c>
      <c r="AC60" s="98">
        <f>IF((S60)=0,"",(AB60/S60))</f>
        <v>1.8584573439506757E-2</v>
      </c>
      <c r="AE60" s="95"/>
      <c r="AF60" s="95"/>
      <c r="AG60" s="97">
        <f>SUM(AG51:AG56,AG50)</f>
        <v>205.297934</v>
      </c>
      <c r="AH60" s="96"/>
      <c r="AI60" s="97">
        <f t="shared" ref="AI60:AI64" si="82">AG60-Z60</f>
        <v>1.960000000000008</v>
      </c>
      <c r="AJ60" s="98">
        <f>IF((Z60)=0,"",(AI60/Z60))</f>
        <v>9.6391261652142481E-3</v>
      </c>
      <c r="AL60" s="95"/>
      <c r="AM60" s="95"/>
      <c r="AN60" s="97">
        <f>SUM(AN51:AN56,AN50)</f>
        <v>206.87793399999998</v>
      </c>
      <c r="AO60" s="96"/>
      <c r="AP60" s="97">
        <f t="shared" ref="AP60:AP64" si="83">AN60-AG60</f>
        <v>1.5799999999999841</v>
      </c>
      <c r="AQ60" s="98">
        <f>IF((AG60)=0,"",(AP60/AG60))</f>
        <v>7.6961320029649404E-3</v>
      </c>
    </row>
    <row r="61" spans="2:43" x14ac:dyDescent="0.2">
      <c r="B61" s="99" t="s">
        <v>40</v>
      </c>
      <c r="C61" s="21"/>
      <c r="D61" s="21"/>
      <c r="E61" s="21"/>
      <c r="F61" s="100">
        <v>0.13</v>
      </c>
      <c r="G61" s="101"/>
      <c r="H61" s="102">
        <f>H60*F61</f>
        <v>25.269608650000002</v>
      </c>
      <c r="I61" s="103"/>
      <c r="J61" s="104">
        <v>0.13</v>
      </c>
      <c r="K61" s="103"/>
      <c r="L61" s="105">
        <f>L60*J61</f>
        <v>25.510931419999999</v>
      </c>
      <c r="M61" s="106"/>
      <c r="N61" s="107">
        <f t="shared" si="66"/>
        <v>0.24132276999999647</v>
      </c>
      <c r="O61" s="108">
        <f t="shared" si="67"/>
        <v>9.5499211460877316E-3</v>
      </c>
      <c r="Q61" s="104">
        <v>0.13</v>
      </c>
      <c r="R61" s="103"/>
      <c r="S61" s="105">
        <f>S60*Q61</f>
        <v>25.951631419999998</v>
      </c>
      <c r="T61" s="106"/>
      <c r="U61" s="107">
        <f t="shared" si="1"/>
        <v>0.44069999999999965</v>
      </c>
      <c r="V61" s="108">
        <f t="shared" ref="V61:V70" si="84">IF((L61)=0,"",(U61/L61))</f>
        <v>1.727494746250232E-2</v>
      </c>
      <c r="X61" s="104">
        <v>0.13</v>
      </c>
      <c r="Y61" s="103"/>
      <c r="Z61" s="105">
        <f>Z60*X61</f>
        <v>26.43393142</v>
      </c>
      <c r="AA61" s="106"/>
      <c r="AB61" s="107">
        <f t="shared" si="3"/>
        <v>0.48230000000000217</v>
      </c>
      <c r="AC61" s="108">
        <f t="shared" ref="AC61:AC70" si="85">IF((S61)=0,"",(AB61/S61))</f>
        <v>1.8584573439506803E-2</v>
      </c>
      <c r="AE61" s="104">
        <v>0.13</v>
      </c>
      <c r="AF61" s="103"/>
      <c r="AG61" s="105">
        <f>AG60*AE61</f>
        <v>26.68873142</v>
      </c>
      <c r="AH61" s="106"/>
      <c r="AI61" s="107">
        <f t="shared" si="82"/>
        <v>0.25479999999999947</v>
      </c>
      <c r="AJ61" s="108">
        <f t="shared" ref="AJ61:AJ70" si="86">IF((Z61)=0,"",(AI61/Z61))</f>
        <v>9.6391261652141891E-3</v>
      </c>
      <c r="AL61" s="104">
        <v>0.13</v>
      </c>
      <c r="AM61" s="103"/>
      <c r="AN61" s="105">
        <f>AN60*AL61</f>
        <v>26.894131419999997</v>
      </c>
      <c r="AO61" s="106"/>
      <c r="AP61" s="107">
        <f t="shared" si="83"/>
        <v>0.20539999999999736</v>
      </c>
      <c r="AQ61" s="108">
        <f t="shared" ref="AQ61:AQ70" si="87">IF((AG61)=0,"",(AP61/AG61))</f>
        <v>7.6961320029649187E-3</v>
      </c>
    </row>
    <row r="62" spans="2:43" x14ac:dyDescent="0.2">
      <c r="B62" s="109" t="s">
        <v>41</v>
      </c>
      <c r="C62" s="21"/>
      <c r="D62" s="21"/>
      <c r="E62" s="21"/>
      <c r="F62" s="110"/>
      <c r="G62" s="101"/>
      <c r="H62" s="102">
        <f>H60+H61</f>
        <v>219.65121365000002</v>
      </c>
      <c r="I62" s="103"/>
      <c r="J62" s="103"/>
      <c r="K62" s="103"/>
      <c r="L62" s="105">
        <f>L60+L61</f>
        <v>221.74886541999999</v>
      </c>
      <c r="M62" s="106"/>
      <c r="N62" s="107">
        <f t="shared" si="66"/>
        <v>2.0976517699999704</v>
      </c>
      <c r="O62" s="108">
        <f t="shared" si="67"/>
        <v>9.5499211460877368E-3</v>
      </c>
      <c r="Q62" s="103"/>
      <c r="R62" s="103"/>
      <c r="S62" s="105">
        <f>S60+S61</f>
        <v>225.57956541999999</v>
      </c>
      <c r="T62" s="106"/>
      <c r="U62" s="107">
        <f t="shared" si="1"/>
        <v>3.8307000000000073</v>
      </c>
      <c r="V62" s="108">
        <f t="shared" si="84"/>
        <v>1.7274947462502365E-2</v>
      </c>
      <c r="X62" s="103"/>
      <c r="Y62" s="103"/>
      <c r="Z62" s="105">
        <f>Z60+Z61</f>
        <v>229.77186541999998</v>
      </c>
      <c r="AA62" s="106"/>
      <c r="AB62" s="107">
        <f t="shared" si="3"/>
        <v>4.1922999999999888</v>
      </c>
      <c r="AC62" s="108">
        <f t="shared" si="85"/>
        <v>1.8584573439506667E-2</v>
      </c>
      <c r="AE62" s="103"/>
      <c r="AF62" s="103"/>
      <c r="AG62" s="105">
        <f>AG60+AG61</f>
        <v>231.98666542000001</v>
      </c>
      <c r="AH62" s="106"/>
      <c r="AI62" s="107">
        <f t="shared" si="82"/>
        <v>2.2148000000000252</v>
      </c>
      <c r="AJ62" s="108">
        <f t="shared" si="86"/>
        <v>9.6391261652143193E-3</v>
      </c>
      <c r="AL62" s="103"/>
      <c r="AM62" s="103"/>
      <c r="AN62" s="105">
        <f>AN60+AN61</f>
        <v>233.77206541999999</v>
      </c>
      <c r="AO62" s="106"/>
      <c r="AP62" s="107">
        <f t="shared" si="83"/>
        <v>1.7853999999999814</v>
      </c>
      <c r="AQ62" s="108">
        <f t="shared" si="87"/>
        <v>7.6961320029649378E-3</v>
      </c>
    </row>
    <row r="63" spans="2:43" ht="15.75" customHeight="1" x14ac:dyDescent="0.2">
      <c r="B63" s="415" t="s">
        <v>127</v>
      </c>
      <c r="C63" s="415"/>
      <c r="D63" s="415"/>
      <c r="E63" s="21"/>
      <c r="F63" s="267">
        <f>'Proposed Rates'!D262</f>
        <v>0.318</v>
      </c>
      <c r="G63" s="101"/>
      <c r="H63" s="111">
        <f>F63*H60</f>
        <v>61.813350390000004</v>
      </c>
      <c r="I63" s="103"/>
      <c r="J63" s="268">
        <f>'Proposed Rates'!E262</f>
        <v>0.318</v>
      </c>
      <c r="K63" s="103"/>
      <c r="L63" s="112">
        <f>J63*L60</f>
        <v>62.403663012000003</v>
      </c>
      <c r="M63" s="106"/>
      <c r="N63" s="112">
        <f t="shared" si="66"/>
        <v>0.59031262199999901</v>
      </c>
      <c r="O63" s="113">
        <f t="shared" si="67"/>
        <v>9.5499211460878548E-3</v>
      </c>
      <c r="Q63" s="268">
        <f>'Proposed Rates'!F262</f>
        <v>0.318</v>
      </c>
      <c r="R63" s="103"/>
      <c r="S63" s="112">
        <f>Q63*S60</f>
        <v>63.481683011999998</v>
      </c>
      <c r="T63" s="106"/>
      <c r="U63" s="112">
        <f t="shared" si="1"/>
        <v>1.0780199999999951</v>
      </c>
      <c r="V63" s="113">
        <f t="shared" si="84"/>
        <v>1.7274947462502251E-2</v>
      </c>
      <c r="X63" s="268">
        <f>'Proposed Rates'!G262</f>
        <v>0.318</v>
      </c>
      <c r="Y63" s="103"/>
      <c r="Z63" s="112">
        <f>X63*Z60</f>
        <v>64.661463011999999</v>
      </c>
      <c r="AA63" s="106"/>
      <c r="AB63" s="112">
        <f t="shared" si="3"/>
        <v>1.1797800000000009</v>
      </c>
      <c r="AC63" s="113">
        <f t="shared" si="85"/>
        <v>1.8584573439506733E-2</v>
      </c>
      <c r="AE63" s="268">
        <f>'Proposed Rates'!H262</f>
        <v>0.318</v>
      </c>
      <c r="AF63" s="103"/>
      <c r="AG63" s="112">
        <f>AE63*AG60</f>
        <v>65.284743012000007</v>
      </c>
      <c r="AH63" s="106"/>
      <c r="AI63" s="112">
        <f t="shared" si="82"/>
        <v>0.62328000000000827</v>
      </c>
      <c r="AJ63" s="113">
        <f t="shared" si="86"/>
        <v>9.6391261652143383E-3</v>
      </c>
      <c r="AL63" s="268">
        <f>'Proposed Rates'!I262</f>
        <v>0.318</v>
      </c>
      <c r="AM63" s="103"/>
      <c r="AN63" s="112">
        <f>AL63*AN60</f>
        <v>65.787183012</v>
      </c>
      <c r="AO63" s="106"/>
      <c r="AP63" s="112">
        <f t="shared" si="83"/>
        <v>0.50243999999999289</v>
      </c>
      <c r="AQ63" s="113">
        <f t="shared" si="87"/>
        <v>7.6961320029649083E-3</v>
      </c>
    </row>
    <row r="64" spans="2:43" ht="13.5" thickBot="1" x14ac:dyDescent="0.25">
      <c r="B64" s="416" t="s">
        <v>126</v>
      </c>
      <c r="C64" s="416"/>
      <c r="D64" s="416"/>
      <c r="E64" s="114"/>
      <c r="F64" s="115"/>
      <c r="G64" s="116"/>
      <c r="H64" s="117">
        <f>H62-H63</f>
        <v>157.83786326000001</v>
      </c>
      <c r="I64" s="118"/>
      <c r="J64" s="118"/>
      <c r="K64" s="118"/>
      <c r="L64" s="119">
        <f>L62-L63</f>
        <v>159.34520240799998</v>
      </c>
      <c r="M64" s="120"/>
      <c r="N64" s="121">
        <f t="shared" si="66"/>
        <v>1.5073391479999714</v>
      </c>
      <c r="O64" s="122">
        <f t="shared" si="67"/>
        <v>9.54992114608769E-3</v>
      </c>
      <c r="Q64" s="118"/>
      <c r="R64" s="118"/>
      <c r="S64" s="119">
        <f>S62-S63</f>
        <v>162.097882408</v>
      </c>
      <c r="T64" s="120"/>
      <c r="U64" s="121">
        <f t="shared" si="1"/>
        <v>2.7526800000000264</v>
      </c>
      <c r="V64" s="122">
        <f t="shared" si="84"/>
        <v>1.72749474625025E-2</v>
      </c>
      <c r="X64" s="118"/>
      <c r="Y64" s="118"/>
      <c r="Z64" s="119">
        <f>Z62-Z63</f>
        <v>165.11040240799997</v>
      </c>
      <c r="AA64" s="120"/>
      <c r="AB64" s="121">
        <f t="shared" si="3"/>
        <v>3.0125199999999666</v>
      </c>
      <c r="AC64" s="122">
        <f t="shared" si="85"/>
        <v>1.8584573439506511E-2</v>
      </c>
      <c r="AE64" s="118"/>
      <c r="AF64" s="118"/>
      <c r="AG64" s="119">
        <f>AG62-AG63</f>
        <v>166.701922408</v>
      </c>
      <c r="AH64" s="120"/>
      <c r="AI64" s="121">
        <f t="shared" si="82"/>
        <v>1.5915200000000311</v>
      </c>
      <c r="AJ64" s="122">
        <f t="shared" si="86"/>
        <v>9.6391261652143991E-3</v>
      </c>
      <c r="AL64" s="118"/>
      <c r="AM64" s="118"/>
      <c r="AN64" s="119">
        <f>AN62-AN63</f>
        <v>167.98488240799998</v>
      </c>
      <c r="AO64" s="120"/>
      <c r="AP64" s="121">
        <f t="shared" si="83"/>
        <v>1.2829599999999743</v>
      </c>
      <c r="AQ64" s="122">
        <f t="shared" si="87"/>
        <v>7.6961320029648641E-3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190.81160500000001</v>
      </c>
      <c r="I66" s="134"/>
      <c r="J66" s="135"/>
      <c r="K66" s="135"/>
      <c r="L66" s="137">
        <f>SUM(L57:L58,L50,L51:L53)</f>
        <v>192.66793399999997</v>
      </c>
      <c r="M66" s="136"/>
      <c r="N66" s="137">
        <f t="shared" ref="N66:N70" si="88">L66-H66</f>
        <v>1.8563289999999597</v>
      </c>
      <c r="O66" s="98">
        <f t="shared" ref="O66:O70" si="89">IF((H66)=0,"",(N66/H66))</f>
        <v>9.7285959100860738E-3</v>
      </c>
      <c r="Q66" s="135"/>
      <c r="R66" s="135"/>
      <c r="S66" s="137">
        <f>SUM(S57:S58,S50,S51:S53)</f>
        <v>196.05793399999996</v>
      </c>
      <c r="T66" s="136"/>
      <c r="U66" s="137">
        <f t="shared" si="1"/>
        <v>3.3899999999999864</v>
      </c>
      <c r="V66" s="98">
        <f t="shared" si="84"/>
        <v>1.7595039971726623E-2</v>
      </c>
      <c r="X66" s="135"/>
      <c r="Y66" s="135"/>
      <c r="Z66" s="137">
        <f>SUM(Z57:Z58,Z50,Z51:Z53)</f>
        <v>199.76793399999997</v>
      </c>
      <c r="AA66" s="136"/>
      <c r="AB66" s="137">
        <f t="shared" si="3"/>
        <v>3.710000000000008</v>
      </c>
      <c r="AC66" s="98">
        <f t="shared" si="85"/>
        <v>1.8922978143797071E-2</v>
      </c>
      <c r="AE66" s="135"/>
      <c r="AF66" s="135"/>
      <c r="AG66" s="137">
        <f>SUM(AG57:AG58,AG50,AG51:AG53)</f>
        <v>201.72793399999998</v>
      </c>
      <c r="AH66" s="136"/>
      <c r="AI66" s="137">
        <f t="shared" ref="AI66:AI70" si="90">AG66-Z66</f>
        <v>1.960000000000008</v>
      </c>
      <c r="AJ66" s="98">
        <f t="shared" si="86"/>
        <v>9.8113844437116137E-3</v>
      </c>
      <c r="AL66" s="135"/>
      <c r="AM66" s="135"/>
      <c r="AN66" s="137">
        <f>SUM(AN57:AN58,AN50,AN51:AN53)</f>
        <v>203.30793399999996</v>
      </c>
      <c r="AO66" s="136"/>
      <c r="AP66" s="137">
        <f t="shared" ref="AP66:AP70" si="91">AN66-AG66</f>
        <v>1.5799999999999841</v>
      </c>
      <c r="AQ66" s="98">
        <f t="shared" si="87"/>
        <v>7.8323312427320269E-3</v>
      </c>
    </row>
    <row r="67" spans="1:43" s="79" customFormat="1" x14ac:dyDescent="0.2">
      <c r="B67" s="138" t="s">
        <v>40</v>
      </c>
      <c r="C67" s="73"/>
      <c r="D67" s="73"/>
      <c r="E67" s="73"/>
      <c r="F67" s="139">
        <v>0.13</v>
      </c>
      <c r="G67" s="132"/>
      <c r="H67" s="140">
        <f>H66*F67</f>
        <v>24.805508650000004</v>
      </c>
      <c r="I67" s="141"/>
      <c r="J67" s="142">
        <v>0.13</v>
      </c>
      <c r="K67" s="143"/>
      <c r="L67" s="146">
        <f>L66*J67</f>
        <v>25.046831419999997</v>
      </c>
      <c r="M67" s="145"/>
      <c r="N67" s="146">
        <f t="shared" si="88"/>
        <v>0.24132276999999291</v>
      </c>
      <c r="O67" s="108">
        <f t="shared" si="89"/>
        <v>9.7285959100859992E-3</v>
      </c>
      <c r="Q67" s="142">
        <v>0.13</v>
      </c>
      <c r="R67" s="143"/>
      <c r="S67" s="144">
        <f>S66*Q67</f>
        <v>25.487531419999996</v>
      </c>
      <c r="T67" s="145"/>
      <c r="U67" s="146">
        <f t="shared" si="1"/>
        <v>0.44069999999999965</v>
      </c>
      <c r="V67" s="108">
        <f t="shared" si="84"/>
        <v>1.7595039971726678E-2</v>
      </c>
      <c r="X67" s="142">
        <v>0.13</v>
      </c>
      <c r="Y67" s="143"/>
      <c r="Z67" s="144">
        <f>Z66*X67</f>
        <v>25.969831419999998</v>
      </c>
      <c r="AA67" s="145"/>
      <c r="AB67" s="146">
        <f t="shared" si="3"/>
        <v>0.48230000000000217</v>
      </c>
      <c r="AC67" s="108">
        <f t="shared" si="85"/>
        <v>1.8922978143797113E-2</v>
      </c>
      <c r="AE67" s="142">
        <v>0.13</v>
      </c>
      <c r="AF67" s="143"/>
      <c r="AG67" s="146">
        <f>AG66*AE67</f>
        <v>26.224631419999998</v>
      </c>
      <c r="AH67" s="145"/>
      <c r="AI67" s="146">
        <f t="shared" si="90"/>
        <v>0.25479999999999947</v>
      </c>
      <c r="AJ67" s="108">
        <f t="shared" si="86"/>
        <v>9.8113844437115513E-3</v>
      </c>
      <c r="AL67" s="142">
        <v>0.13</v>
      </c>
      <c r="AM67" s="143"/>
      <c r="AN67" s="144">
        <f>AN66*AL67</f>
        <v>26.430031419999995</v>
      </c>
      <c r="AO67" s="145"/>
      <c r="AP67" s="146">
        <f t="shared" si="91"/>
        <v>0.20539999999999736</v>
      </c>
      <c r="AQ67" s="108">
        <f t="shared" si="87"/>
        <v>7.8323312427320043E-3</v>
      </c>
    </row>
    <row r="68" spans="1:43" s="79" customFormat="1" x14ac:dyDescent="0.2">
      <c r="B68" s="147" t="s">
        <v>123</v>
      </c>
      <c r="C68" s="73"/>
      <c r="D68" s="73"/>
      <c r="E68" s="73"/>
      <c r="F68" s="148"/>
      <c r="G68" s="149"/>
      <c r="H68" s="140">
        <f>H66+H67</f>
        <v>215.61711365000002</v>
      </c>
      <c r="I68" s="141"/>
      <c r="J68" s="141"/>
      <c r="K68" s="141"/>
      <c r="L68" s="144">
        <f>L66+L67</f>
        <v>217.71476541999996</v>
      </c>
      <c r="M68" s="145"/>
      <c r="N68" s="146">
        <f t="shared" si="88"/>
        <v>2.097651769999942</v>
      </c>
      <c r="O68" s="108">
        <f t="shared" si="89"/>
        <v>9.7285959100860166E-3</v>
      </c>
      <c r="Q68" s="141"/>
      <c r="R68" s="141"/>
      <c r="S68" s="144">
        <f>S66+S67</f>
        <v>221.54546541999997</v>
      </c>
      <c r="T68" s="145"/>
      <c r="U68" s="146">
        <f t="shared" si="1"/>
        <v>3.8307000000000073</v>
      </c>
      <c r="V68" s="108">
        <f t="shared" si="84"/>
        <v>1.7595039971726727E-2</v>
      </c>
      <c r="X68" s="141"/>
      <c r="Y68" s="141"/>
      <c r="Z68" s="144">
        <f>Z66+Z67</f>
        <v>225.73776541999996</v>
      </c>
      <c r="AA68" s="145"/>
      <c r="AB68" s="146">
        <f t="shared" si="3"/>
        <v>4.1922999999999888</v>
      </c>
      <c r="AC68" s="108">
        <f t="shared" si="85"/>
        <v>1.8922978143796978E-2</v>
      </c>
      <c r="AE68" s="141"/>
      <c r="AF68" s="141"/>
      <c r="AG68" s="144">
        <f>AG66+AG67</f>
        <v>227.95256541999998</v>
      </c>
      <c r="AH68" s="145"/>
      <c r="AI68" s="146">
        <f t="shared" si="90"/>
        <v>2.2148000000000252</v>
      </c>
      <c r="AJ68" s="108">
        <f t="shared" si="86"/>
        <v>9.8113844437116848E-3</v>
      </c>
      <c r="AL68" s="141"/>
      <c r="AM68" s="141"/>
      <c r="AN68" s="144">
        <f>AN66+AN67</f>
        <v>229.73796541999997</v>
      </c>
      <c r="AO68" s="145"/>
      <c r="AP68" s="146">
        <f t="shared" si="91"/>
        <v>1.7853999999999814</v>
      </c>
      <c r="AQ68" s="108">
        <f t="shared" si="87"/>
        <v>7.8323312427320234E-3</v>
      </c>
    </row>
    <row r="69" spans="1:43" s="79" customFormat="1" ht="15.75" customHeight="1" x14ac:dyDescent="0.2">
      <c r="B69" s="417" t="s">
        <v>127</v>
      </c>
      <c r="C69" s="417"/>
      <c r="D69" s="417"/>
      <c r="E69" s="73"/>
      <c r="F69" s="269">
        <f>F63</f>
        <v>0.318</v>
      </c>
      <c r="G69" s="149"/>
      <c r="H69" s="150">
        <f>F69*H66</f>
        <v>60.678090390000008</v>
      </c>
      <c r="I69" s="141"/>
      <c r="J69" s="268">
        <f>J63</f>
        <v>0.318</v>
      </c>
      <c r="K69" s="141"/>
      <c r="L69" s="151">
        <f>J69*L66</f>
        <v>61.268403011999993</v>
      </c>
      <c r="M69" s="145"/>
      <c r="N69" s="151">
        <f t="shared" si="88"/>
        <v>0.5903126219999848</v>
      </c>
      <c r="O69" s="113">
        <f t="shared" si="89"/>
        <v>9.7285959100860339E-3</v>
      </c>
      <c r="Q69" s="268">
        <f>Q63</f>
        <v>0.318</v>
      </c>
      <c r="R69" s="141"/>
      <c r="S69" s="151">
        <f>Q69*S66</f>
        <v>62.346423011999988</v>
      </c>
      <c r="T69" s="145"/>
      <c r="U69" s="151">
        <f t="shared" si="1"/>
        <v>1.0780199999999951</v>
      </c>
      <c r="V69" s="113">
        <f t="shared" si="84"/>
        <v>1.7595039971726612E-2</v>
      </c>
      <c r="X69" s="268">
        <f>X63</f>
        <v>0.318</v>
      </c>
      <c r="Y69" s="141"/>
      <c r="Z69" s="151">
        <f>X69*Z66</f>
        <v>63.526203011999989</v>
      </c>
      <c r="AA69" s="145"/>
      <c r="AB69" s="151">
        <f t="shared" si="3"/>
        <v>1.1797800000000009</v>
      </c>
      <c r="AC69" s="113">
        <f t="shared" si="85"/>
        <v>1.8922978143797047E-2</v>
      </c>
      <c r="AE69" s="268">
        <f>AE63</f>
        <v>0.318</v>
      </c>
      <c r="AF69" s="141"/>
      <c r="AG69" s="151">
        <f>AE69*AG66</f>
        <v>64.14948301199999</v>
      </c>
      <c r="AH69" s="145"/>
      <c r="AI69" s="151">
        <f t="shared" si="90"/>
        <v>0.62328000000000117</v>
      </c>
      <c r="AJ69" s="113">
        <f t="shared" si="86"/>
        <v>9.8113844437115912E-3</v>
      </c>
      <c r="AL69" s="268">
        <f>AL63</f>
        <v>0.318</v>
      </c>
      <c r="AM69" s="141"/>
      <c r="AN69" s="151">
        <f>AL69*AN66</f>
        <v>64.651923011999983</v>
      </c>
      <c r="AO69" s="145"/>
      <c r="AP69" s="151">
        <f t="shared" si="91"/>
        <v>0.50243999999999289</v>
      </c>
      <c r="AQ69" s="113">
        <f t="shared" si="87"/>
        <v>7.8323312427319956E-3</v>
      </c>
    </row>
    <row r="70" spans="1:43" s="79" customFormat="1" ht="13.5" thickBot="1" x14ac:dyDescent="0.25">
      <c r="B70" s="414" t="s">
        <v>128</v>
      </c>
      <c r="C70" s="414"/>
      <c r="D70" s="414"/>
      <c r="E70" s="152"/>
      <c r="F70" s="153"/>
      <c r="G70" s="154"/>
      <c r="H70" s="155">
        <f>H68-H69</f>
        <v>154.93902326</v>
      </c>
      <c r="I70" s="156"/>
      <c r="J70" s="156"/>
      <c r="K70" s="156"/>
      <c r="L70" s="157">
        <f>L68-L69</f>
        <v>156.44636240799997</v>
      </c>
      <c r="M70" s="158"/>
      <c r="N70" s="159">
        <f t="shared" si="88"/>
        <v>1.5073391479999714</v>
      </c>
      <c r="O70" s="160">
        <f t="shared" si="89"/>
        <v>9.7285959100861016E-3</v>
      </c>
      <c r="Q70" s="156"/>
      <c r="R70" s="156"/>
      <c r="S70" s="157">
        <f>S68-S69</f>
        <v>159.19904240799997</v>
      </c>
      <c r="T70" s="158"/>
      <c r="U70" s="159">
        <f t="shared" si="1"/>
        <v>2.752679999999998</v>
      </c>
      <c r="V70" s="160">
        <f t="shared" si="84"/>
        <v>1.7595039971726682E-2</v>
      </c>
      <c r="X70" s="156"/>
      <c r="Y70" s="156"/>
      <c r="Z70" s="157">
        <f>Z68-Z69</f>
        <v>162.21156240799996</v>
      </c>
      <c r="AA70" s="158"/>
      <c r="AB70" s="159">
        <f t="shared" si="3"/>
        <v>3.012519999999995</v>
      </c>
      <c r="AC70" s="160">
        <f t="shared" si="85"/>
        <v>1.8922978143796999E-2</v>
      </c>
      <c r="AE70" s="156"/>
      <c r="AF70" s="156"/>
      <c r="AG70" s="157">
        <f>AG68-AG69</f>
        <v>163.80308240799999</v>
      </c>
      <c r="AH70" s="158"/>
      <c r="AI70" s="159">
        <f t="shared" si="90"/>
        <v>1.5915200000000311</v>
      </c>
      <c r="AJ70" s="160">
        <f t="shared" si="86"/>
        <v>9.8113844437117664E-3</v>
      </c>
      <c r="AL70" s="156"/>
      <c r="AM70" s="156"/>
      <c r="AN70" s="157">
        <f>AN68-AN69</f>
        <v>165.08604240799997</v>
      </c>
      <c r="AO70" s="158"/>
      <c r="AP70" s="159">
        <f t="shared" si="91"/>
        <v>1.2829599999999743</v>
      </c>
      <c r="AQ70" s="160">
        <f t="shared" si="87"/>
        <v>7.8323312427319488E-3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9525</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7"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3"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3"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3"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3"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39"/>
      <c r="O8" s="18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56</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Rates'!D8</f>
        <v>19.32</v>
      </c>
      <c r="G23" s="25">
        <v>1</v>
      </c>
      <c r="H23" s="26">
        <f>G23*F23</f>
        <v>19.32</v>
      </c>
      <c r="I23" s="27"/>
      <c r="J23" s="24">
        <f>+'SC (1000)'!J23</f>
        <v>20.67</v>
      </c>
      <c r="K23" s="29">
        <v>1</v>
      </c>
      <c r="L23" s="26">
        <f>K23*J23</f>
        <v>20.67</v>
      </c>
      <c r="M23" s="27"/>
      <c r="N23" s="30">
        <f>L23-H23</f>
        <v>1.3500000000000014</v>
      </c>
      <c r="O23" s="31">
        <f>IF((H23)=0,"",(N23/H23))</f>
        <v>6.9875776397515604E-2</v>
      </c>
      <c r="Q23" s="24">
        <f>+'SC (1000)'!Q23</f>
        <v>22.14</v>
      </c>
      <c r="R23" s="29">
        <v>1</v>
      </c>
      <c r="S23" s="26">
        <f>R23*Q23</f>
        <v>22.14</v>
      </c>
      <c r="T23" s="27"/>
      <c r="U23" s="30">
        <f>S23-L23</f>
        <v>1.4699999999999989</v>
      </c>
      <c r="V23" s="31">
        <f>IF((L23)=0,"",(U23/L23))</f>
        <v>7.1117561683599353E-2</v>
      </c>
      <c r="X23" s="24">
        <f>+'SC (1000)'!X23</f>
        <v>23.43</v>
      </c>
      <c r="Y23" s="29">
        <v>1</v>
      </c>
      <c r="Z23" s="26">
        <f>Y23*X23</f>
        <v>23.43</v>
      </c>
      <c r="AA23" s="27"/>
      <c r="AB23" s="30">
        <f>Z23-S23</f>
        <v>1.2899999999999991</v>
      </c>
      <c r="AC23" s="31">
        <f>IF((S23)=0,"",(AB23/S23))</f>
        <v>5.8265582655826521E-2</v>
      </c>
      <c r="AE23" s="24">
        <f>+'SC (1000)'!AE23</f>
        <v>24.27</v>
      </c>
      <c r="AF23" s="29">
        <v>1</v>
      </c>
      <c r="AG23" s="26">
        <f>AF23*AE23</f>
        <v>24.27</v>
      </c>
      <c r="AH23" s="27"/>
      <c r="AI23" s="30">
        <f>AG23-Z23</f>
        <v>0.83999999999999986</v>
      </c>
      <c r="AJ23" s="31">
        <f>IF((Z23)=0,"",(AI23/Z23))</f>
        <v>3.5851472471190776E-2</v>
      </c>
      <c r="AL23" s="24">
        <f>+'SC (1000)'!AL23</f>
        <v>24.93</v>
      </c>
      <c r="AM23" s="29">
        <v>1</v>
      </c>
      <c r="AN23" s="26">
        <f>AM23*AL23</f>
        <v>24.93</v>
      </c>
      <c r="AO23" s="27"/>
      <c r="AP23" s="30">
        <f>AN23-AG23</f>
        <v>0.66000000000000014</v>
      </c>
      <c r="AQ23" s="31">
        <f>IF((AG23)=0,"",(AP23/AG23))</f>
        <v>2.7194066749072935E-2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2000</v>
      </c>
      <c r="H29" s="26">
        <f t="shared" si="0"/>
        <v>50</v>
      </c>
      <c r="I29" s="27"/>
      <c r="J29" s="24">
        <f>+'SC (1000)'!J29</f>
        <v>2.6800000000000001E-2</v>
      </c>
      <c r="K29" s="25">
        <f>$F$18</f>
        <v>2000</v>
      </c>
      <c r="L29" s="26">
        <f t="shared" si="22"/>
        <v>53.6</v>
      </c>
      <c r="M29" s="27"/>
      <c r="N29" s="30">
        <f t="shared" si="23"/>
        <v>3.6000000000000014</v>
      </c>
      <c r="O29" s="31">
        <f t="shared" si="24"/>
        <v>7.2000000000000022E-2</v>
      </c>
      <c r="Q29" s="24">
        <f>+'SC (1000)'!Q29</f>
        <v>2.87E-2</v>
      </c>
      <c r="R29" s="25">
        <f>$F$18</f>
        <v>2000</v>
      </c>
      <c r="S29" s="26">
        <f t="shared" si="25"/>
        <v>57.4</v>
      </c>
      <c r="T29" s="27"/>
      <c r="U29" s="30">
        <f t="shared" si="1"/>
        <v>3.7999999999999972</v>
      </c>
      <c r="V29" s="31">
        <f t="shared" si="2"/>
        <v>7.0895522388059642E-2</v>
      </c>
      <c r="X29" s="24">
        <f>+'SC (1000)'!X29</f>
        <v>3.04E-2</v>
      </c>
      <c r="Y29" s="25">
        <f>$F$18</f>
        <v>2000</v>
      </c>
      <c r="Z29" s="26">
        <f t="shared" si="26"/>
        <v>60.8</v>
      </c>
      <c r="AA29" s="27"/>
      <c r="AB29" s="30">
        <f t="shared" si="3"/>
        <v>3.3999999999999986</v>
      </c>
      <c r="AC29" s="31">
        <f t="shared" si="4"/>
        <v>5.9233449477351895E-2</v>
      </c>
      <c r="AE29" s="24">
        <f>+'SC (1000)'!AE29</f>
        <v>3.15E-2</v>
      </c>
      <c r="AF29" s="25">
        <f>$F$18</f>
        <v>2000</v>
      </c>
      <c r="AG29" s="26">
        <f t="shared" si="27"/>
        <v>63</v>
      </c>
      <c r="AH29" s="27"/>
      <c r="AI29" s="30">
        <f t="shared" si="5"/>
        <v>2.2000000000000028</v>
      </c>
      <c r="AJ29" s="31">
        <f t="shared" si="6"/>
        <v>3.618421052631584E-2</v>
      </c>
      <c r="AL29" s="24">
        <f>+'SC (1000)'!AL29</f>
        <v>3.2399999999999998E-2</v>
      </c>
      <c r="AM29" s="25">
        <f>$F$18</f>
        <v>2000</v>
      </c>
      <c r="AN29" s="26">
        <f t="shared" si="28"/>
        <v>64.8</v>
      </c>
      <c r="AO29" s="27"/>
      <c r="AP29" s="30">
        <f t="shared" si="7"/>
        <v>1.7999999999999972</v>
      </c>
      <c r="AQ29" s="31">
        <f t="shared" si="8"/>
        <v>2.8571428571428525E-2</v>
      </c>
    </row>
    <row r="30" spans="2:43" x14ac:dyDescent="0.2">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2000</v>
      </c>
      <c r="H36" s="26">
        <f t="shared" si="0"/>
        <v>2</v>
      </c>
      <c r="I36" s="27"/>
      <c r="J36" s="28">
        <f>+'Proposed Rates'!E53</f>
        <v>-6.9999999999999999E-4</v>
      </c>
      <c r="K36" s="25">
        <f t="shared" si="30"/>
        <v>2000</v>
      </c>
      <c r="L36" s="26">
        <f t="shared" si="22"/>
        <v>-1.4</v>
      </c>
      <c r="M36" s="27"/>
      <c r="N36" s="30">
        <f t="shared" si="23"/>
        <v>-3.4</v>
      </c>
      <c r="O36" s="31">
        <f t="shared" si="24"/>
        <v>-1.7</v>
      </c>
      <c r="Q36" s="28">
        <f>+'Proposed Rates'!F53</f>
        <v>-6.9999999999999999E-4</v>
      </c>
      <c r="R36" s="25">
        <f t="shared" si="31"/>
        <v>2000</v>
      </c>
      <c r="S36" s="26">
        <f t="shared" si="25"/>
        <v>-1.4</v>
      </c>
      <c r="T36" s="27"/>
      <c r="U36" s="30">
        <f t="shared" si="1"/>
        <v>0</v>
      </c>
      <c r="V36" s="31">
        <f t="shared" si="2"/>
        <v>0</v>
      </c>
      <c r="X36" s="28">
        <f>+'Proposed Rates'!G53</f>
        <v>0</v>
      </c>
      <c r="Y36" s="25">
        <f t="shared" si="32"/>
        <v>2000</v>
      </c>
      <c r="Z36" s="26">
        <f t="shared" si="26"/>
        <v>0</v>
      </c>
      <c r="AA36" s="27"/>
      <c r="AB36" s="30">
        <f t="shared" si="3"/>
        <v>1.4</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71.319999999999993</v>
      </c>
      <c r="I39" s="62"/>
      <c r="J39" s="239"/>
      <c r="K39" s="240"/>
      <c r="L39" s="238">
        <f>SUM(L23:L38)</f>
        <v>74.070000000000007</v>
      </c>
      <c r="M39" s="62"/>
      <c r="N39" s="37">
        <f t="shared" si="23"/>
        <v>2.7500000000000142</v>
      </c>
      <c r="O39" s="38">
        <f t="shared" si="24"/>
        <v>3.8558609085810637E-2</v>
      </c>
      <c r="Q39" s="239"/>
      <c r="R39" s="240"/>
      <c r="S39" s="238">
        <f>SUM(S23:S38)</f>
        <v>79.339999999999989</v>
      </c>
      <c r="T39" s="62"/>
      <c r="U39" s="37">
        <f t="shared" si="1"/>
        <v>5.2699999999999818</v>
      </c>
      <c r="V39" s="38">
        <f t="shared" si="2"/>
        <v>7.1148913190225205E-2</v>
      </c>
      <c r="X39" s="239"/>
      <c r="Y39" s="240"/>
      <c r="Z39" s="238">
        <f>SUM(Z23:Z38)</f>
        <v>84.22999999999999</v>
      </c>
      <c r="AA39" s="62"/>
      <c r="AB39" s="37">
        <f t="shared" si="3"/>
        <v>4.8900000000000006</v>
      </c>
      <c r="AC39" s="38">
        <f t="shared" si="4"/>
        <v>6.163347617847241E-2</v>
      </c>
      <c r="AE39" s="239"/>
      <c r="AF39" s="240"/>
      <c r="AG39" s="238">
        <f>SUM(AG23:AG38)</f>
        <v>87.27</v>
      </c>
      <c r="AH39" s="62"/>
      <c r="AI39" s="37">
        <f t="shared" si="5"/>
        <v>3.0400000000000063</v>
      </c>
      <c r="AJ39" s="38">
        <f t="shared" si="6"/>
        <v>3.6091653805057661E-2</v>
      </c>
      <c r="AL39" s="239"/>
      <c r="AM39" s="240"/>
      <c r="AN39" s="238">
        <f>SUM(AN23:AN38)</f>
        <v>89.72999999999999</v>
      </c>
      <c r="AO39" s="62"/>
      <c r="AP39" s="37">
        <f t="shared" si="7"/>
        <v>2.4599999999999937</v>
      </c>
      <c r="AQ39" s="38">
        <f t="shared" si="8"/>
        <v>2.8188380886902644E-2</v>
      </c>
    </row>
    <row r="40" spans="2:43" ht="38.25" x14ac:dyDescent="0.2">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2067</v>
      </c>
      <c r="H44" s="26">
        <f>G44*F44</f>
        <v>0.12402000000000001</v>
      </c>
      <c r="I44" s="27"/>
      <c r="J44" s="46">
        <f>'Proposed Rates'!E234</f>
        <v>6.0000000000000002E-5</v>
      </c>
      <c r="K44" s="45">
        <f>$F$18*(1+J73)</f>
        <v>2067.6</v>
      </c>
      <c r="L44" s="26">
        <f>K44*J44</f>
        <v>0.124056</v>
      </c>
      <c r="M44" s="27"/>
      <c r="N44" s="30">
        <f>L44-H44</f>
        <v>3.599999999999437E-5</v>
      </c>
      <c r="O44" s="31">
        <f>IF((H44)=0,"",(N44/H44))</f>
        <v>2.9027576197382978E-4</v>
      </c>
      <c r="Q44" s="46">
        <f>'Proposed Rates'!F234</f>
        <v>6.0000000000000002E-5</v>
      </c>
      <c r="R44" s="45">
        <f>$F$18*(1+Q73)</f>
        <v>2067.6</v>
      </c>
      <c r="S44" s="26">
        <f>R44*Q44</f>
        <v>0.124056</v>
      </c>
      <c r="T44" s="27"/>
      <c r="U44" s="30">
        <f t="shared" si="1"/>
        <v>0</v>
      </c>
      <c r="V44" s="31">
        <f t="shared" si="2"/>
        <v>0</v>
      </c>
      <c r="X44" s="46">
        <f>'Proposed Rates'!G234</f>
        <v>6.0000000000000002E-5</v>
      </c>
      <c r="Y44" s="45">
        <f>$F$18*(1+X73)</f>
        <v>2067.6</v>
      </c>
      <c r="Z44" s="26">
        <f>Y44*X44</f>
        <v>0.124056</v>
      </c>
      <c r="AA44" s="27"/>
      <c r="AB44" s="30">
        <f t="shared" si="3"/>
        <v>0</v>
      </c>
      <c r="AC44" s="31">
        <f t="shared" si="4"/>
        <v>0</v>
      </c>
      <c r="AE44" s="46">
        <f>'Proposed Rates'!H234</f>
        <v>6.0000000000000002E-5</v>
      </c>
      <c r="AF44" s="45">
        <f>$F$18*(1+AE73)</f>
        <v>2067.6</v>
      </c>
      <c r="AG44" s="26">
        <f>AF44*AE44</f>
        <v>0.124056</v>
      </c>
      <c r="AH44" s="27"/>
      <c r="AI44" s="30">
        <f t="shared" si="5"/>
        <v>0</v>
      </c>
      <c r="AJ44" s="31">
        <f t="shared" si="6"/>
        <v>0</v>
      </c>
      <c r="AL44" s="46">
        <f>'Proposed Rates'!I234</f>
        <v>6.0000000000000002E-5</v>
      </c>
      <c r="AM44" s="45">
        <f>$F$18*(1+AL73)</f>
        <v>2067.6</v>
      </c>
      <c r="AN44" s="26">
        <f>AM44*AL44</f>
        <v>0.124056</v>
      </c>
      <c r="AO44" s="27"/>
      <c r="AP44" s="30">
        <f t="shared" si="7"/>
        <v>0</v>
      </c>
      <c r="AQ44" s="31">
        <f t="shared" si="8"/>
        <v>0</v>
      </c>
    </row>
    <row r="45" spans="2:43" x14ac:dyDescent="0.2">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80.161209999999997</v>
      </c>
      <c r="I47" s="36"/>
      <c r="J47" s="53"/>
      <c r="K47" s="55"/>
      <c r="L47" s="54">
        <f>SUM(L40:L46)+L39</f>
        <v>82.187787999999998</v>
      </c>
      <c r="M47" s="36"/>
      <c r="N47" s="37">
        <f t="shared" ref="N47:N64" si="58">L47-H47</f>
        <v>2.0265780000000007</v>
      </c>
      <c r="O47" s="38">
        <f t="shared" ref="O47:O64" si="59">IF((H47)=0,"",(N47/H47))</f>
        <v>2.5281280060518059E-2</v>
      </c>
      <c r="Q47" s="53"/>
      <c r="R47" s="55"/>
      <c r="S47" s="54">
        <f>SUM(S40:S46)+S39</f>
        <v>87.457787999999979</v>
      </c>
      <c r="T47" s="36"/>
      <c r="U47" s="37">
        <f t="shared" si="1"/>
        <v>5.2699999999999818</v>
      </c>
      <c r="V47" s="38">
        <f t="shared" si="2"/>
        <v>6.4121448310544407E-2</v>
      </c>
      <c r="X47" s="53"/>
      <c r="Y47" s="55"/>
      <c r="Z47" s="54">
        <f>SUM(Z40:Z46)+Z39</f>
        <v>93.547787999999983</v>
      </c>
      <c r="AA47" s="36"/>
      <c r="AB47" s="37">
        <f t="shared" si="3"/>
        <v>6.0900000000000034</v>
      </c>
      <c r="AC47" s="38">
        <f t="shared" si="4"/>
        <v>6.9633592836809505E-2</v>
      </c>
      <c r="AE47" s="53"/>
      <c r="AF47" s="55"/>
      <c r="AG47" s="54">
        <f>SUM(AG40:AG46)+AG39</f>
        <v>96.587787999999989</v>
      </c>
      <c r="AH47" s="36"/>
      <c r="AI47" s="37">
        <f t="shared" si="5"/>
        <v>3.0400000000000063</v>
      </c>
      <c r="AJ47" s="38">
        <f t="shared" si="6"/>
        <v>3.2496759837870315E-2</v>
      </c>
      <c r="AL47" s="53"/>
      <c r="AM47" s="55"/>
      <c r="AN47" s="54">
        <f>SUM(AN40:AN46)+AN39</f>
        <v>99.047787999999983</v>
      </c>
      <c r="AO47" s="36"/>
      <c r="AP47" s="37">
        <f t="shared" si="7"/>
        <v>2.4599999999999937</v>
      </c>
      <c r="AQ47" s="38">
        <f t="shared" si="8"/>
        <v>2.5469058262313597E-2</v>
      </c>
    </row>
    <row r="48" spans="2:43" x14ac:dyDescent="0.2">
      <c r="B48" s="27" t="s">
        <v>28</v>
      </c>
      <c r="C48" s="27"/>
      <c r="D48" s="56" t="s">
        <v>20</v>
      </c>
      <c r="E48" s="57"/>
      <c r="F48" s="28">
        <f>'Proposed Rates'!D154</f>
        <v>7.1000000000000004E-3</v>
      </c>
      <c r="G48" s="58">
        <f>F18*(1+F73)</f>
        <v>2067</v>
      </c>
      <c r="H48" s="26">
        <f>G48*F48</f>
        <v>14.675700000000001</v>
      </c>
      <c r="I48" s="27"/>
      <c r="J48" s="28">
        <f>'Proposed Rates'!E154</f>
        <v>6.8999999999999999E-3</v>
      </c>
      <c r="K48" s="59">
        <f>F18*(1+J73)</f>
        <v>2067.6</v>
      </c>
      <c r="L48" s="26">
        <f>K48*J48</f>
        <v>14.266439999999999</v>
      </c>
      <c r="M48" s="27"/>
      <c r="N48" s="30">
        <f t="shared" si="58"/>
        <v>-0.40926000000000151</v>
      </c>
      <c r="O48" s="31">
        <f t="shared" si="59"/>
        <v>-2.7886915104560702E-2</v>
      </c>
      <c r="Q48" s="28">
        <f>'Proposed Rates'!F154</f>
        <v>6.8999999999999999E-3</v>
      </c>
      <c r="R48" s="59">
        <f>$F$18*(1+Q73)</f>
        <v>2067.6</v>
      </c>
      <c r="S48" s="26">
        <f>R48*Q48</f>
        <v>14.266439999999999</v>
      </c>
      <c r="T48" s="27"/>
      <c r="U48" s="30">
        <f t="shared" si="1"/>
        <v>0</v>
      </c>
      <c r="V48" s="31">
        <f t="shared" si="2"/>
        <v>0</v>
      </c>
      <c r="X48" s="28">
        <f>'Proposed Rates'!G154</f>
        <v>6.8999999999999999E-3</v>
      </c>
      <c r="Y48" s="59">
        <f>$F$18*(1+X73)</f>
        <v>2067.6</v>
      </c>
      <c r="Z48" s="26">
        <f>Y48*X48</f>
        <v>14.266439999999999</v>
      </c>
      <c r="AA48" s="27"/>
      <c r="AB48" s="30">
        <f t="shared" si="3"/>
        <v>0</v>
      </c>
      <c r="AC48" s="31">
        <f t="shared" si="4"/>
        <v>0</v>
      </c>
      <c r="AE48" s="28">
        <f>'Proposed Rates'!H154</f>
        <v>6.8999999999999999E-3</v>
      </c>
      <c r="AF48" s="59">
        <f>$F$18*(1+AE73)</f>
        <v>2067.6</v>
      </c>
      <c r="AG48" s="26">
        <f>AF48*AE48</f>
        <v>14.266439999999999</v>
      </c>
      <c r="AH48" s="27"/>
      <c r="AI48" s="30">
        <f t="shared" si="5"/>
        <v>0</v>
      </c>
      <c r="AJ48" s="31">
        <f t="shared" si="6"/>
        <v>0</v>
      </c>
      <c r="AL48" s="28">
        <f>'Proposed Rates'!I154</f>
        <v>6.8999999999999999E-3</v>
      </c>
      <c r="AM48" s="59">
        <f>$F$18*(1+AL73)</f>
        <v>2067.6</v>
      </c>
      <c r="AN48" s="26">
        <f>AM48*AL48</f>
        <v>14.266439999999999</v>
      </c>
      <c r="AO48" s="27"/>
      <c r="AP48" s="30">
        <f t="shared" si="7"/>
        <v>0</v>
      </c>
      <c r="AQ48" s="31">
        <f t="shared" si="8"/>
        <v>0</v>
      </c>
    </row>
    <row r="49" spans="2:43" ht="25.5" x14ac:dyDescent="0.2">
      <c r="B49" s="60" t="s">
        <v>29</v>
      </c>
      <c r="C49" s="27"/>
      <c r="D49" s="56" t="s">
        <v>20</v>
      </c>
      <c r="E49" s="57"/>
      <c r="F49" s="28">
        <f>'Proposed Rates'!D168</f>
        <v>5.0000000000000001E-3</v>
      </c>
      <c r="G49" s="58">
        <f>G48</f>
        <v>2067</v>
      </c>
      <c r="H49" s="26">
        <f>G49*F49</f>
        <v>10.335000000000001</v>
      </c>
      <c r="I49" s="27"/>
      <c r="J49" s="28">
        <f>'Proposed Rates'!E168</f>
        <v>5.0000000000000001E-3</v>
      </c>
      <c r="K49" s="59">
        <f>K48</f>
        <v>2067.6</v>
      </c>
      <c r="L49" s="26">
        <f>K49*J49</f>
        <v>10.337999999999999</v>
      </c>
      <c r="M49" s="27"/>
      <c r="N49" s="30">
        <f t="shared" si="58"/>
        <v>2.9999999999983373E-3</v>
      </c>
      <c r="O49" s="31">
        <f t="shared" si="59"/>
        <v>2.9027576197371426E-4</v>
      </c>
      <c r="Q49" s="28">
        <f>'Proposed Rates'!F168</f>
        <v>5.0000000000000001E-3</v>
      </c>
      <c r="R49" s="59">
        <f>R48</f>
        <v>2067.6</v>
      </c>
      <c r="S49" s="26">
        <f>R49*Q49</f>
        <v>10.337999999999999</v>
      </c>
      <c r="T49" s="27"/>
      <c r="U49" s="30">
        <f t="shared" si="1"/>
        <v>0</v>
      </c>
      <c r="V49" s="31">
        <f t="shared" si="2"/>
        <v>0</v>
      </c>
      <c r="X49" s="28">
        <f>'Proposed Rates'!G168</f>
        <v>5.0000000000000001E-3</v>
      </c>
      <c r="Y49" s="59">
        <f>Y48</f>
        <v>2067.6</v>
      </c>
      <c r="Z49" s="26">
        <f>Y49*X49</f>
        <v>10.337999999999999</v>
      </c>
      <c r="AA49" s="27"/>
      <c r="AB49" s="30">
        <f t="shared" si="3"/>
        <v>0</v>
      </c>
      <c r="AC49" s="31">
        <f t="shared" si="4"/>
        <v>0</v>
      </c>
      <c r="AE49" s="28">
        <f>'Proposed Rates'!H168</f>
        <v>5.0000000000000001E-3</v>
      </c>
      <c r="AF49" s="59">
        <f>AF48</f>
        <v>2067.6</v>
      </c>
      <c r="AG49" s="26">
        <f>AF49*AE49</f>
        <v>10.337999999999999</v>
      </c>
      <c r="AH49" s="27"/>
      <c r="AI49" s="30">
        <f t="shared" si="5"/>
        <v>0</v>
      </c>
      <c r="AJ49" s="31">
        <f t="shared" si="6"/>
        <v>0</v>
      </c>
      <c r="AL49" s="28">
        <f>'Proposed Rates'!I168</f>
        <v>5.0000000000000001E-3</v>
      </c>
      <c r="AM49" s="59">
        <f>AM48</f>
        <v>2067.6</v>
      </c>
      <c r="AN49" s="26">
        <f>AM49*AL49</f>
        <v>10.337999999999999</v>
      </c>
      <c r="AO49" s="27"/>
      <c r="AP49" s="30">
        <f t="shared" si="7"/>
        <v>0</v>
      </c>
      <c r="AQ49" s="31">
        <f t="shared" si="8"/>
        <v>0</v>
      </c>
    </row>
    <row r="50" spans="2:43" ht="25.5" x14ac:dyDescent="0.2">
      <c r="B50" s="50" t="s">
        <v>30</v>
      </c>
      <c r="C50" s="35"/>
      <c r="D50" s="35"/>
      <c r="E50" s="35"/>
      <c r="F50" s="61"/>
      <c r="G50" s="53"/>
      <c r="H50" s="54">
        <f>SUM(H47:H49)</f>
        <v>105.17191</v>
      </c>
      <c r="I50" s="62"/>
      <c r="J50" s="63"/>
      <c r="K50" s="64"/>
      <c r="L50" s="54">
        <f>SUM(L47:L49)</f>
        <v>106.79222799999999</v>
      </c>
      <c r="M50" s="62"/>
      <c r="N50" s="37">
        <f t="shared" si="58"/>
        <v>1.6203179999999975</v>
      </c>
      <c r="O50" s="38">
        <f t="shared" si="59"/>
        <v>1.540637609414907E-2</v>
      </c>
      <c r="Q50" s="63"/>
      <c r="R50" s="64"/>
      <c r="S50" s="54">
        <f>SUM(S47:S49)</f>
        <v>112.06222799999998</v>
      </c>
      <c r="T50" s="62"/>
      <c r="U50" s="37">
        <f t="shared" si="1"/>
        <v>5.2699999999999818</v>
      </c>
      <c r="V50" s="38">
        <f t="shared" si="2"/>
        <v>4.9348160429801897E-2</v>
      </c>
      <c r="X50" s="63"/>
      <c r="Y50" s="64"/>
      <c r="Z50" s="54">
        <f>SUM(Z47:Z49)</f>
        <v>118.15222799999998</v>
      </c>
      <c r="AA50" s="62"/>
      <c r="AB50" s="37">
        <f t="shared" si="3"/>
        <v>6.0900000000000034</v>
      </c>
      <c r="AC50" s="38">
        <f t="shared" si="4"/>
        <v>5.4344805637810488E-2</v>
      </c>
      <c r="AE50" s="63"/>
      <c r="AF50" s="64"/>
      <c r="AG50" s="54">
        <f>SUM(AG47:AG49)</f>
        <v>121.19222799999999</v>
      </c>
      <c r="AH50" s="62"/>
      <c r="AI50" s="37">
        <f t="shared" si="5"/>
        <v>3.0400000000000063</v>
      </c>
      <c r="AJ50" s="38">
        <f t="shared" si="6"/>
        <v>2.572951904047046E-2</v>
      </c>
      <c r="AL50" s="63"/>
      <c r="AM50" s="64"/>
      <c r="AN50" s="54">
        <f>SUM(AN47:AN49)</f>
        <v>123.65222799999998</v>
      </c>
      <c r="AO50" s="62"/>
      <c r="AP50" s="37">
        <f t="shared" si="7"/>
        <v>2.4599999999999937</v>
      </c>
      <c r="AQ50" s="38">
        <f t="shared" si="8"/>
        <v>2.0298331341841443E-2</v>
      </c>
    </row>
    <row r="51" spans="2:43" ht="25.5" x14ac:dyDescent="0.2">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5" x14ac:dyDescent="0.2">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368.62320999999997</v>
      </c>
      <c r="I60" s="94"/>
      <c r="J60" s="95"/>
      <c r="K60" s="95"/>
      <c r="L60" s="97">
        <f>SUM(L51:L56,L50)</f>
        <v>370.61586799999998</v>
      </c>
      <c r="M60" s="96"/>
      <c r="N60" s="97">
        <f t="shared" ref="N60" si="72">L60-H60</f>
        <v>1.9926580000000058</v>
      </c>
      <c r="O60" s="98">
        <f t="shared" ref="O60" si="73">IF((H60)=0,"",(N60/H60))</f>
        <v>5.4056769783975512E-3</v>
      </c>
      <c r="Q60" s="95"/>
      <c r="R60" s="95"/>
      <c r="S60" s="97">
        <f>SUM(S51:S56,S50)</f>
        <v>375.90586799999994</v>
      </c>
      <c r="T60" s="96"/>
      <c r="U60" s="97">
        <f t="shared" si="1"/>
        <v>5.2899999999999636</v>
      </c>
      <c r="V60" s="98">
        <f>IF((L60)=0,"",(U60/L60))</f>
        <v>1.4273538876106525E-2</v>
      </c>
      <c r="X60" s="95"/>
      <c r="Y60" s="95"/>
      <c r="Z60" s="97">
        <f>SUM(Z51:Z56,Z50)</f>
        <v>382.01586799999995</v>
      </c>
      <c r="AA60" s="96"/>
      <c r="AB60" s="97">
        <f t="shared" si="3"/>
        <v>6.1100000000000136</v>
      </c>
      <c r="AC60" s="98">
        <f>IF((S60)=0,"",(AB60/S60))</f>
        <v>1.6254069223521711E-2</v>
      </c>
      <c r="AE60" s="95"/>
      <c r="AF60" s="95"/>
      <c r="AG60" s="97">
        <f>SUM(AG51:AG56,AG50)</f>
        <v>385.07586800000001</v>
      </c>
      <c r="AH60" s="96"/>
      <c r="AI60" s="97">
        <f t="shared" ref="AI60:AI64" si="74">AG60-Z60</f>
        <v>3.0600000000000591</v>
      </c>
      <c r="AJ60" s="98">
        <f>IF((Z60)=0,"",(AI60/Z60))</f>
        <v>8.0101384689079454E-3</v>
      </c>
      <c r="AL60" s="95"/>
      <c r="AM60" s="95"/>
      <c r="AN60" s="97">
        <f>SUM(AN51:AN56,AN50)</f>
        <v>387.55586799999998</v>
      </c>
      <c r="AO60" s="96"/>
      <c r="AP60" s="97">
        <f t="shared" ref="AP60:AP64" si="75">AN60-AG60</f>
        <v>2.4799999999999613</v>
      </c>
      <c r="AQ60" s="98">
        <f>IF((AG60)=0,"",(AP60/AG60))</f>
        <v>6.44028931981778E-3</v>
      </c>
    </row>
    <row r="61" spans="2:43" x14ac:dyDescent="0.2">
      <c r="B61" s="99" t="s">
        <v>40</v>
      </c>
      <c r="C61" s="21"/>
      <c r="D61" s="21"/>
      <c r="E61" s="21"/>
      <c r="F61" s="100">
        <v>0.13</v>
      </c>
      <c r="G61" s="101"/>
      <c r="H61" s="102">
        <f>H60*F61</f>
        <v>47.921017299999995</v>
      </c>
      <c r="I61" s="103"/>
      <c r="J61" s="104">
        <v>0.13</v>
      </c>
      <c r="K61" s="103"/>
      <c r="L61" s="105">
        <f>L60*J61</f>
        <v>48.180062839999998</v>
      </c>
      <c r="M61" s="106"/>
      <c r="N61" s="107">
        <f t="shared" si="58"/>
        <v>0.25904554000000246</v>
      </c>
      <c r="O61" s="108">
        <f t="shared" si="59"/>
        <v>5.4056769783975868E-3</v>
      </c>
      <c r="Q61" s="104">
        <v>0.13</v>
      </c>
      <c r="R61" s="103"/>
      <c r="S61" s="105">
        <f>S60*Q61</f>
        <v>48.867762839999997</v>
      </c>
      <c r="T61" s="106"/>
      <c r="U61" s="107">
        <f t="shared" si="1"/>
        <v>0.68769999999999953</v>
      </c>
      <c r="V61" s="108">
        <f t="shared" ref="V61:V70" si="76">IF((L61)=0,"",(U61/L61))</f>
        <v>1.4273538876106613E-2</v>
      </c>
      <c r="X61" s="104">
        <v>0.13</v>
      </c>
      <c r="Y61" s="103"/>
      <c r="Z61" s="105">
        <f>Z60*X61</f>
        <v>49.662062839999997</v>
      </c>
      <c r="AA61" s="106"/>
      <c r="AB61" s="107">
        <f t="shared" si="3"/>
        <v>0.79429999999999978</v>
      </c>
      <c r="AC61" s="108">
        <f t="shared" ref="AC61:AC70" si="77">IF((S61)=0,"",(AB61/S61))</f>
        <v>1.6254069223521669E-2</v>
      </c>
      <c r="AE61" s="104">
        <v>0.13</v>
      </c>
      <c r="AF61" s="103"/>
      <c r="AG61" s="105">
        <f>AG60*AE61</f>
        <v>50.059862840000001</v>
      </c>
      <c r="AH61" s="106"/>
      <c r="AI61" s="107">
        <f t="shared" si="74"/>
        <v>0.39780000000000371</v>
      </c>
      <c r="AJ61" s="108">
        <f t="shared" ref="AJ61:AJ70" si="78">IF((Z61)=0,"",(AI61/Z61))</f>
        <v>8.0101384689078639E-3</v>
      </c>
      <c r="AL61" s="104">
        <v>0.13</v>
      </c>
      <c r="AM61" s="103"/>
      <c r="AN61" s="105">
        <f>AN60*AL61</f>
        <v>50.382262839999996</v>
      </c>
      <c r="AO61" s="106"/>
      <c r="AP61" s="107">
        <f t="shared" si="75"/>
        <v>0.32239999999999469</v>
      </c>
      <c r="AQ61" s="108">
        <f t="shared" ref="AQ61:AQ70" si="79">IF((AG61)=0,"",(AP61/AG61))</f>
        <v>6.4402893198177748E-3</v>
      </c>
    </row>
    <row r="62" spans="2:43" x14ac:dyDescent="0.2">
      <c r="B62" s="109" t="s">
        <v>41</v>
      </c>
      <c r="C62" s="21"/>
      <c r="D62" s="21"/>
      <c r="E62" s="21"/>
      <c r="F62" s="110"/>
      <c r="G62" s="101"/>
      <c r="H62" s="102">
        <f>H60+H61</f>
        <v>416.54422729999999</v>
      </c>
      <c r="I62" s="103"/>
      <c r="J62" s="103"/>
      <c r="K62" s="103"/>
      <c r="L62" s="105">
        <f>L60+L61</f>
        <v>418.79593083999998</v>
      </c>
      <c r="M62" s="106"/>
      <c r="N62" s="107">
        <f t="shared" si="58"/>
        <v>2.2517035399999941</v>
      </c>
      <c r="O62" s="108">
        <f t="shared" si="59"/>
        <v>5.4056769783975209E-3</v>
      </c>
      <c r="Q62" s="103"/>
      <c r="R62" s="103"/>
      <c r="S62" s="105">
        <f>S60+S61</f>
        <v>424.77363083999995</v>
      </c>
      <c r="T62" s="106"/>
      <c r="U62" s="107">
        <f t="shared" si="1"/>
        <v>5.9776999999999703</v>
      </c>
      <c r="V62" s="108">
        <f t="shared" si="76"/>
        <v>1.4273538876106551E-2</v>
      </c>
      <c r="X62" s="103"/>
      <c r="Y62" s="103"/>
      <c r="Z62" s="105">
        <f>Z60+Z61</f>
        <v>431.67793083999993</v>
      </c>
      <c r="AA62" s="106"/>
      <c r="AB62" s="107">
        <f t="shared" si="3"/>
        <v>6.9042999999999779</v>
      </c>
      <c r="AC62" s="108">
        <f t="shared" si="77"/>
        <v>1.6254069223521621E-2</v>
      </c>
      <c r="AE62" s="103"/>
      <c r="AF62" s="103"/>
      <c r="AG62" s="105">
        <f>AG60+AG61</f>
        <v>435.13573084000001</v>
      </c>
      <c r="AH62" s="106"/>
      <c r="AI62" s="107">
        <f t="shared" si="74"/>
        <v>3.457800000000077</v>
      </c>
      <c r="AJ62" s="108">
        <f t="shared" si="78"/>
        <v>8.010138468907968E-3</v>
      </c>
      <c r="AL62" s="103"/>
      <c r="AM62" s="103"/>
      <c r="AN62" s="105">
        <f>AN60+AN61</f>
        <v>437.93813083999999</v>
      </c>
      <c r="AO62" s="106"/>
      <c r="AP62" s="107">
        <f t="shared" si="75"/>
        <v>2.8023999999999774</v>
      </c>
      <c r="AQ62" s="108">
        <f t="shared" si="79"/>
        <v>6.4402893198178286E-3</v>
      </c>
    </row>
    <row r="63" spans="2:43" ht="15.75" customHeight="1" x14ac:dyDescent="0.2">
      <c r="B63" s="415" t="s">
        <v>127</v>
      </c>
      <c r="C63" s="415"/>
      <c r="D63" s="415"/>
      <c r="E63" s="21"/>
      <c r="F63" s="267">
        <f>'Proposed Rates'!D262</f>
        <v>0.318</v>
      </c>
      <c r="G63" s="101"/>
      <c r="H63" s="111">
        <f>F63*H60</f>
        <v>117.22218077999999</v>
      </c>
      <c r="I63" s="103"/>
      <c r="J63" s="103">
        <f>'Proposed Rates'!E262</f>
        <v>0.318</v>
      </c>
      <c r="K63" s="103"/>
      <c r="L63" s="112">
        <f>J63*L60</f>
        <v>117.855846024</v>
      </c>
      <c r="M63" s="106"/>
      <c r="N63" s="112">
        <f t="shared" si="58"/>
        <v>0.63366524400001367</v>
      </c>
      <c r="O63" s="113">
        <f t="shared" si="59"/>
        <v>5.4056769783976518E-3</v>
      </c>
      <c r="Q63" s="268">
        <f>'Proposed Rates'!F262</f>
        <v>0.318</v>
      </c>
      <c r="R63" s="103"/>
      <c r="S63" s="112">
        <f>Q63*S60</f>
        <v>119.53806602399999</v>
      </c>
      <c r="T63" s="106"/>
      <c r="U63" s="112">
        <f t="shared" si="1"/>
        <v>1.6822199999999867</v>
      </c>
      <c r="V63" s="113">
        <f t="shared" si="76"/>
        <v>1.4273538876106509E-2</v>
      </c>
      <c r="X63" s="268">
        <f>'Proposed Rates'!G262</f>
        <v>0.318</v>
      </c>
      <c r="Y63" s="103"/>
      <c r="Z63" s="112">
        <f>X63*Z60</f>
        <v>121.48104602399999</v>
      </c>
      <c r="AA63" s="106"/>
      <c r="AB63" s="112">
        <f t="shared" si="3"/>
        <v>1.9429800000000057</v>
      </c>
      <c r="AC63" s="113">
        <f t="shared" si="77"/>
        <v>1.6254069223521721E-2</v>
      </c>
      <c r="AE63" s="268">
        <f>'Proposed Rates'!H262</f>
        <v>0.318</v>
      </c>
      <c r="AF63" s="103"/>
      <c r="AG63" s="112">
        <f>AE63*AG60</f>
        <v>122.454126024</v>
      </c>
      <c r="AH63" s="106"/>
      <c r="AI63" s="112">
        <f t="shared" si="74"/>
        <v>0.97308000000001016</v>
      </c>
      <c r="AJ63" s="113">
        <f t="shared" si="78"/>
        <v>8.0101384689078726E-3</v>
      </c>
      <c r="AL63" s="268">
        <f>'Proposed Rates'!I262</f>
        <v>0.318</v>
      </c>
      <c r="AM63" s="103"/>
      <c r="AN63" s="112">
        <f>AL63*AN60</f>
        <v>123.24276602399999</v>
      </c>
      <c r="AO63" s="106"/>
      <c r="AP63" s="112">
        <f t="shared" si="75"/>
        <v>0.78863999999998668</v>
      </c>
      <c r="AQ63" s="113">
        <f t="shared" si="79"/>
        <v>6.4402893198177713E-3</v>
      </c>
    </row>
    <row r="64" spans="2:43" ht="13.5" customHeight="1" thickBot="1" x14ac:dyDescent="0.25">
      <c r="B64" s="416" t="s">
        <v>126</v>
      </c>
      <c r="C64" s="416"/>
      <c r="D64" s="416"/>
      <c r="E64" s="114"/>
      <c r="F64" s="115"/>
      <c r="G64" s="116"/>
      <c r="H64" s="117">
        <f>H62-H63</f>
        <v>299.32204652000001</v>
      </c>
      <c r="I64" s="118"/>
      <c r="J64" s="118"/>
      <c r="K64" s="118"/>
      <c r="L64" s="119">
        <f>L62-L63</f>
        <v>300.94008481599997</v>
      </c>
      <c r="M64" s="120"/>
      <c r="N64" s="121">
        <f t="shared" si="58"/>
        <v>1.618038295999952</v>
      </c>
      <c r="O64" s="122">
        <f t="shared" si="59"/>
        <v>5.4056769783973743E-3</v>
      </c>
      <c r="Q64" s="118"/>
      <c r="R64" s="118"/>
      <c r="S64" s="119">
        <f>S62-S63</f>
        <v>305.23556481599996</v>
      </c>
      <c r="T64" s="120"/>
      <c r="U64" s="121">
        <f t="shared" si="1"/>
        <v>4.2954799999999977</v>
      </c>
      <c r="V64" s="122">
        <f t="shared" si="76"/>
        <v>1.4273538876106615E-2</v>
      </c>
      <c r="X64" s="118"/>
      <c r="Y64" s="118"/>
      <c r="Z64" s="119">
        <f>Z62-Z63</f>
        <v>310.19688481599997</v>
      </c>
      <c r="AA64" s="120"/>
      <c r="AB64" s="121">
        <f t="shared" si="3"/>
        <v>4.9613200000000006</v>
      </c>
      <c r="AC64" s="122">
        <f t="shared" si="77"/>
        <v>1.6254069223521676E-2</v>
      </c>
      <c r="AE64" s="118"/>
      <c r="AF64" s="118"/>
      <c r="AG64" s="119">
        <f>AG62-AG63</f>
        <v>312.681604816</v>
      </c>
      <c r="AH64" s="120"/>
      <c r="AI64" s="121">
        <f t="shared" si="74"/>
        <v>2.4847200000000385</v>
      </c>
      <c r="AJ64" s="122">
        <f t="shared" si="78"/>
        <v>8.0101384689079142E-3</v>
      </c>
      <c r="AL64" s="118"/>
      <c r="AM64" s="118"/>
      <c r="AN64" s="119">
        <f>AN62-AN63</f>
        <v>314.69536481599999</v>
      </c>
      <c r="AO64" s="120"/>
      <c r="AP64" s="121">
        <f t="shared" si="75"/>
        <v>2.0137599999999907</v>
      </c>
      <c r="AQ64" s="122">
        <f t="shared" si="79"/>
        <v>6.4402893198178511E-3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376.48321000000004</v>
      </c>
      <c r="I66" s="134"/>
      <c r="J66" s="135"/>
      <c r="K66" s="135"/>
      <c r="L66" s="137">
        <f>SUM(L57:L58,L50,L51:L53)</f>
        <v>378.47586799999999</v>
      </c>
      <c r="M66" s="136"/>
      <c r="N66" s="137">
        <f t="shared" ref="N66:N70" si="80">L66-H66</f>
        <v>1.992657999999949</v>
      </c>
      <c r="O66" s="98">
        <f t="shared" ref="O66:O70" si="81">IF((H66)=0,"",(N66/H66))</f>
        <v>5.2928203624271813E-3</v>
      </c>
      <c r="Q66" s="135"/>
      <c r="R66" s="135"/>
      <c r="S66" s="137">
        <f>SUM(S57:S58,S50,S51:S53)</f>
        <v>383.76586799999995</v>
      </c>
      <c r="T66" s="136"/>
      <c r="U66" s="137">
        <f t="shared" si="1"/>
        <v>5.2899999999999636</v>
      </c>
      <c r="V66" s="98">
        <f t="shared" si="76"/>
        <v>1.3977113066558747E-2</v>
      </c>
      <c r="X66" s="135"/>
      <c r="Y66" s="135"/>
      <c r="Z66" s="137">
        <f>SUM(Z57:Z58,Z50,Z51:Z53)</f>
        <v>389.87586799999997</v>
      </c>
      <c r="AA66" s="136"/>
      <c r="AB66" s="137">
        <f t="shared" si="3"/>
        <v>6.1100000000000136</v>
      </c>
      <c r="AC66" s="98">
        <f t="shared" si="77"/>
        <v>1.5921165766623138E-2</v>
      </c>
      <c r="AE66" s="135"/>
      <c r="AF66" s="135"/>
      <c r="AG66" s="137">
        <f>SUM(AG57:AG58,AG50,AG51:AG53)</f>
        <v>392.93586799999997</v>
      </c>
      <c r="AH66" s="136"/>
      <c r="AI66" s="137">
        <f t="shared" ref="AI66:AI70" si="82">AG66-Z66</f>
        <v>3.0600000000000023</v>
      </c>
      <c r="AJ66" s="98">
        <f t="shared" si="78"/>
        <v>7.8486519714526231E-3</v>
      </c>
      <c r="AL66" s="135"/>
      <c r="AM66" s="135"/>
      <c r="AN66" s="137">
        <f>SUM(AN57:AN58,AN50,AN51:AN53)</f>
        <v>395.41586799999993</v>
      </c>
      <c r="AO66" s="136"/>
      <c r="AP66" s="137">
        <f t="shared" ref="AP66:AP70" si="83">AN66-AG66</f>
        <v>2.4799999999999613</v>
      </c>
      <c r="AQ66" s="98">
        <f t="shared" si="79"/>
        <v>6.3114625107218809E-3</v>
      </c>
    </row>
    <row r="67" spans="1:43" s="79" customFormat="1" x14ac:dyDescent="0.2">
      <c r="B67" s="138" t="s">
        <v>40</v>
      </c>
      <c r="C67" s="73"/>
      <c r="D67" s="73"/>
      <c r="E67" s="73"/>
      <c r="F67" s="139">
        <v>0.13</v>
      </c>
      <c r="G67" s="132"/>
      <c r="H67" s="140">
        <f>H66*F67</f>
        <v>48.942817300000009</v>
      </c>
      <c r="I67" s="141"/>
      <c r="J67" s="142">
        <v>0.13</v>
      </c>
      <c r="K67" s="143"/>
      <c r="L67" s="146">
        <f>L66*J67</f>
        <v>49.201862840000004</v>
      </c>
      <c r="M67" s="145"/>
      <c r="N67" s="146">
        <f t="shared" si="80"/>
        <v>0.25904553999999536</v>
      </c>
      <c r="O67" s="108">
        <f t="shared" si="81"/>
        <v>5.2928203624272221E-3</v>
      </c>
      <c r="Q67" s="142">
        <v>0.13</v>
      </c>
      <c r="R67" s="143"/>
      <c r="S67" s="144">
        <f>S66*Q67</f>
        <v>49.889562839999996</v>
      </c>
      <c r="T67" s="145"/>
      <c r="U67" s="146">
        <f t="shared" si="1"/>
        <v>0.68769999999999243</v>
      </c>
      <c r="V67" s="108">
        <f t="shared" si="76"/>
        <v>1.3977113066558688E-2</v>
      </c>
      <c r="X67" s="142">
        <v>0.13</v>
      </c>
      <c r="Y67" s="143"/>
      <c r="Z67" s="144">
        <f>Z66*X67</f>
        <v>50.683862839999996</v>
      </c>
      <c r="AA67" s="145"/>
      <c r="AB67" s="146">
        <f t="shared" si="3"/>
        <v>0.79429999999999978</v>
      </c>
      <c r="AC67" s="108">
        <f t="shared" si="77"/>
        <v>1.5921165766623099E-2</v>
      </c>
      <c r="AE67" s="142">
        <v>0.13</v>
      </c>
      <c r="AF67" s="143"/>
      <c r="AG67" s="146">
        <f>AG66*AE67</f>
        <v>51.08166284</v>
      </c>
      <c r="AH67" s="145"/>
      <c r="AI67" s="146">
        <f t="shared" si="82"/>
        <v>0.39780000000000371</v>
      </c>
      <c r="AJ67" s="108">
        <f t="shared" si="78"/>
        <v>7.8486519714526908E-3</v>
      </c>
      <c r="AL67" s="142">
        <v>0.13</v>
      </c>
      <c r="AM67" s="143"/>
      <c r="AN67" s="144">
        <f>AN66*AL67</f>
        <v>51.404062839999995</v>
      </c>
      <c r="AO67" s="145"/>
      <c r="AP67" s="146">
        <f t="shared" si="83"/>
        <v>0.32239999999999469</v>
      </c>
      <c r="AQ67" s="108">
        <f t="shared" si="79"/>
        <v>6.3114625107218748E-3</v>
      </c>
    </row>
    <row r="68" spans="1:43" s="79" customFormat="1" x14ac:dyDescent="0.2">
      <c r="B68" s="147" t="s">
        <v>41</v>
      </c>
      <c r="C68" s="73"/>
      <c r="D68" s="73"/>
      <c r="E68" s="73"/>
      <c r="F68" s="148"/>
      <c r="G68" s="149"/>
      <c r="H68" s="140">
        <f>H66+H67</f>
        <v>425.42602730000004</v>
      </c>
      <c r="I68" s="141"/>
      <c r="J68" s="141"/>
      <c r="K68" s="141"/>
      <c r="L68" s="144">
        <f>L66+L67</f>
        <v>427.67773083999998</v>
      </c>
      <c r="M68" s="145"/>
      <c r="N68" s="146">
        <f t="shared" si="80"/>
        <v>2.2517035399999372</v>
      </c>
      <c r="O68" s="108">
        <f t="shared" si="81"/>
        <v>5.29282036242717E-3</v>
      </c>
      <c r="Q68" s="141"/>
      <c r="R68" s="141"/>
      <c r="S68" s="144">
        <f>S66+S67</f>
        <v>433.65543083999995</v>
      </c>
      <c r="T68" s="145"/>
      <c r="U68" s="146">
        <f t="shared" si="1"/>
        <v>5.9776999999999703</v>
      </c>
      <c r="V68" s="108">
        <f t="shared" si="76"/>
        <v>1.3977113066558775E-2</v>
      </c>
      <c r="X68" s="141"/>
      <c r="Y68" s="141"/>
      <c r="Z68" s="144">
        <f>Z66+Z67</f>
        <v>440.55973083999999</v>
      </c>
      <c r="AA68" s="145"/>
      <c r="AB68" s="146">
        <f t="shared" si="3"/>
        <v>6.9043000000000347</v>
      </c>
      <c r="AC68" s="108">
        <f t="shared" si="77"/>
        <v>1.5921165766623183E-2</v>
      </c>
      <c r="AE68" s="141"/>
      <c r="AF68" s="141"/>
      <c r="AG68" s="144">
        <f>AG66+AG67</f>
        <v>444.01753083999995</v>
      </c>
      <c r="AH68" s="145"/>
      <c r="AI68" s="146">
        <f t="shared" si="82"/>
        <v>3.4577999999999633</v>
      </c>
      <c r="AJ68" s="108">
        <f t="shared" si="78"/>
        <v>7.8486519714525329E-3</v>
      </c>
      <c r="AL68" s="141"/>
      <c r="AM68" s="141"/>
      <c r="AN68" s="144">
        <f>AN66+AN67</f>
        <v>446.81993083999993</v>
      </c>
      <c r="AO68" s="145"/>
      <c r="AP68" s="146">
        <f t="shared" si="83"/>
        <v>2.8023999999999774</v>
      </c>
      <c r="AQ68" s="108">
        <f t="shared" si="79"/>
        <v>6.3114625107219286E-3</v>
      </c>
    </row>
    <row r="69" spans="1:43" s="79" customFormat="1" ht="15.75" customHeight="1" x14ac:dyDescent="0.2">
      <c r="B69" s="415" t="s">
        <v>127</v>
      </c>
      <c r="C69" s="415"/>
      <c r="D69" s="415"/>
      <c r="E69" s="73"/>
      <c r="F69" s="269">
        <f>F63</f>
        <v>0.318</v>
      </c>
      <c r="G69" s="149"/>
      <c r="H69" s="150">
        <f>F69*H66</f>
        <v>119.72166078000002</v>
      </c>
      <c r="I69" s="141"/>
      <c r="J69" s="141">
        <f>J63</f>
        <v>0.318</v>
      </c>
      <c r="K69" s="141"/>
      <c r="L69" s="151">
        <f>J69*L66</f>
        <v>120.35532602399999</v>
      </c>
      <c r="M69" s="145"/>
      <c r="N69" s="151">
        <f t="shared" si="80"/>
        <v>0.63366524399997104</v>
      </c>
      <c r="O69" s="113">
        <f t="shared" si="81"/>
        <v>5.2928203624270746E-3</v>
      </c>
      <c r="Q69" s="268">
        <f>Q63</f>
        <v>0.318</v>
      </c>
      <c r="R69" s="141"/>
      <c r="S69" s="151">
        <f>Q69*S66</f>
        <v>122.03754602399999</v>
      </c>
      <c r="T69" s="145"/>
      <c r="U69" s="151">
        <f t="shared" si="1"/>
        <v>1.6822200000000009</v>
      </c>
      <c r="V69" s="113">
        <f t="shared" si="76"/>
        <v>1.3977113066558852E-2</v>
      </c>
      <c r="X69" s="268">
        <f>X63</f>
        <v>0.318</v>
      </c>
      <c r="Y69" s="141"/>
      <c r="Z69" s="151">
        <f>X69*Z66</f>
        <v>123.98052602399999</v>
      </c>
      <c r="AA69" s="145"/>
      <c r="AB69" s="151">
        <f t="shared" si="3"/>
        <v>1.9429799999999915</v>
      </c>
      <c r="AC69" s="113">
        <f t="shared" si="77"/>
        <v>1.5921165766623033E-2</v>
      </c>
      <c r="AE69" s="268">
        <f>AE63</f>
        <v>0.318</v>
      </c>
      <c r="AF69" s="141"/>
      <c r="AG69" s="151">
        <f>AE69*AG66</f>
        <v>124.953606024</v>
      </c>
      <c r="AH69" s="145"/>
      <c r="AI69" s="151">
        <f t="shared" si="82"/>
        <v>0.97308000000001016</v>
      </c>
      <c r="AJ69" s="113">
        <f t="shared" si="78"/>
        <v>7.8486519714526994E-3</v>
      </c>
      <c r="AL69" s="268">
        <f>AL63</f>
        <v>0.318</v>
      </c>
      <c r="AM69" s="141"/>
      <c r="AN69" s="151">
        <f>AL69*AN66</f>
        <v>125.74224602399998</v>
      </c>
      <c r="AO69" s="145"/>
      <c r="AP69" s="151">
        <f t="shared" si="83"/>
        <v>0.78863999999998668</v>
      </c>
      <c r="AQ69" s="113">
        <f t="shared" si="79"/>
        <v>6.3114625107218722E-3</v>
      </c>
    </row>
    <row r="70" spans="1:43" s="79" customFormat="1" ht="13.5" customHeight="1" thickBot="1" x14ac:dyDescent="0.25">
      <c r="B70" s="414" t="s">
        <v>128</v>
      </c>
      <c r="C70" s="414"/>
      <c r="D70" s="414"/>
      <c r="E70" s="152"/>
      <c r="F70" s="153"/>
      <c r="G70" s="154"/>
      <c r="H70" s="155">
        <f>H68-H69</f>
        <v>305.70436652000001</v>
      </c>
      <c r="I70" s="156"/>
      <c r="J70" s="156"/>
      <c r="K70" s="156"/>
      <c r="L70" s="157">
        <f>L68-L69</f>
        <v>307.32240481600002</v>
      </c>
      <c r="M70" s="158"/>
      <c r="N70" s="159">
        <f t="shared" si="80"/>
        <v>1.6180382960000088</v>
      </c>
      <c r="O70" s="160">
        <f t="shared" si="81"/>
        <v>5.2928203624273461E-3</v>
      </c>
      <c r="Q70" s="156"/>
      <c r="R70" s="156"/>
      <c r="S70" s="157">
        <f>S68-S69</f>
        <v>311.61788481599996</v>
      </c>
      <c r="T70" s="158"/>
      <c r="U70" s="159">
        <f t="shared" si="1"/>
        <v>4.2954799999999409</v>
      </c>
      <c r="V70" s="160">
        <f t="shared" si="76"/>
        <v>1.397711306655865E-2</v>
      </c>
      <c r="X70" s="156"/>
      <c r="Y70" s="156"/>
      <c r="Z70" s="157">
        <f>Z68-Z69</f>
        <v>316.57920481600001</v>
      </c>
      <c r="AA70" s="158"/>
      <c r="AB70" s="159">
        <f t="shared" si="3"/>
        <v>4.9613200000000575</v>
      </c>
      <c r="AC70" s="160">
        <f t="shared" si="77"/>
        <v>1.5921165766623287E-2</v>
      </c>
      <c r="AE70" s="156"/>
      <c r="AF70" s="156"/>
      <c r="AG70" s="157">
        <f>AG68-AG69</f>
        <v>319.06392481599994</v>
      </c>
      <c r="AH70" s="158"/>
      <c r="AI70" s="159">
        <f t="shared" si="82"/>
        <v>2.4847199999999248</v>
      </c>
      <c r="AJ70" s="160">
        <f t="shared" si="78"/>
        <v>7.8486519714523785E-3</v>
      </c>
      <c r="AL70" s="156"/>
      <c r="AM70" s="156"/>
      <c r="AN70" s="157">
        <f>AN68-AN69</f>
        <v>321.07768481599993</v>
      </c>
      <c r="AO70" s="158"/>
      <c r="AP70" s="159">
        <f t="shared" si="83"/>
        <v>2.0137599999999907</v>
      </c>
      <c r="AQ70" s="160">
        <f t="shared" si="79"/>
        <v>6.3114625107219503E-3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
      <c r="A75" s="11" t="s">
        <v>48</v>
      </c>
    </row>
    <row r="77" spans="1:43" x14ac:dyDescent="0.2">
      <c r="A77" s="6" t="s">
        <v>49</v>
      </c>
    </row>
    <row r="78" spans="1:43" x14ac:dyDescent="0.2">
      <c r="A78" s="6" t="s">
        <v>50</v>
      </c>
    </row>
    <row r="79" spans="1:43" x14ac:dyDescent="0.2">
      <c r="A79" s="6" t="s">
        <v>51</v>
      </c>
    </row>
    <row r="80" spans="1:43" x14ac:dyDescent="0.2">
      <c r="A80" s="6" t="s">
        <v>52</v>
      </c>
    </row>
    <row r="81" spans="1:2" x14ac:dyDescent="0.2">
      <c r="A81" s="6" t="s">
        <v>53</v>
      </c>
    </row>
    <row r="83" spans="1:2" x14ac:dyDescent="0.2">
      <c r="A83" s="170"/>
      <c r="B83" s="6" t="s">
        <v>54</v>
      </c>
    </row>
    <row r="85" spans="1:2" x14ac:dyDescent="0.2">
      <c r="B85"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219075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2.7109375" style="6" bestFit="1" customWidth="1"/>
    <col min="9" max="9" width="2.85546875" style="6" customWidth="1"/>
    <col min="10" max="10" width="11.5703125" style="6" bestFit="1" customWidth="1"/>
    <col min="11" max="11" width="9.85546875" style="6" bestFit="1" customWidth="1"/>
    <col min="12" max="12" width="12.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2.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2.710937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2.710937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2.71093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56</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Rates'!D8</f>
        <v>19.32</v>
      </c>
      <c r="G23" s="25">
        <v>1</v>
      </c>
      <c r="H23" s="26">
        <f>G23*F23</f>
        <v>19.32</v>
      </c>
      <c r="I23" s="27"/>
      <c r="J23" s="24">
        <f>+'SC (1000)'!J23</f>
        <v>20.67</v>
      </c>
      <c r="K23" s="29">
        <v>1</v>
      </c>
      <c r="L23" s="26">
        <f>K23*J23</f>
        <v>20.67</v>
      </c>
      <c r="M23" s="27"/>
      <c r="N23" s="30">
        <f>L23-H23</f>
        <v>1.3500000000000014</v>
      </c>
      <c r="O23" s="31">
        <f>IF((H23)=0,"",(N23/H23))</f>
        <v>6.9875776397515604E-2</v>
      </c>
      <c r="Q23" s="24">
        <f>+'SC (1000)'!Q23</f>
        <v>22.14</v>
      </c>
      <c r="R23" s="29">
        <v>1</v>
      </c>
      <c r="S23" s="26">
        <f>R23*Q23</f>
        <v>22.14</v>
      </c>
      <c r="T23" s="27"/>
      <c r="U23" s="30">
        <f>S23-L23</f>
        <v>1.4699999999999989</v>
      </c>
      <c r="V23" s="31">
        <f>IF((L23)=0,"",(U23/L23))</f>
        <v>7.1117561683599353E-2</v>
      </c>
      <c r="X23" s="24">
        <f>+'SC (1000)'!X23</f>
        <v>23.43</v>
      </c>
      <c r="Y23" s="29">
        <v>1</v>
      </c>
      <c r="Z23" s="26">
        <f>Y23*X23</f>
        <v>23.43</v>
      </c>
      <c r="AA23" s="27"/>
      <c r="AB23" s="30">
        <f>Z23-S23</f>
        <v>1.2899999999999991</v>
      </c>
      <c r="AC23" s="31">
        <f>IF((S23)=0,"",(AB23/S23))</f>
        <v>5.8265582655826521E-2</v>
      </c>
      <c r="AE23" s="24">
        <f>+'SC (1000)'!AE23</f>
        <v>24.27</v>
      </c>
      <c r="AF23" s="29">
        <v>1</v>
      </c>
      <c r="AG23" s="26">
        <f>AF23*AE23</f>
        <v>24.27</v>
      </c>
      <c r="AH23" s="27"/>
      <c r="AI23" s="30">
        <f>AG23-Z23</f>
        <v>0.83999999999999986</v>
      </c>
      <c r="AJ23" s="31">
        <f>IF((Z23)=0,"",(AI23/Z23))</f>
        <v>3.5851472471190776E-2</v>
      </c>
      <c r="AL23" s="24">
        <f>+'SC (1000)'!AL23</f>
        <v>24.93</v>
      </c>
      <c r="AM23" s="29">
        <v>1</v>
      </c>
      <c r="AN23" s="26">
        <f>AM23*AL23</f>
        <v>24.93</v>
      </c>
      <c r="AO23" s="27"/>
      <c r="AP23" s="30">
        <f>AN23-AG23</f>
        <v>0.66000000000000014</v>
      </c>
      <c r="AQ23" s="31">
        <f>IF((AG23)=0,"",(AP23/AG23))</f>
        <v>2.7194066749072935E-2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5000</v>
      </c>
      <c r="H29" s="26">
        <f t="shared" si="0"/>
        <v>125</v>
      </c>
      <c r="I29" s="27"/>
      <c r="J29" s="24">
        <f>+'SC (1000)'!J29</f>
        <v>2.6800000000000001E-2</v>
      </c>
      <c r="K29" s="25">
        <f>$F$18</f>
        <v>5000</v>
      </c>
      <c r="L29" s="26">
        <f t="shared" si="22"/>
        <v>134</v>
      </c>
      <c r="M29" s="27"/>
      <c r="N29" s="30">
        <f t="shared" si="23"/>
        <v>9</v>
      </c>
      <c r="O29" s="31">
        <f t="shared" si="24"/>
        <v>7.1999999999999995E-2</v>
      </c>
      <c r="Q29" s="24">
        <f>+'SC (1000)'!Q29</f>
        <v>2.87E-2</v>
      </c>
      <c r="R29" s="25">
        <f>$F$18</f>
        <v>5000</v>
      </c>
      <c r="S29" s="26">
        <f t="shared" si="25"/>
        <v>143.5</v>
      </c>
      <c r="T29" s="27"/>
      <c r="U29" s="30">
        <f t="shared" si="1"/>
        <v>9.5</v>
      </c>
      <c r="V29" s="31">
        <f t="shared" si="2"/>
        <v>7.0895522388059698E-2</v>
      </c>
      <c r="X29" s="24">
        <f>+'SC (1000)'!X29</f>
        <v>3.04E-2</v>
      </c>
      <c r="Y29" s="25">
        <f>$F$18</f>
        <v>5000</v>
      </c>
      <c r="Z29" s="26">
        <f t="shared" si="26"/>
        <v>152</v>
      </c>
      <c r="AA29" s="27"/>
      <c r="AB29" s="30">
        <f t="shared" si="3"/>
        <v>8.5</v>
      </c>
      <c r="AC29" s="31">
        <f t="shared" si="4"/>
        <v>5.9233449477351915E-2</v>
      </c>
      <c r="AE29" s="24">
        <f>+'SC (1000)'!AE29</f>
        <v>3.15E-2</v>
      </c>
      <c r="AF29" s="25">
        <f>$F$18</f>
        <v>5000</v>
      </c>
      <c r="AG29" s="26">
        <f t="shared" si="27"/>
        <v>157.5</v>
      </c>
      <c r="AH29" s="27"/>
      <c r="AI29" s="30">
        <f t="shared" si="5"/>
        <v>5.5</v>
      </c>
      <c r="AJ29" s="31">
        <f t="shared" si="6"/>
        <v>3.6184210526315791E-2</v>
      </c>
      <c r="AL29" s="24">
        <f>+'SC (1000)'!AL29</f>
        <v>3.2399999999999998E-2</v>
      </c>
      <c r="AM29" s="25">
        <f>$F$18</f>
        <v>5000</v>
      </c>
      <c r="AN29" s="26">
        <f t="shared" si="28"/>
        <v>162</v>
      </c>
      <c r="AO29" s="27"/>
      <c r="AP29" s="30">
        <f t="shared" si="7"/>
        <v>4.5</v>
      </c>
      <c r="AQ29" s="31">
        <f t="shared" si="8"/>
        <v>2.8571428571428571E-2</v>
      </c>
    </row>
    <row r="30" spans="2:43" x14ac:dyDescent="0.2">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5000</v>
      </c>
      <c r="H36" s="26">
        <f t="shared" si="0"/>
        <v>5</v>
      </c>
      <c r="I36" s="27"/>
      <c r="J36" s="28">
        <f>+'Proposed Rates'!E53</f>
        <v>-6.9999999999999999E-4</v>
      </c>
      <c r="K36" s="25">
        <f t="shared" si="30"/>
        <v>5000</v>
      </c>
      <c r="L36" s="26">
        <f t="shared" si="22"/>
        <v>-3.5</v>
      </c>
      <c r="M36" s="27"/>
      <c r="N36" s="30">
        <f t="shared" si="23"/>
        <v>-8.5</v>
      </c>
      <c r="O36" s="31">
        <f t="shared" si="24"/>
        <v>-1.7</v>
      </c>
      <c r="Q36" s="28">
        <f>+'Proposed Rates'!F53</f>
        <v>-6.9999999999999999E-4</v>
      </c>
      <c r="R36" s="25">
        <f t="shared" si="31"/>
        <v>5000</v>
      </c>
      <c r="S36" s="26">
        <f t="shared" si="25"/>
        <v>-3.5</v>
      </c>
      <c r="T36" s="27"/>
      <c r="U36" s="30">
        <f t="shared" si="1"/>
        <v>0</v>
      </c>
      <c r="V36" s="31">
        <f t="shared" si="2"/>
        <v>0</v>
      </c>
      <c r="X36" s="28">
        <f>+'Proposed Rates'!G53</f>
        <v>0</v>
      </c>
      <c r="Y36" s="25">
        <f t="shared" si="32"/>
        <v>5000</v>
      </c>
      <c r="Z36" s="26">
        <f t="shared" si="26"/>
        <v>0</v>
      </c>
      <c r="AA36" s="27"/>
      <c r="AB36" s="30">
        <f t="shared" si="3"/>
        <v>3.5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149.32</v>
      </c>
      <c r="I39" s="62"/>
      <c r="J39" s="239"/>
      <c r="K39" s="240"/>
      <c r="L39" s="238">
        <f>SUM(L23:L38)</f>
        <v>154.17000000000002</v>
      </c>
      <c r="M39" s="62"/>
      <c r="N39" s="37">
        <f t="shared" si="23"/>
        <v>4.8500000000000227</v>
      </c>
      <c r="O39" s="38">
        <f t="shared" si="24"/>
        <v>3.2480578623091498E-2</v>
      </c>
      <c r="Q39" s="239"/>
      <c r="R39" s="240"/>
      <c r="S39" s="238">
        <f>SUM(S23:S38)</f>
        <v>165.14</v>
      </c>
      <c r="T39" s="62"/>
      <c r="U39" s="37">
        <f t="shared" si="1"/>
        <v>10.96999999999997</v>
      </c>
      <c r="V39" s="38">
        <f t="shared" si="2"/>
        <v>7.115521826555081E-2</v>
      </c>
      <c r="X39" s="239"/>
      <c r="Y39" s="240"/>
      <c r="Z39" s="238">
        <f>SUM(Z23:Z38)</f>
        <v>175.43</v>
      </c>
      <c r="AA39" s="62"/>
      <c r="AB39" s="37">
        <f t="shared" si="3"/>
        <v>10.29000000000002</v>
      </c>
      <c r="AC39" s="38">
        <f t="shared" si="4"/>
        <v>6.2310766622260032E-2</v>
      </c>
      <c r="AE39" s="239"/>
      <c r="AF39" s="240"/>
      <c r="AG39" s="238">
        <f>SUM(AG23:AG38)</f>
        <v>181.77</v>
      </c>
      <c r="AH39" s="62"/>
      <c r="AI39" s="37">
        <f t="shared" si="5"/>
        <v>6.3400000000000034</v>
      </c>
      <c r="AJ39" s="38">
        <f t="shared" si="6"/>
        <v>3.613977084877161E-2</v>
      </c>
      <c r="AL39" s="239"/>
      <c r="AM39" s="240"/>
      <c r="AN39" s="238">
        <f>SUM(AN23:AN38)</f>
        <v>186.93</v>
      </c>
      <c r="AO39" s="62"/>
      <c r="AP39" s="37">
        <f t="shared" si="7"/>
        <v>5.1599999999999966</v>
      </c>
      <c r="AQ39" s="38">
        <f t="shared" si="8"/>
        <v>2.8387522693513762E-2</v>
      </c>
    </row>
    <row r="40" spans="2:43" ht="38.25" x14ac:dyDescent="0.2">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5167.5</v>
      </c>
      <c r="H44" s="26">
        <f>G44*F44</f>
        <v>0.31004999999999999</v>
      </c>
      <c r="I44" s="27"/>
      <c r="J44" s="46">
        <f>'Proposed Rates'!E234</f>
        <v>6.0000000000000002E-5</v>
      </c>
      <c r="K44" s="45">
        <f>$F$18*(1+J73)</f>
        <v>5169</v>
      </c>
      <c r="L44" s="26">
        <f>K44*J44</f>
        <v>0.31014000000000003</v>
      </c>
      <c r="M44" s="27"/>
      <c r="N44" s="30">
        <f>L44-H44</f>
        <v>9.0000000000034497E-5</v>
      </c>
      <c r="O44" s="31">
        <f>IF((H44)=0,"",(N44/H44))</f>
        <v>2.9027576197398645E-4</v>
      </c>
      <c r="Q44" s="46">
        <f>'Proposed Rates'!F234</f>
        <v>6.0000000000000002E-5</v>
      </c>
      <c r="R44" s="45">
        <f>$F$18*(1+Q73)</f>
        <v>5169</v>
      </c>
      <c r="S44" s="26">
        <f>R44*Q44</f>
        <v>0.31014000000000003</v>
      </c>
      <c r="T44" s="27"/>
      <c r="U44" s="30">
        <f t="shared" si="1"/>
        <v>0</v>
      </c>
      <c r="V44" s="31">
        <f t="shared" si="2"/>
        <v>0</v>
      </c>
      <c r="X44" s="46">
        <f>'Proposed Rates'!G234</f>
        <v>6.0000000000000002E-5</v>
      </c>
      <c r="Y44" s="45">
        <f>$F$18*(1+X73)</f>
        <v>5169</v>
      </c>
      <c r="Z44" s="26">
        <f>Y44*X44</f>
        <v>0.31014000000000003</v>
      </c>
      <c r="AA44" s="27"/>
      <c r="AB44" s="30">
        <f t="shared" si="3"/>
        <v>0</v>
      </c>
      <c r="AC44" s="31">
        <f t="shared" si="4"/>
        <v>0</v>
      </c>
      <c r="AE44" s="46">
        <f>'Proposed Rates'!H234</f>
        <v>6.0000000000000002E-5</v>
      </c>
      <c r="AF44" s="45">
        <f>$F$18*(1+AE73)</f>
        <v>5169</v>
      </c>
      <c r="AG44" s="26">
        <f>AF44*AE44</f>
        <v>0.31014000000000003</v>
      </c>
      <c r="AH44" s="27"/>
      <c r="AI44" s="30">
        <f t="shared" si="5"/>
        <v>0</v>
      </c>
      <c r="AJ44" s="31">
        <f t="shared" si="6"/>
        <v>0</v>
      </c>
      <c r="AL44" s="46">
        <f>'Proposed Rates'!I234</f>
        <v>6.0000000000000002E-5</v>
      </c>
      <c r="AM44" s="45">
        <f>$F$18*(1+AL73)</f>
        <v>5169</v>
      </c>
      <c r="AN44" s="26">
        <f>AM44*AL44</f>
        <v>0.31014000000000003</v>
      </c>
      <c r="AO44" s="27"/>
      <c r="AP44" s="30">
        <f t="shared" si="7"/>
        <v>0</v>
      </c>
      <c r="AQ44" s="31">
        <f t="shared" si="8"/>
        <v>0</v>
      </c>
    </row>
    <row r="45" spans="2:43" x14ac:dyDescent="0.2">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170.56802499999998</v>
      </c>
      <c r="I47" s="36"/>
      <c r="J47" s="53"/>
      <c r="K47" s="55"/>
      <c r="L47" s="54">
        <f>SUM(L40:L46)+L39</f>
        <v>173.60947000000002</v>
      </c>
      <c r="M47" s="36"/>
      <c r="N47" s="37">
        <f t="shared" ref="N47:N64" si="58">L47-H47</f>
        <v>3.0414450000000386</v>
      </c>
      <c r="O47" s="38">
        <f t="shared" ref="O47:O64" si="59">IF((H47)=0,"",(N47/H47))</f>
        <v>1.7831272889511612E-2</v>
      </c>
      <c r="Q47" s="53"/>
      <c r="R47" s="55"/>
      <c r="S47" s="54">
        <f>SUM(S40:S46)+S39</f>
        <v>184.57946999999999</v>
      </c>
      <c r="T47" s="36"/>
      <c r="U47" s="37">
        <f t="shared" si="1"/>
        <v>10.96999999999997</v>
      </c>
      <c r="V47" s="38">
        <f t="shared" si="2"/>
        <v>6.3187797301610157E-2</v>
      </c>
      <c r="X47" s="53"/>
      <c r="Y47" s="55"/>
      <c r="Z47" s="54">
        <f>SUM(Z40:Z46)+Z39</f>
        <v>197.86947000000001</v>
      </c>
      <c r="AA47" s="36"/>
      <c r="AB47" s="37">
        <f t="shared" si="3"/>
        <v>13.29000000000002</v>
      </c>
      <c r="AC47" s="38">
        <f t="shared" si="4"/>
        <v>7.2001506993166806E-2</v>
      </c>
      <c r="AE47" s="53"/>
      <c r="AF47" s="55"/>
      <c r="AG47" s="54">
        <f>SUM(AG40:AG46)+AG39</f>
        <v>204.20947000000001</v>
      </c>
      <c r="AH47" s="36"/>
      <c r="AI47" s="37">
        <f t="shared" si="5"/>
        <v>6.3400000000000034</v>
      </c>
      <c r="AJ47" s="38">
        <f t="shared" si="6"/>
        <v>3.2041325020984807E-2</v>
      </c>
      <c r="AL47" s="53"/>
      <c r="AM47" s="55"/>
      <c r="AN47" s="54">
        <f>SUM(AN40:AN46)+AN39</f>
        <v>209.36947000000001</v>
      </c>
      <c r="AO47" s="36"/>
      <c r="AP47" s="37">
        <f t="shared" si="7"/>
        <v>5.1599999999999966</v>
      </c>
      <c r="AQ47" s="38">
        <f t="shared" si="8"/>
        <v>2.526817194129144E-2</v>
      </c>
    </row>
    <row r="48" spans="2:43" x14ac:dyDescent="0.2">
      <c r="B48" s="27" t="s">
        <v>28</v>
      </c>
      <c r="C48" s="27"/>
      <c r="D48" s="56" t="s">
        <v>20</v>
      </c>
      <c r="E48" s="57"/>
      <c r="F48" s="28">
        <f>'Proposed Rates'!D154</f>
        <v>7.1000000000000004E-3</v>
      </c>
      <c r="G48" s="58">
        <f>F18*(1+F73)</f>
        <v>5167.5</v>
      </c>
      <c r="H48" s="26">
        <f>G48*F48</f>
        <v>36.689250000000001</v>
      </c>
      <c r="I48" s="27"/>
      <c r="J48" s="28">
        <f>'Proposed Rates'!E154</f>
        <v>6.8999999999999999E-3</v>
      </c>
      <c r="K48" s="59">
        <f>F18*(1+J73)</f>
        <v>5169</v>
      </c>
      <c r="L48" s="26">
        <f>K48*J48</f>
        <v>35.6661</v>
      </c>
      <c r="M48" s="27"/>
      <c r="N48" s="30">
        <f t="shared" si="58"/>
        <v>-1.0231500000000011</v>
      </c>
      <c r="O48" s="31">
        <f t="shared" si="59"/>
        <v>-2.7886915104560629E-2</v>
      </c>
      <c r="Q48" s="28">
        <f>'Proposed Rates'!F154</f>
        <v>6.8999999999999999E-3</v>
      </c>
      <c r="R48" s="59">
        <f>$F$18*(1+Q73)</f>
        <v>5169</v>
      </c>
      <c r="S48" s="26">
        <f>R48*Q48</f>
        <v>35.6661</v>
      </c>
      <c r="T48" s="27"/>
      <c r="U48" s="30">
        <f t="shared" si="1"/>
        <v>0</v>
      </c>
      <c r="V48" s="31">
        <f t="shared" si="2"/>
        <v>0</v>
      </c>
      <c r="X48" s="28">
        <f>'Proposed Rates'!G154</f>
        <v>6.8999999999999999E-3</v>
      </c>
      <c r="Y48" s="59">
        <f>$F$18*(1+X73)</f>
        <v>5169</v>
      </c>
      <c r="Z48" s="26">
        <f>Y48*X48</f>
        <v>35.6661</v>
      </c>
      <c r="AA48" s="27"/>
      <c r="AB48" s="30">
        <f t="shared" si="3"/>
        <v>0</v>
      </c>
      <c r="AC48" s="31">
        <f t="shared" si="4"/>
        <v>0</v>
      </c>
      <c r="AE48" s="28">
        <f>'Proposed Rates'!H154</f>
        <v>6.8999999999999999E-3</v>
      </c>
      <c r="AF48" s="59">
        <f>$F$18*(1+AE73)</f>
        <v>5169</v>
      </c>
      <c r="AG48" s="26">
        <f>AF48*AE48</f>
        <v>35.6661</v>
      </c>
      <c r="AH48" s="27"/>
      <c r="AI48" s="30">
        <f t="shared" si="5"/>
        <v>0</v>
      </c>
      <c r="AJ48" s="31">
        <f t="shared" si="6"/>
        <v>0</v>
      </c>
      <c r="AL48" s="28">
        <f>'Proposed Rates'!I154</f>
        <v>6.8999999999999999E-3</v>
      </c>
      <c r="AM48" s="59">
        <f>$F$18*(1+AL73)</f>
        <v>5169</v>
      </c>
      <c r="AN48" s="26">
        <f>AM48*AL48</f>
        <v>35.6661</v>
      </c>
      <c r="AO48" s="27"/>
      <c r="AP48" s="30">
        <f t="shared" si="7"/>
        <v>0</v>
      </c>
      <c r="AQ48" s="31">
        <f t="shared" si="8"/>
        <v>0</v>
      </c>
    </row>
    <row r="49" spans="2:43" ht="25.5" x14ac:dyDescent="0.2">
      <c r="B49" s="60" t="s">
        <v>29</v>
      </c>
      <c r="C49" s="27"/>
      <c r="D49" s="56" t="s">
        <v>20</v>
      </c>
      <c r="E49" s="57"/>
      <c r="F49" s="28">
        <f>'Proposed Rates'!D168</f>
        <v>5.0000000000000001E-3</v>
      </c>
      <c r="G49" s="58">
        <f>G48</f>
        <v>5167.5</v>
      </c>
      <c r="H49" s="26">
        <f>G49*F49</f>
        <v>25.837500000000002</v>
      </c>
      <c r="I49" s="27"/>
      <c r="J49" s="28">
        <f>'Proposed Rates'!E168</f>
        <v>5.0000000000000001E-3</v>
      </c>
      <c r="K49" s="59">
        <f>K48</f>
        <v>5169</v>
      </c>
      <c r="L49" s="26">
        <f>K49*J49</f>
        <v>25.844999999999999</v>
      </c>
      <c r="M49" s="27"/>
      <c r="N49" s="30">
        <f t="shared" si="58"/>
        <v>7.4999999999967315E-3</v>
      </c>
      <c r="O49" s="31">
        <f t="shared" si="59"/>
        <v>2.9027576197374863E-4</v>
      </c>
      <c r="Q49" s="28">
        <f>'Proposed Rates'!F168</f>
        <v>5.0000000000000001E-3</v>
      </c>
      <c r="R49" s="59">
        <f>R48</f>
        <v>5169</v>
      </c>
      <c r="S49" s="26">
        <f>R49*Q49</f>
        <v>25.844999999999999</v>
      </c>
      <c r="T49" s="27"/>
      <c r="U49" s="30">
        <f t="shared" si="1"/>
        <v>0</v>
      </c>
      <c r="V49" s="31">
        <f t="shared" si="2"/>
        <v>0</v>
      </c>
      <c r="X49" s="28">
        <f>'Proposed Rates'!G168</f>
        <v>5.0000000000000001E-3</v>
      </c>
      <c r="Y49" s="59">
        <f>Y48</f>
        <v>5169</v>
      </c>
      <c r="Z49" s="26">
        <f>Y49*X49</f>
        <v>25.844999999999999</v>
      </c>
      <c r="AA49" s="27"/>
      <c r="AB49" s="30">
        <f t="shared" si="3"/>
        <v>0</v>
      </c>
      <c r="AC49" s="31">
        <f t="shared" si="4"/>
        <v>0</v>
      </c>
      <c r="AE49" s="28">
        <f>'Proposed Rates'!H168</f>
        <v>5.0000000000000001E-3</v>
      </c>
      <c r="AF49" s="59">
        <f>AF48</f>
        <v>5169</v>
      </c>
      <c r="AG49" s="26">
        <f>AF49*AE49</f>
        <v>25.844999999999999</v>
      </c>
      <c r="AH49" s="27"/>
      <c r="AI49" s="30">
        <f t="shared" si="5"/>
        <v>0</v>
      </c>
      <c r="AJ49" s="31">
        <f t="shared" si="6"/>
        <v>0</v>
      </c>
      <c r="AL49" s="28">
        <f>'Proposed Rates'!I168</f>
        <v>5.0000000000000001E-3</v>
      </c>
      <c r="AM49" s="59">
        <f>AM48</f>
        <v>5169</v>
      </c>
      <c r="AN49" s="26">
        <f>AM49*AL49</f>
        <v>25.844999999999999</v>
      </c>
      <c r="AO49" s="27"/>
      <c r="AP49" s="30">
        <f t="shared" si="7"/>
        <v>0</v>
      </c>
      <c r="AQ49" s="31">
        <f t="shared" si="8"/>
        <v>0</v>
      </c>
    </row>
    <row r="50" spans="2:43" ht="25.5" x14ac:dyDescent="0.2">
      <c r="B50" s="50" t="s">
        <v>30</v>
      </c>
      <c r="C50" s="35"/>
      <c r="D50" s="35"/>
      <c r="E50" s="35"/>
      <c r="F50" s="61"/>
      <c r="G50" s="53"/>
      <c r="H50" s="54">
        <f>SUM(H47:H49)</f>
        <v>233.094775</v>
      </c>
      <c r="I50" s="62"/>
      <c r="J50" s="63"/>
      <c r="K50" s="64"/>
      <c r="L50" s="54">
        <f>SUM(L47:L49)</f>
        <v>235.12057000000001</v>
      </c>
      <c r="M50" s="62"/>
      <c r="N50" s="37">
        <f t="shared" si="58"/>
        <v>2.0257950000000164</v>
      </c>
      <c r="O50" s="38">
        <f t="shared" si="59"/>
        <v>8.6908640487544878E-3</v>
      </c>
      <c r="Q50" s="63"/>
      <c r="R50" s="64"/>
      <c r="S50" s="54">
        <f>SUM(S47:S49)</f>
        <v>246.09056999999999</v>
      </c>
      <c r="T50" s="62"/>
      <c r="U50" s="37">
        <f t="shared" si="1"/>
        <v>10.96999999999997</v>
      </c>
      <c r="V50" s="38">
        <f t="shared" si="2"/>
        <v>4.6656913089314002E-2</v>
      </c>
      <c r="X50" s="63"/>
      <c r="Y50" s="64"/>
      <c r="Z50" s="54">
        <f>SUM(Z47:Z49)</f>
        <v>259.38057000000003</v>
      </c>
      <c r="AA50" s="62"/>
      <c r="AB50" s="37">
        <f t="shared" si="3"/>
        <v>13.290000000000049</v>
      </c>
      <c r="AC50" s="38">
        <f t="shared" si="4"/>
        <v>5.4004507364910609E-2</v>
      </c>
      <c r="AE50" s="63"/>
      <c r="AF50" s="64"/>
      <c r="AG50" s="54">
        <f>SUM(AG47:AG49)</f>
        <v>265.72057000000001</v>
      </c>
      <c r="AH50" s="62"/>
      <c r="AI50" s="37">
        <f t="shared" si="5"/>
        <v>6.339999999999975</v>
      </c>
      <c r="AJ50" s="38">
        <f t="shared" si="6"/>
        <v>2.4442848591164613E-2</v>
      </c>
      <c r="AL50" s="63"/>
      <c r="AM50" s="64"/>
      <c r="AN50" s="54">
        <f>SUM(AN47:AN49)</f>
        <v>270.88057000000003</v>
      </c>
      <c r="AO50" s="62"/>
      <c r="AP50" s="37">
        <f t="shared" si="7"/>
        <v>5.160000000000025</v>
      </c>
      <c r="AQ50" s="38">
        <f t="shared" si="8"/>
        <v>1.941889557138924E-2</v>
      </c>
    </row>
    <row r="51" spans="2:43" ht="25.5" x14ac:dyDescent="0.2">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5" x14ac:dyDescent="0.2">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891.34802500000001</v>
      </c>
      <c r="I60" s="94"/>
      <c r="J60" s="95"/>
      <c r="K60" s="95"/>
      <c r="L60" s="97">
        <f>SUM(L51:L56,L50)</f>
        <v>893.74967000000015</v>
      </c>
      <c r="M60" s="96"/>
      <c r="N60" s="97">
        <f t="shared" ref="N60" si="72">L60-H60</f>
        <v>2.4016450000001441</v>
      </c>
      <c r="O60" s="98">
        <f t="shared" ref="O60" si="73">IF((H60)=0,"",(N60/H60))</f>
        <v>2.6943965012994156E-3</v>
      </c>
      <c r="Q60" s="95"/>
      <c r="R60" s="95"/>
      <c r="S60" s="97">
        <f>SUM(S51:S56,S50)</f>
        <v>904.73967000000005</v>
      </c>
      <c r="T60" s="96"/>
      <c r="U60" s="97">
        <f t="shared" si="1"/>
        <v>10.989999999999895</v>
      </c>
      <c r="V60" s="98">
        <f>IF((L60)=0,"",(U60/L60))</f>
        <v>1.2296508036752498E-2</v>
      </c>
      <c r="X60" s="95"/>
      <c r="Y60" s="95"/>
      <c r="Z60" s="97">
        <f>SUM(Z51:Z56,Z50)</f>
        <v>918.04967000000011</v>
      </c>
      <c r="AA60" s="96"/>
      <c r="AB60" s="97">
        <f t="shared" si="3"/>
        <v>13.310000000000059</v>
      </c>
      <c r="AC60" s="98">
        <f>IF((S60)=0,"",(AB60/S60))</f>
        <v>1.4711414168453627E-2</v>
      </c>
      <c r="AE60" s="95"/>
      <c r="AF60" s="95"/>
      <c r="AG60" s="97">
        <f>SUM(AG51:AG56,AG50)</f>
        <v>924.40967000000001</v>
      </c>
      <c r="AH60" s="96"/>
      <c r="AI60" s="97">
        <f t="shared" ref="AI60:AI64" si="74">AG60-Z60</f>
        <v>6.3599999999999</v>
      </c>
      <c r="AJ60" s="98">
        <f>IF((Z60)=0,"",(AI60/Z60))</f>
        <v>6.9277297381958635E-3</v>
      </c>
      <c r="AL60" s="95"/>
      <c r="AM60" s="95"/>
      <c r="AN60" s="97">
        <f>SUM(AN51:AN56,AN50)</f>
        <v>929.58967000000007</v>
      </c>
      <c r="AO60" s="96"/>
      <c r="AP60" s="97">
        <f t="shared" ref="AP60:AP64" si="75">AN60-AG60</f>
        <v>5.1800000000000637</v>
      </c>
      <c r="AQ60" s="98">
        <f>IF((AG60)=0,"",(AP60/AG60))</f>
        <v>5.6035761720234535E-3</v>
      </c>
    </row>
    <row r="61" spans="2:43" x14ac:dyDescent="0.2">
      <c r="B61" s="99" t="s">
        <v>40</v>
      </c>
      <c r="C61" s="21"/>
      <c r="D61" s="21"/>
      <c r="E61" s="21"/>
      <c r="F61" s="100">
        <v>0.13</v>
      </c>
      <c r="G61" s="101"/>
      <c r="H61" s="102">
        <f>H60*F61</f>
        <v>115.87524325000001</v>
      </c>
      <c r="I61" s="103"/>
      <c r="J61" s="104">
        <v>0.13</v>
      </c>
      <c r="K61" s="103"/>
      <c r="L61" s="105">
        <f>L60*J61</f>
        <v>116.18745710000002</v>
      </c>
      <c r="M61" s="106"/>
      <c r="N61" s="107">
        <f t="shared" si="58"/>
        <v>0.31221385000000623</v>
      </c>
      <c r="O61" s="108">
        <f t="shared" si="59"/>
        <v>2.6943965012993076E-3</v>
      </c>
      <c r="Q61" s="104">
        <v>0.13</v>
      </c>
      <c r="R61" s="103"/>
      <c r="S61" s="105">
        <f>S60*Q61</f>
        <v>117.61615710000001</v>
      </c>
      <c r="T61" s="106"/>
      <c r="U61" s="107">
        <f t="shared" si="1"/>
        <v>1.4286999999999921</v>
      </c>
      <c r="V61" s="108">
        <f t="shared" ref="V61:V70" si="76">IF((L61)=0,"",(U61/L61))</f>
        <v>1.2296508036752548E-2</v>
      </c>
      <c r="X61" s="104">
        <v>0.13</v>
      </c>
      <c r="Y61" s="103"/>
      <c r="Z61" s="105">
        <f>Z60*X61</f>
        <v>119.34645710000002</v>
      </c>
      <c r="AA61" s="106"/>
      <c r="AB61" s="107">
        <f t="shared" si="3"/>
        <v>1.7303000000000139</v>
      </c>
      <c r="AC61" s="108">
        <f t="shared" ref="AC61:AC70" si="77">IF((S61)=0,"",(AB61/S61))</f>
        <v>1.4711414168453679E-2</v>
      </c>
      <c r="AE61" s="104">
        <v>0.13</v>
      </c>
      <c r="AF61" s="103"/>
      <c r="AG61" s="105">
        <f>AG60*AE61</f>
        <v>120.1732571</v>
      </c>
      <c r="AH61" s="106"/>
      <c r="AI61" s="107">
        <f t="shared" si="74"/>
        <v>0.82679999999997733</v>
      </c>
      <c r="AJ61" s="108">
        <f t="shared" ref="AJ61:AJ70" si="78">IF((Z61)=0,"",(AI61/Z61))</f>
        <v>6.9277297381957819E-3</v>
      </c>
      <c r="AL61" s="104">
        <v>0.13</v>
      </c>
      <c r="AM61" s="103"/>
      <c r="AN61" s="105">
        <f>AN60*AL61</f>
        <v>120.84665710000002</v>
      </c>
      <c r="AO61" s="106"/>
      <c r="AP61" s="107">
        <f t="shared" si="75"/>
        <v>0.6734000000000151</v>
      </c>
      <c r="AQ61" s="108">
        <f t="shared" ref="AQ61:AQ70" si="79">IF((AG61)=0,"",(AP61/AG61))</f>
        <v>5.6035761720235099E-3</v>
      </c>
    </row>
    <row r="62" spans="2:43" x14ac:dyDescent="0.2">
      <c r="B62" s="109" t="s">
        <v>41</v>
      </c>
      <c r="C62" s="21"/>
      <c r="D62" s="21"/>
      <c r="E62" s="21"/>
      <c r="F62" s="110"/>
      <c r="G62" s="101"/>
      <c r="H62" s="102">
        <f>H60+H61</f>
        <v>1007.22326825</v>
      </c>
      <c r="I62" s="103"/>
      <c r="J62" s="103"/>
      <c r="K62" s="103"/>
      <c r="L62" s="105">
        <f>L60+L61</f>
        <v>1009.9371271000002</v>
      </c>
      <c r="M62" s="106"/>
      <c r="N62" s="107">
        <f t="shared" si="58"/>
        <v>2.7138588500001788</v>
      </c>
      <c r="O62" s="108">
        <f t="shared" si="59"/>
        <v>2.6943965012994316E-3</v>
      </c>
      <c r="Q62" s="103"/>
      <c r="R62" s="103"/>
      <c r="S62" s="105">
        <f>S60+S61</f>
        <v>1022.3558271000001</v>
      </c>
      <c r="T62" s="106"/>
      <c r="U62" s="107">
        <f t="shared" si="1"/>
        <v>12.418699999999831</v>
      </c>
      <c r="V62" s="108">
        <f t="shared" si="76"/>
        <v>1.2296508036752448E-2</v>
      </c>
      <c r="X62" s="103"/>
      <c r="Y62" s="103"/>
      <c r="Z62" s="105">
        <f>Z60+Z61</f>
        <v>1037.3961271000001</v>
      </c>
      <c r="AA62" s="106"/>
      <c r="AB62" s="107">
        <f t="shared" si="3"/>
        <v>15.040300000000002</v>
      </c>
      <c r="AC62" s="108">
        <f t="shared" si="77"/>
        <v>1.4711414168453563E-2</v>
      </c>
      <c r="AE62" s="103"/>
      <c r="AF62" s="103"/>
      <c r="AG62" s="105">
        <f>AG60+AG61</f>
        <v>1044.5829271</v>
      </c>
      <c r="AH62" s="106"/>
      <c r="AI62" s="107">
        <f t="shared" si="74"/>
        <v>7.1867999999999483</v>
      </c>
      <c r="AJ62" s="108">
        <f t="shared" si="78"/>
        <v>6.9277297381959233E-3</v>
      </c>
      <c r="AL62" s="103"/>
      <c r="AM62" s="103"/>
      <c r="AN62" s="105">
        <f>AN60+AN61</f>
        <v>1050.4363271000002</v>
      </c>
      <c r="AO62" s="106"/>
      <c r="AP62" s="107">
        <f t="shared" si="75"/>
        <v>5.8534000000001924</v>
      </c>
      <c r="AQ62" s="108">
        <f t="shared" si="79"/>
        <v>5.6035761720235689E-3</v>
      </c>
    </row>
    <row r="63" spans="2:43" ht="15.75" customHeight="1" x14ac:dyDescent="0.2">
      <c r="B63" s="415" t="s">
        <v>127</v>
      </c>
      <c r="C63" s="415"/>
      <c r="D63" s="415"/>
      <c r="E63" s="21"/>
      <c r="F63" s="267">
        <f>'Proposed Rates'!D262</f>
        <v>0.318</v>
      </c>
      <c r="G63" s="101"/>
      <c r="H63" s="111">
        <f>F63*H60</f>
        <v>283.44867195</v>
      </c>
      <c r="I63" s="103"/>
      <c r="J63" s="268">
        <f>'Proposed Rates'!E262</f>
        <v>0.318</v>
      </c>
      <c r="K63" s="103"/>
      <c r="L63" s="112">
        <f>J63*L60</f>
        <v>284.21239506000006</v>
      </c>
      <c r="M63" s="106"/>
      <c r="N63" s="112">
        <f t="shared" si="58"/>
        <v>0.76372311000005766</v>
      </c>
      <c r="O63" s="113">
        <f t="shared" si="59"/>
        <v>2.6943965012994572E-3</v>
      </c>
      <c r="Q63" s="268">
        <f>'Proposed Rates'!F262</f>
        <v>0.318</v>
      </c>
      <c r="R63" s="103"/>
      <c r="S63" s="112">
        <f>Q63*S60</f>
        <v>287.70721506000001</v>
      </c>
      <c r="T63" s="106"/>
      <c r="U63" s="112">
        <f t="shared" si="1"/>
        <v>3.4948199999999474</v>
      </c>
      <c r="V63" s="113">
        <f t="shared" si="76"/>
        <v>1.229650803675243E-2</v>
      </c>
      <c r="X63" s="268">
        <f>'Proposed Rates'!G262</f>
        <v>0.318</v>
      </c>
      <c r="Y63" s="103"/>
      <c r="Z63" s="112">
        <f>X63*Z60</f>
        <v>291.93979506000005</v>
      </c>
      <c r="AA63" s="106"/>
      <c r="AB63" s="112">
        <f t="shared" si="3"/>
        <v>4.2325800000000413</v>
      </c>
      <c r="AC63" s="113">
        <f t="shared" si="77"/>
        <v>1.4711414168453705E-2</v>
      </c>
      <c r="AE63" s="268">
        <f>'Proposed Rates'!H262</f>
        <v>0.318</v>
      </c>
      <c r="AF63" s="103"/>
      <c r="AG63" s="112">
        <f>AE63*AG60</f>
        <v>293.96227506000002</v>
      </c>
      <c r="AH63" s="106"/>
      <c r="AI63" s="112">
        <f t="shared" si="74"/>
        <v>2.0224799999999732</v>
      </c>
      <c r="AJ63" s="113">
        <f t="shared" si="78"/>
        <v>6.9277297381958808E-3</v>
      </c>
      <c r="AL63" s="268">
        <f>'Proposed Rates'!I262</f>
        <v>0.318</v>
      </c>
      <c r="AM63" s="103"/>
      <c r="AN63" s="112">
        <f>AL63*AN60</f>
        <v>295.60951506000004</v>
      </c>
      <c r="AO63" s="106"/>
      <c r="AP63" s="112">
        <f t="shared" si="75"/>
        <v>1.6472400000000107</v>
      </c>
      <c r="AQ63" s="113">
        <f t="shared" si="79"/>
        <v>5.6035761720234206E-3</v>
      </c>
    </row>
    <row r="64" spans="2:43" ht="13.5" customHeight="1" thickBot="1" x14ac:dyDescent="0.25">
      <c r="B64" s="416" t="s">
        <v>126</v>
      </c>
      <c r="C64" s="416"/>
      <c r="D64" s="416"/>
      <c r="E64" s="114"/>
      <c r="F64" s="115"/>
      <c r="G64" s="116"/>
      <c r="H64" s="117">
        <f>H62-H63</f>
        <v>723.77459629999998</v>
      </c>
      <c r="I64" s="118"/>
      <c r="J64" s="118"/>
      <c r="K64" s="118"/>
      <c r="L64" s="119">
        <f>L62-L63</f>
        <v>725.72473204000016</v>
      </c>
      <c r="M64" s="120"/>
      <c r="N64" s="121">
        <f t="shared" si="58"/>
        <v>1.950135740000178</v>
      </c>
      <c r="O64" s="122">
        <f t="shared" si="59"/>
        <v>2.6943965012995001E-3</v>
      </c>
      <c r="Q64" s="118"/>
      <c r="R64" s="118"/>
      <c r="S64" s="119">
        <f>S62-S63</f>
        <v>734.64861203999999</v>
      </c>
      <c r="T64" s="120"/>
      <c r="U64" s="121">
        <f t="shared" si="1"/>
        <v>8.9238799999998264</v>
      </c>
      <c r="V64" s="122">
        <f t="shared" si="76"/>
        <v>1.2296508036752377E-2</v>
      </c>
      <c r="X64" s="118"/>
      <c r="Y64" s="118"/>
      <c r="Z64" s="119">
        <f>Z62-Z63</f>
        <v>745.45633204000001</v>
      </c>
      <c r="AA64" s="120"/>
      <c r="AB64" s="121">
        <f t="shared" si="3"/>
        <v>10.807720000000018</v>
      </c>
      <c r="AC64" s="122">
        <f t="shared" si="77"/>
        <v>1.4711414168453585E-2</v>
      </c>
      <c r="AE64" s="118"/>
      <c r="AF64" s="118"/>
      <c r="AG64" s="119">
        <f>AG62-AG63</f>
        <v>750.62065203999998</v>
      </c>
      <c r="AH64" s="120"/>
      <c r="AI64" s="121">
        <f t="shared" si="74"/>
        <v>5.1643199999999752</v>
      </c>
      <c r="AJ64" s="122">
        <f t="shared" si="78"/>
        <v>6.9277297381959407E-3</v>
      </c>
      <c r="AL64" s="118"/>
      <c r="AM64" s="118"/>
      <c r="AN64" s="119">
        <f>AN62-AN63</f>
        <v>754.82681204000016</v>
      </c>
      <c r="AO64" s="120"/>
      <c r="AP64" s="121">
        <f t="shared" si="75"/>
        <v>4.2061600000001818</v>
      </c>
      <c r="AQ64" s="122">
        <f t="shared" si="79"/>
        <v>5.603576172023627E-3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933.49802499999998</v>
      </c>
      <c r="I66" s="134"/>
      <c r="J66" s="135"/>
      <c r="K66" s="135"/>
      <c r="L66" s="137">
        <f>SUM(L57:L58,L50,L51:L53)</f>
        <v>935.89967000000013</v>
      </c>
      <c r="M66" s="136"/>
      <c r="N66" s="137">
        <f t="shared" ref="N66:N70" si="80">L66-H66</f>
        <v>2.4016450000001441</v>
      </c>
      <c r="O66" s="98">
        <f t="shared" ref="O66:O70" si="81">IF((H66)=0,"",(N66/H66))</f>
        <v>2.5727370981852311E-3</v>
      </c>
      <c r="Q66" s="135"/>
      <c r="R66" s="135"/>
      <c r="S66" s="137">
        <f>SUM(S57:S58,S50,S51:S53)</f>
        <v>946.88967000000002</v>
      </c>
      <c r="T66" s="136"/>
      <c r="U66" s="137">
        <f t="shared" si="1"/>
        <v>10.989999999999895</v>
      </c>
      <c r="V66" s="98">
        <f t="shared" si="76"/>
        <v>1.1742711694726737E-2</v>
      </c>
      <c r="X66" s="135"/>
      <c r="Y66" s="135"/>
      <c r="Z66" s="137">
        <f>SUM(Z57:Z58,Z50,Z51:Z53)</f>
        <v>960.19967000000008</v>
      </c>
      <c r="AA66" s="136"/>
      <c r="AB66" s="137">
        <f t="shared" si="3"/>
        <v>13.310000000000059</v>
      </c>
      <c r="AC66" s="98">
        <f t="shared" si="77"/>
        <v>1.4056547897496927E-2</v>
      </c>
      <c r="AE66" s="135"/>
      <c r="AF66" s="135"/>
      <c r="AG66" s="137">
        <f>SUM(AG57:AG58,AG50,AG51:AG53)</f>
        <v>966.55966999999998</v>
      </c>
      <c r="AH66" s="136"/>
      <c r="AI66" s="137">
        <f t="shared" ref="AI66:AI70" si="82">AG66-Z66</f>
        <v>6.3599999999999</v>
      </c>
      <c r="AJ66" s="98">
        <f t="shared" si="78"/>
        <v>6.6236223555460076E-3</v>
      </c>
      <c r="AL66" s="135"/>
      <c r="AM66" s="135"/>
      <c r="AN66" s="137">
        <f>SUM(AN57:AN58,AN50,AN51:AN53)</f>
        <v>971.73967000000016</v>
      </c>
      <c r="AO66" s="136"/>
      <c r="AP66" s="137">
        <f t="shared" ref="AP66:AP70" si="83">AN66-AG66</f>
        <v>5.1800000000001774</v>
      </c>
      <c r="AQ66" s="98">
        <f t="shared" si="79"/>
        <v>5.3592138807117594E-3</v>
      </c>
    </row>
    <row r="67" spans="1:43" s="79" customFormat="1" x14ac:dyDescent="0.2">
      <c r="B67" s="138" t="s">
        <v>40</v>
      </c>
      <c r="C67" s="73"/>
      <c r="D67" s="73"/>
      <c r="E67" s="73"/>
      <c r="F67" s="139">
        <v>0.13</v>
      </c>
      <c r="G67" s="132"/>
      <c r="H67" s="140">
        <f>H66*F67</f>
        <v>121.35474325</v>
      </c>
      <c r="I67" s="141"/>
      <c r="J67" s="142">
        <v>0.13</v>
      </c>
      <c r="K67" s="143"/>
      <c r="L67" s="146">
        <f>L66*J67</f>
        <v>121.66695710000002</v>
      </c>
      <c r="M67" s="145"/>
      <c r="N67" s="146">
        <f t="shared" si="80"/>
        <v>0.31221385000002044</v>
      </c>
      <c r="O67" s="108">
        <f t="shared" si="81"/>
        <v>2.5727370981852449E-3</v>
      </c>
      <c r="Q67" s="142">
        <v>0.13</v>
      </c>
      <c r="R67" s="143"/>
      <c r="S67" s="144">
        <f>S66*Q67</f>
        <v>123.09565710000001</v>
      </c>
      <c r="T67" s="145"/>
      <c r="U67" s="146">
        <f t="shared" si="1"/>
        <v>1.4286999999999921</v>
      </c>
      <c r="V67" s="108">
        <f t="shared" si="76"/>
        <v>1.1742711694726784E-2</v>
      </c>
      <c r="X67" s="142">
        <v>0.13</v>
      </c>
      <c r="Y67" s="143"/>
      <c r="Z67" s="144">
        <f>Z66*X67</f>
        <v>124.82595710000001</v>
      </c>
      <c r="AA67" s="145"/>
      <c r="AB67" s="146">
        <f t="shared" si="3"/>
        <v>1.7302999999999997</v>
      </c>
      <c r="AC67" s="108">
        <f t="shared" si="77"/>
        <v>1.4056547897496861E-2</v>
      </c>
      <c r="AE67" s="142">
        <v>0.13</v>
      </c>
      <c r="AF67" s="143"/>
      <c r="AG67" s="146">
        <f>AG66*AE67</f>
        <v>125.6527571</v>
      </c>
      <c r="AH67" s="145"/>
      <c r="AI67" s="146">
        <f t="shared" si="82"/>
        <v>0.82679999999999154</v>
      </c>
      <c r="AJ67" s="108">
        <f t="shared" si="78"/>
        <v>6.623622355546044E-3</v>
      </c>
      <c r="AL67" s="142">
        <v>0.13</v>
      </c>
      <c r="AM67" s="143"/>
      <c r="AN67" s="144">
        <f>AN66*AL67</f>
        <v>126.32615710000003</v>
      </c>
      <c r="AO67" s="145"/>
      <c r="AP67" s="146">
        <f t="shared" si="83"/>
        <v>0.67340000000002931</v>
      </c>
      <c r="AQ67" s="108">
        <f t="shared" si="79"/>
        <v>5.3592138807118089E-3</v>
      </c>
    </row>
    <row r="68" spans="1:43" s="79" customFormat="1" x14ac:dyDescent="0.2">
      <c r="B68" s="147" t="s">
        <v>41</v>
      </c>
      <c r="C68" s="73"/>
      <c r="D68" s="73"/>
      <c r="E68" s="73"/>
      <c r="F68" s="148"/>
      <c r="G68" s="149"/>
      <c r="H68" s="140">
        <f>H66+H67</f>
        <v>1054.8527682500001</v>
      </c>
      <c r="I68" s="141"/>
      <c r="J68" s="141"/>
      <c r="K68" s="141"/>
      <c r="L68" s="144">
        <f>L66+L67</f>
        <v>1057.5666271000002</v>
      </c>
      <c r="M68" s="145"/>
      <c r="N68" s="146">
        <f t="shared" si="80"/>
        <v>2.7138588500001788</v>
      </c>
      <c r="O68" s="108">
        <f t="shared" si="81"/>
        <v>2.5727370981852458E-3</v>
      </c>
      <c r="Q68" s="141"/>
      <c r="R68" s="141"/>
      <c r="S68" s="144">
        <f>S66+S67</f>
        <v>1069.9853270999999</v>
      </c>
      <c r="T68" s="145"/>
      <c r="U68" s="146">
        <f t="shared" si="1"/>
        <v>12.418699999999717</v>
      </c>
      <c r="V68" s="108">
        <f t="shared" si="76"/>
        <v>1.174271169472658E-2</v>
      </c>
      <c r="X68" s="141"/>
      <c r="Y68" s="141"/>
      <c r="Z68" s="144">
        <f>Z66+Z67</f>
        <v>1085.0256271000001</v>
      </c>
      <c r="AA68" s="145"/>
      <c r="AB68" s="146">
        <f t="shared" si="3"/>
        <v>15.040300000000116</v>
      </c>
      <c r="AC68" s="108">
        <f t="shared" si="77"/>
        <v>1.4056547897496973E-2</v>
      </c>
      <c r="AE68" s="141"/>
      <c r="AF68" s="141"/>
      <c r="AG68" s="144">
        <f>AG66+AG67</f>
        <v>1092.2124271</v>
      </c>
      <c r="AH68" s="145"/>
      <c r="AI68" s="146">
        <f t="shared" si="82"/>
        <v>7.1867999999999483</v>
      </c>
      <c r="AJ68" s="108">
        <f t="shared" si="78"/>
        <v>6.6236223555460648E-3</v>
      </c>
      <c r="AL68" s="141"/>
      <c r="AM68" s="141"/>
      <c r="AN68" s="144">
        <f>AN66+AN67</f>
        <v>1098.0658271000002</v>
      </c>
      <c r="AO68" s="145"/>
      <c r="AP68" s="146">
        <f t="shared" si="83"/>
        <v>5.8534000000001924</v>
      </c>
      <c r="AQ68" s="108">
        <f t="shared" si="79"/>
        <v>5.3592138807117516E-3</v>
      </c>
    </row>
    <row r="69" spans="1:43" s="79" customFormat="1" ht="15.75" customHeight="1" x14ac:dyDescent="0.2">
      <c r="B69" s="415" t="s">
        <v>127</v>
      </c>
      <c r="C69" s="415"/>
      <c r="D69" s="415"/>
      <c r="E69" s="73"/>
      <c r="F69" s="269">
        <f>F63</f>
        <v>0.318</v>
      </c>
      <c r="G69" s="149"/>
      <c r="H69" s="150">
        <f>F69*H66</f>
        <v>296.85237195000002</v>
      </c>
      <c r="I69" s="141"/>
      <c r="J69" s="268">
        <f>J63</f>
        <v>0.318</v>
      </c>
      <c r="K69" s="141"/>
      <c r="L69" s="151">
        <f>J69*L66</f>
        <v>297.61609506000002</v>
      </c>
      <c r="M69" s="145"/>
      <c r="N69" s="151">
        <f t="shared" si="80"/>
        <v>0.76372311000000082</v>
      </c>
      <c r="O69" s="113">
        <f t="shared" si="81"/>
        <v>2.5727370981850793E-3</v>
      </c>
      <c r="Q69" s="268">
        <f>Q63</f>
        <v>0.318</v>
      </c>
      <c r="R69" s="141"/>
      <c r="S69" s="151">
        <f>Q69*S66</f>
        <v>301.11091506000002</v>
      </c>
      <c r="T69" s="145"/>
      <c r="U69" s="151">
        <f t="shared" si="1"/>
        <v>3.4948200000000043</v>
      </c>
      <c r="V69" s="113">
        <f t="shared" si="76"/>
        <v>1.1742711694726864E-2</v>
      </c>
      <c r="X69" s="268">
        <f>X63</f>
        <v>0.318</v>
      </c>
      <c r="Y69" s="141"/>
      <c r="Z69" s="151">
        <f>X69*Z66</f>
        <v>305.34349506000001</v>
      </c>
      <c r="AA69" s="145"/>
      <c r="AB69" s="151">
        <f t="shared" si="3"/>
        <v>4.2325799999999845</v>
      </c>
      <c r="AC69" s="113">
        <f t="shared" si="77"/>
        <v>1.4056547897496812E-2</v>
      </c>
      <c r="AE69" s="268">
        <f>AE63</f>
        <v>0.318</v>
      </c>
      <c r="AF69" s="268"/>
      <c r="AG69" s="151">
        <f>AE69*AG66</f>
        <v>307.36597505999998</v>
      </c>
      <c r="AH69" s="145"/>
      <c r="AI69" s="151">
        <f t="shared" si="82"/>
        <v>2.0224799999999732</v>
      </c>
      <c r="AJ69" s="113">
        <f t="shared" si="78"/>
        <v>6.6236223555460249E-3</v>
      </c>
      <c r="AL69" s="268">
        <f>AL63</f>
        <v>0.318</v>
      </c>
      <c r="AM69" s="141"/>
      <c r="AN69" s="151">
        <f>AL69*AN66</f>
        <v>309.01321506000005</v>
      </c>
      <c r="AO69" s="145"/>
      <c r="AP69" s="151">
        <f t="shared" si="83"/>
        <v>1.6472400000000675</v>
      </c>
      <c r="AQ69" s="113">
        <f t="shared" si="79"/>
        <v>5.3592138807117959E-3</v>
      </c>
    </row>
    <row r="70" spans="1:43" s="79" customFormat="1" ht="13.5" customHeight="1" thickBot="1" x14ac:dyDescent="0.25">
      <c r="B70" s="414" t="s">
        <v>128</v>
      </c>
      <c r="C70" s="414"/>
      <c r="D70" s="414"/>
      <c r="E70" s="152"/>
      <c r="F70" s="153"/>
      <c r="G70" s="154"/>
      <c r="H70" s="155">
        <f>H68-H69</f>
        <v>758.00039630000003</v>
      </c>
      <c r="I70" s="156"/>
      <c r="J70" s="156"/>
      <c r="K70" s="156"/>
      <c r="L70" s="157">
        <f>L68-L69</f>
        <v>759.95053204000021</v>
      </c>
      <c r="M70" s="158"/>
      <c r="N70" s="159">
        <f t="shared" si="80"/>
        <v>1.950135740000178</v>
      </c>
      <c r="O70" s="160">
        <f t="shared" si="81"/>
        <v>2.5727370981853113E-3</v>
      </c>
      <c r="Q70" s="156"/>
      <c r="R70" s="156"/>
      <c r="S70" s="157">
        <f>S68-S69</f>
        <v>768.87441203999992</v>
      </c>
      <c r="T70" s="158"/>
      <c r="U70" s="159">
        <f t="shared" si="1"/>
        <v>8.9238799999997127</v>
      </c>
      <c r="V70" s="160">
        <f t="shared" si="76"/>
        <v>1.1742711694726468E-2</v>
      </c>
      <c r="X70" s="156"/>
      <c r="Y70" s="156"/>
      <c r="Z70" s="157">
        <f>Z68-Z69</f>
        <v>779.68213204000006</v>
      </c>
      <c r="AA70" s="158"/>
      <c r="AB70" s="159">
        <f t="shared" si="3"/>
        <v>10.807720000000131</v>
      </c>
      <c r="AC70" s="160">
        <f t="shared" si="77"/>
        <v>1.4056547897497036E-2</v>
      </c>
      <c r="AE70" s="156"/>
      <c r="AF70" s="156"/>
      <c r="AG70" s="157">
        <f>AG68-AG69</f>
        <v>784.84645204000003</v>
      </c>
      <c r="AH70" s="158"/>
      <c r="AI70" s="159">
        <f t="shared" si="82"/>
        <v>5.1643199999999752</v>
      </c>
      <c r="AJ70" s="160">
        <f t="shared" si="78"/>
        <v>6.6236223555460804E-3</v>
      </c>
      <c r="AL70" s="156"/>
      <c r="AM70" s="156"/>
      <c r="AN70" s="157">
        <f>AN68-AN69</f>
        <v>789.05261204000021</v>
      </c>
      <c r="AO70" s="158"/>
      <c r="AP70" s="159">
        <f t="shared" si="83"/>
        <v>4.2061600000001818</v>
      </c>
      <c r="AQ70" s="160">
        <f t="shared" si="79"/>
        <v>5.3592138807118071E-3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9.7109375" style="6" bestFit="1" customWidth="1"/>
    <col min="7" max="7" width="9.85546875" style="6" bestFit="1" customWidth="1"/>
    <col min="8" max="8" width="14.42578125" style="6" bestFit="1" customWidth="1"/>
    <col min="9" max="9" width="2.85546875" style="6" customWidth="1"/>
    <col min="10" max="10" width="11.5703125" style="6" bestFit="1" customWidth="1"/>
    <col min="11" max="11" width="9.85546875" style="6" bestFit="1" customWidth="1"/>
    <col min="12" max="12" width="14.7109375" style="6" bestFit="1" customWidth="1"/>
    <col min="13" max="13" width="2.85546875" style="6" customWidth="1"/>
    <col min="14" max="14" width="11.85546875" style="6" bestFit="1" customWidth="1"/>
    <col min="15" max="15" width="12" style="6" bestFit="1" customWidth="1"/>
    <col min="16" max="16" width="3.85546875" style="6" customWidth="1"/>
    <col min="17" max="17" width="11.5703125" style="6" bestFit="1" customWidth="1"/>
    <col min="18" max="18" width="9.85546875" style="6" bestFit="1" customWidth="1"/>
    <col min="19" max="19" width="14.7109375" style="6" bestFit="1" customWidth="1"/>
    <col min="20" max="20" width="2.7109375" style="6" bestFit="1" customWidth="1"/>
    <col min="21" max="21" width="11.85546875" style="6" bestFit="1" customWidth="1"/>
    <col min="22" max="22" width="12" style="6" bestFit="1" customWidth="1"/>
    <col min="23" max="23" width="4.5703125" style="6" customWidth="1"/>
    <col min="24" max="24" width="11.5703125" style="6" bestFit="1" customWidth="1"/>
    <col min="25" max="25" width="9.85546875" style="6" bestFit="1" customWidth="1"/>
    <col min="26" max="26" width="14.42578125" style="6" bestFit="1" customWidth="1"/>
    <col min="27" max="27" width="2.7109375" style="6" bestFit="1" customWidth="1"/>
    <col min="28" max="28" width="11.85546875" style="6" bestFit="1" customWidth="1"/>
    <col min="29" max="29" width="12" style="6" bestFit="1" customWidth="1"/>
    <col min="30" max="30" width="4.5703125" style="6" customWidth="1"/>
    <col min="31" max="31" width="11.5703125" style="6" bestFit="1" customWidth="1"/>
    <col min="32" max="32" width="9.85546875" style="6" bestFit="1" customWidth="1"/>
    <col min="33" max="33" width="14.42578125" style="6" bestFit="1" customWidth="1"/>
    <col min="34" max="34" width="2.7109375" style="6" bestFit="1" customWidth="1"/>
    <col min="35" max="35" width="11.85546875" style="6" bestFit="1" customWidth="1"/>
    <col min="36" max="36" width="12" style="6" bestFit="1" customWidth="1"/>
    <col min="37" max="37" width="4.5703125" style="6" customWidth="1"/>
    <col min="38" max="38" width="11.5703125" style="6" bestFit="1" customWidth="1"/>
    <col min="39" max="39" width="9.85546875" style="6" bestFit="1" customWidth="1"/>
    <col min="40" max="40" width="14.42578125" style="6" bestFit="1" customWidth="1"/>
    <col min="41" max="41" width="2.7109375" style="6" bestFit="1" customWidth="1"/>
    <col min="42" max="42" width="11.85546875" style="6" bestFit="1" customWidth="1"/>
    <col min="43" max="43" width="12"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56</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Rates'!D8</f>
        <v>19.32</v>
      </c>
      <c r="G23" s="25">
        <v>1</v>
      </c>
      <c r="H23" s="26">
        <f>G23*F23</f>
        <v>19.32</v>
      </c>
      <c r="I23" s="27"/>
      <c r="J23" s="24">
        <f>+'SC (1000)'!J23</f>
        <v>20.67</v>
      </c>
      <c r="K23" s="29">
        <v>1</v>
      </c>
      <c r="L23" s="26">
        <f>K23*J23</f>
        <v>20.67</v>
      </c>
      <c r="M23" s="27"/>
      <c r="N23" s="30">
        <f>L23-H23</f>
        <v>1.3500000000000014</v>
      </c>
      <c r="O23" s="31">
        <f>IF((H23)=0,"",(N23/H23))</f>
        <v>6.9875776397515604E-2</v>
      </c>
      <c r="Q23" s="24">
        <f>+'SC (1000)'!Q23</f>
        <v>22.14</v>
      </c>
      <c r="R23" s="29">
        <v>1</v>
      </c>
      <c r="S23" s="26">
        <f>R23*Q23</f>
        <v>22.14</v>
      </c>
      <c r="T23" s="27"/>
      <c r="U23" s="30">
        <f>S23-L23</f>
        <v>1.4699999999999989</v>
      </c>
      <c r="V23" s="31">
        <f>IF((L23)=0,"",(U23/L23))</f>
        <v>7.1117561683599353E-2</v>
      </c>
      <c r="X23" s="24">
        <f>+'SC (1000)'!X23</f>
        <v>23.43</v>
      </c>
      <c r="Y23" s="29">
        <v>1</v>
      </c>
      <c r="Z23" s="26">
        <f>Y23*X23</f>
        <v>23.43</v>
      </c>
      <c r="AA23" s="27"/>
      <c r="AB23" s="30">
        <f>Z23-S23</f>
        <v>1.2899999999999991</v>
      </c>
      <c r="AC23" s="31">
        <f>IF((S23)=0,"",(AB23/S23))</f>
        <v>5.8265582655826521E-2</v>
      </c>
      <c r="AE23" s="24">
        <f>+'SC (1000)'!AE23</f>
        <v>24.27</v>
      </c>
      <c r="AF23" s="29">
        <v>1</v>
      </c>
      <c r="AG23" s="26">
        <f>AF23*AE23</f>
        <v>24.27</v>
      </c>
      <c r="AH23" s="27"/>
      <c r="AI23" s="30">
        <f>AG23-Z23</f>
        <v>0.83999999999999986</v>
      </c>
      <c r="AJ23" s="31">
        <f>IF((Z23)=0,"",(AI23/Z23))</f>
        <v>3.5851472471190776E-2</v>
      </c>
      <c r="AL23" s="24">
        <f>+'SC (1000)'!AL23</f>
        <v>24.93</v>
      </c>
      <c r="AM23" s="29">
        <v>1</v>
      </c>
      <c r="AN23" s="26">
        <f>AM23*AL23</f>
        <v>24.93</v>
      </c>
      <c r="AO23" s="27"/>
      <c r="AP23" s="30">
        <f>AN23-AG23</f>
        <v>0.66000000000000014</v>
      </c>
      <c r="AQ23" s="31">
        <f>IF((AG23)=0,"",(AP23/AG23))</f>
        <v>2.7194066749072935E-2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10000</v>
      </c>
      <c r="H29" s="26">
        <f t="shared" si="0"/>
        <v>250</v>
      </c>
      <c r="I29" s="27"/>
      <c r="J29" s="24">
        <f>+'SC (1000)'!J29</f>
        <v>2.6800000000000001E-2</v>
      </c>
      <c r="K29" s="25">
        <f>$F$18</f>
        <v>10000</v>
      </c>
      <c r="L29" s="26">
        <f t="shared" si="22"/>
        <v>268</v>
      </c>
      <c r="M29" s="27"/>
      <c r="N29" s="30">
        <f t="shared" si="23"/>
        <v>18</v>
      </c>
      <c r="O29" s="31">
        <f t="shared" si="24"/>
        <v>7.1999999999999995E-2</v>
      </c>
      <c r="Q29" s="24">
        <f>+'SC (1000)'!Q29</f>
        <v>2.87E-2</v>
      </c>
      <c r="R29" s="25">
        <f>$F$18</f>
        <v>10000</v>
      </c>
      <c r="S29" s="26">
        <f t="shared" si="25"/>
        <v>287</v>
      </c>
      <c r="T29" s="27"/>
      <c r="U29" s="30">
        <f t="shared" si="1"/>
        <v>19</v>
      </c>
      <c r="V29" s="31">
        <f t="shared" si="2"/>
        <v>7.0895522388059698E-2</v>
      </c>
      <c r="X29" s="24">
        <f>+'SC (1000)'!X29</f>
        <v>3.04E-2</v>
      </c>
      <c r="Y29" s="25">
        <f>$F$18</f>
        <v>10000</v>
      </c>
      <c r="Z29" s="26">
        <f t="shared" si="26"/>
        <v>304</v>
      </c>
      <c r="AA29" s="27"/>
      <c r="AB29" s="30">
        <f t="shared" si="3"/>
        <v>17</v>
      </c>
      <c r="AC29" s="31">
        <f t="shared" si="4"/>
        <v>5.9233449477351915E-2</v>
      </c>
      <c r="AE29" s="24">
        <f>+'SC (1000)'!AE29</f>
        <v>3.15E-2</v>
      </c>
      <c r="AF29" s="25">
        <f>$F$18</f>
        <v>10000</v>
      </c>
      <c r="AG29" s="26">
        <f t="shared" si="27"/>
        <v>315</v>
      </c>
      <c r="AH29" s="27"/>
      <c r="AI29" s="30">
        <f t="shared" si="5"/>
        <v>11</v>
      </c>
      <c r="AJ29" s="31">
        <f t="shared" si="6"/>
        <v>3.6184210526315791E-2</v>
      </c>
      <c r="AL29" s="24">
        <f>+'SC (1000)'!AL29</f>
        <v>3.2399999999999998E-2</v>
      </c>
      <c r="AM29" s="25">
        <f>$F$18</f>
        <v>10000</v>
      </c>
      <c r="AN29" s="26">
        <f t="shared" si="28"/>
        <v>324</v>
      </c>
      <c r="AO29" s="27"/>
      <c r="AP29" s="30">
        <f t="shared" si="7"/>
        <v>9</v>
      </c>
      <c r="AQ29" s="31">
        <f t="shared" si="8"/>
        <v>2.8571428571428571E-2</v>
      </c>
    </row>
    <row r="30" spans="2:43" x14ac:dyDescent="0.2">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10000</v>
      </c>
      <c r="H36" s="26">
        <f t="shared" si="0"/>
        <v>10</v>
      </c>
      <c r="I36" s="27"/>
      <c r="J36" s="28">
        <f>+'Proposed Rates'!E53</f>
        <v>-6.9999999999999999E-4</v>
      </c>
      <c r="K36" s="25">
        <f t="shared" si="30"/>
        <v>10000</v>
      </c>
      <c r="L36" s="26">
        <f t="shared" si="22"/>
        <v>-7</v>
      </c>
      <c r="M36" s="27"/>
      <c r="N36" s="30">
        <f t="shared" si="23"/>
        <v>-17</v>
      </c>
      <c r="O36" s="31">
        <f t="shared" si="24"/>
        <v>-1.7</v>
      </c>
      <c r="Q36" s="28">
        <f>+'Proposed Rates'!F53</f>
        <v>-6.9999999999999999E-4</v>
      </c>
      <c r="R36" s="25">
        <f t="shared" si="31"/>
        <v>10000</v>
      </c>
      <c r="S36" s="26">
        <f t="shared" si="25"/>
        <v>-7</v>
      </c>
      <c r="T36" s="27"/>
      <c r="U36" s="30">
        <f t="shared" si="1"/>
        <v>0</v>
      </c>
      <c r="V36" s="31">
        <f t="shared" si="2"/>
        <v>0</v>
      </c>
      <c r="X36" s="28">
        <f>+'Proposed Rates'!G53</f>
        <v>0</v>
      </c>
      <c r="Y36" s="25">
        <f t="shared" si="32"/>
        <v>10000</v>
      </c>
      <c r="Z36" s="26">
        <f t="shared" si="26"/>
        <v>0</v>
      </c>
      <c r="AA36" s="27"/>
      <c r="AB36" s="30">
        <f t="shared" si="3"/>
        <v>7</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279.32</v>
      </c>
      <c r="I39" s="62"/>
      <c r="J39" s="239"/>
      <c r="K39" s="240"/>
      <c r="L39" s="238">
        <f>SUM(L23:L38)</f>
        <v>287.67</v>
      </c>
      <c r="M39" s="62"/>
      <c r="N39" s="37">
        <f t="shared" si="23"/>
        <v>8.3500000000000227</v>
      </c>
      <c r="O39" s="38">
        <f t="shared" si="24"/>
        <v>2.989402835457548E-2</v>
      </c>
      <c r="Q39" s="239"/>
      <c r="R39" s="240"/>
      <c r="S39" s="238">
        <f>SUM(S23:S38)</f>
        <v>308.14</v>
      </c>
      <c r="T39" s="62"/>
      <c r="U39" s="37">
        <f t="shared" si="1"/>
        <v>20.46999999999997</v>
      </c>
      <c r="V39" s="38">
        <f t="shared" si="2"/>
        <v>7.115792401015042E-2</v>
      </c>
      <c r="X39" s="239"/>
      <c r="Y39" s="240"/>
      <c r="Z39" s="238">
        <f>SUM(Z23:Z38)</f>
        <v>327.43</v>
      </c>
      <c r="AA39" s="62"/>
      <c r="AB39" s="37">
        <f t="shared" si="3"/>
        <v>19.29000000000002</v>
      </c>
      <c r="AC39" s="38">
        <f t="shared" si="4"/>
        <v>6.2601414941260536E-2</v>
      </c>
      <c r="AE39" s="239"/>
      <c r="AF39" s="240"/>
      <c r="AG39" s="238">
        <f>SUM(AG23:AG38)</f>
        <v>339.27</v>
      </c>
      <c r="AH39" s="62"/>
      <c r="AI39" s="37">
        <f t="shared" si="5"/>
        <v>11.839999999999975</v>
      </c>
      <c r="AJ39" s="38">
        <f t="shared" si="6"/>
        <v>3.6160400696331967E-2</v>
      </c>
      <c r="AL39" s="239"/>
      <c r="AM39" s="240"/>
      <c r="AN39" s="238">
        <f>SUM(AN23:AN38)</f>
        <v>348.93</v>
      </c>
      <c r="AO39" s="62"/>
      <c r="AP39" s="37">
        <f t="shared" si="7"/>
        <v>9.660000000000025</v>
      </c>
      <c r="AQ39" s="38">
        <f t="shared" si="8"/>
        <v>2.8472897692103708E-2</v>
      </c>
    </row>
    <row r="40" spans="2:43" ht="38.25" x14ac:dyDescent="0.2">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10335</v>
      </c>
      <c r="H44" s="26">
        <f>G44*F44</f>
        <v>0.62009999999999998</v>
      </c>
      <c r="I44" s="27"/>
      <c r="J44" s="46">
        <f>'Proposed Rates'!E234</f>
        <v>6.0000000000000002E-5</v>
      </c>
      <c r="K44" s="45">
        <f>$F$18*(1+J73)</f>
        <v>10338</v>
      </c>
      <c r="L44" s="26">
        <f>K44*J44</f>
        <v>0.62028000000000005</v>
      </c>
      <c r="M44" s="27"/>
      <c r="N44" s="30">
        <f>L44-H44</f>
        <v>1.8000000000006899E-4</v>
      </c>
      <c r="O44" s="31">
        <f>IF((H44)=0,"",(N44/H44))</f>
        <v>2.9027576197398645E-4</v>
      </c>
      <c r="Q44" s="46">
        <f>'Proposed Rates'!F234</f>
        <v>6.0000000000000002E-5</v>
      </c>
      <c r="R44" s="45">
        <f>$F$18*(1+Q73)</f>
        <v>10338</v>
      </c>
      <c r="S44" s="26">
        <f>R44*Q44</f>
        <v>0.62028000000000005</v>
      </c>
      <c r="T44" s="27"/>
      <c r="U44" s="30">
        <f t="shared" si="1"/>
        <v>0</v>
      </c>
      <c r="V44" s="31">
        <f t="shared" si="2"/>
        <v>0</v>
      </c>
      <c r="X44" s="46">
        <f>'Proposed Rates'!G234</f>
        <v>6.0000000000000002E-5</v>
      </c>
      <c r="Y44" s="45">
        <f>$F$18*(1+X73)</f>
        <v>10338</v>
      </c>
      <c r="Z44" s="26">
        <f>Y44*X44</f>
        <v>0.62028000000000005</v>
      </c>
      <c r="AA44" s="27"/>
      <c r="AB44" s="30">
        <f t="shared" si="3"/>
        <v>0</v>
      </c>
      <c r="AC44" s="31">
        <f t="shared" si="4"/>
        <v>0</v>
      </c>
      <c r="AE44" s="46">
        <f>'Proposed Rates'!H234</f>
        <v>6.0000000000000002E-5</v>
      </c>
      <c r="AF44" s="45">
        <f>$F$18*(1+AE73)</f>
        <v>10338</v>
      </c>
      <c r="AG44" s="26">
        <f>AF44*AE44</f>
        <v>0.62028000000000005</v>
      </c>
      <c r="AH44" s="27"/>
      <c r="AI44" s="30">
        <f t="shared" si="5"/>
        <v>0</v>
      </c>
      <c r="AJ44" s="31">
        <f t="shared" si="6"/>
        <v>0</v>
      </c>
      <c r="AL44" s="46">
        <f>'Proposed Rates'!I234</f>
        <v>6.0000000000000002E-5</v>
      </c>
      <c r="AM44" s="45">
        <f>$F$18*(1+AL73)</f>
        <v>10338</v>
      </c>
      <c r="AN44" s="26">
        <f>AM44*AL44</f>
        <v>0.62028000000000005</v>
      </c>
      <c r="AO44" s="27"/>
      <c r="AP44" s="30">
        <f t="shared" si="7"/>
        <v>0</v>
      </c>
      <c r="AQ44" s="31">
        <f t="shared" si="8"/>
        <v>0</v>
      </c>
    </row>
    <row r="45" spans="2:43" x14ac:dyDescent="0.2">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321.24604999999997</v>
      </c>
      <c r="I47" s="36"/>
      <c r="J47" s="53"/>
      <c r="K47" s="55"/>
      <c r="L47" s="54">
        <f>SUM(L40:L46)+L39</f>
        <v>325.97894000000002</v>
      </c>
      <c r="M47" s="36"/>
      <c r="N47" s="37">
        <f t="shared" ref="N47:N64" si="58">L47-H47</f>
        <v>4.7328900000000544</v>
      </c>
      <c r="O47" s="38">
        <f t="shared" ref="O47:O64" si="59">IF((H47)=0,"",(N47/H47))</f>
        <v>1.4732912669276571E-2</v>
      </c>
      <c r="Q47" s="53"/>
      <c r="R47" s="55"/>
      <c r="S47" s="54">
        <f>SUM(S40:S46)+S39</f>
        <v>346.44893999999999</v>
      </c>
      <c r="T47" s="36"/>
      <c r="U47" s="37">
        <f t="shared" si="1"/>
        <v>20.46999999999997</v>
      </c>
      <c r="V47" s="38">
        <f t="shared" si="2"/>
        <v>6.279546770720823E-2</v>
      </c>
      <c r="X47" s="53"/>
      <c r="Y47" s="55"/>
      <c r="Z47" s="54">
        <f>SUM(Z40:Z46)+Z39</f>
        <v>371.73894000000001</v>
      </c>
      <c r="AA47" s="36"/>
      <c r="AB47" s="37">
        <f t="shared" si="3"/>
        <v>25.29000000000002</v>
      </c>
      <c r="AC47" s="38">
        <f t="shared" si="4"/>
        <v>7.2997769887822486E-2</v>
      </c>
      <c r="AE47" s="53"/>
      <c r="AF47" s="55"/>
      <c r="AG47" s="54">
        <f>SUM(AG40:AG46)+AG39</f>
        <v>383.57893999999999</v>
      </c>
      <c r="AH47" s="36"/>
      <c r="AI47" s="37">
        <f t="shared" si="5"/>
        <v>11.839999999999975</v>
      </c>
      <c r="AJ47" s="38">
        <f t="shared" si="6"/>
        <v>3.1850308713959247E-2</v>
      </c>
      <c r="AL47" s="53"/>
      <c r="AM47" s="55"/>
      <c r="AN47" s="54">
        <f>SUM(AN40:AN46)+AN39</f>
        <v>393.23894000000001</v>
      </c>
      <c r="AO47" s="36"/>
      <c r="AP47" s="37">
        <f t="shared" si="7"/>
        <v>9.660000000000025</v>
      </c>
      <c r="AQ47" s="38">
        <f t="shared" si="8"/>
        <v>2.5183864369613267E-2</v>
      </c>
    </row>
    <row r="48" spans="2:43" x14ac:dyDescent="0.2">
      <c r="B48" s="27" t="s">
        <v>28</v>
      </c>
      <c r="C48" s="27"/>
      <c r="D48" s="56" t="s">
        <v>20</v>
      </c>
      <c r="E48" s="57"/>
      <c r="F48" s="28">
        <f>'Proposed Rates'!D154</f>
        <v>7.1000000000000004E-3</v>
      </c>
      <c r="G48" s="58">
        <f>F18*(1+F73)</f>
        <v>10335</v>
      </c>
      <c r="H48" s="26">
        <f>G48*F48</f>
        <v>73.378500000000003</v>
      </c>
      <c r="I48" s="27"/>
      <c r="J48" s="28">
        <f>'Proposed Rates'!E154</f>
        <v>6.8999999999999999E-3</v>
      </c>
      <c r="K48" s="59">
        <f>F18*(1+J73)</f>
        <v>10338</v>
      </c>
      <c r="L48" s="26">
        <f>K48*J48</f>
        <v>71.3322</v>
      </c>
      <c r="M48" s="27"/>
      <c r="N48" s="30">
        <f t="shared" si="58"/>
        <v>-2.0463000000000022</v>
      </c>
      <c r="O48" s="31">
        <f t="shared" si="59"/>
        <v>-2.7886915104560629E-2</v>
      </c>
      <c r="Q48" s="28">
        <f>'Proposed Rates'!F154</f>
        <v>6.8999999999999999E-3</v>
      </c>
      <c r="R48" s="59">
        <f>$F$18*(1+Q73)</f>
        <v>10338</v>
      </c>
      <c r="S48" s="26">
        <f>R48*Q48</f>
        <v>71.3322</v>
      </c>
      <c r="T48" s="27"/>
      <c r="U48" s="30">
        <f t="shared" si="1"/>
        <v>0</v>
      </c>
      <c r="V48" s="31">
        <f t="shared" si="2"/>
        <v>0</v>
      </c>
      <c r="X48" s="28">
        <f>'Proposed Rates'!G154</f>
        <v>6.8999999999999999E-3</v>
      </c>
      <c r="Y48" s="59">
        <f>$F$18*(1+X73)</f>
        <v>10338</v>
      </c>
      <c r="Z48" s="26">
        <f>Y48*X48</f>
        <v>71.3322</v>
      </c>
      <c r="AA48" s="27"/>
      <c r="AB48" s="30">
        <f t="shared" si="3"/>
        <v>0</v>
      </c>
      <c r="AC48" s="31">
        <f t="shared" si="4"/>
        <v>0</v>
      </c>
      <c r="AE48" s="28">
        <f>'Proposed Rates'!H154</f>
        <v>6.8999999999999999E-3</v>
      </c>
      <c r="AF48" s="59">
        <f>$F$18*(1+AE73)</f>
        <v>10338</v>
      </c>
      <c r="AG48" s="26">
        <f>AF48*AE48</f>
        <v>71.3322</v>
      </c>
      <c r="AH48" s="27"/>
      <c r="AI48" s="30">
        <f t="shared" si="5"/>
        <v>0</v>
      </c>
      <c r="AJ48" s="31">
        <f t="shared" si="6"/>
        <v>0</v>
      </c>
      <c r="AL48" s="28">
        <f>'Proposed Rates'!I154</f>
        <v>6.8999999999999999E-3</v>
      </c>
      <c r="AM48" s="59">
        <f>$F$18*(1+AL73)</f>
        <v>10338</v>
      </c>
      <c r="AN48" s="26">
        <f>AM48*AL48</f>
        <v>71.3322</v>
      </c>
      <c r="AO48" s="27"/>
      <c r="AP48" s="30">
        <f t="shared" si="7"/>
        <v>0</v>
      </c>
      <c r="AQ48" s="31">
        <f t="shared" si="8"/>
        <v>0</v>
      </c>
    </row>
    <row r="49" spans="2:43" ht="25.5" x14ac:dyDescent="0.2">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51.69</v>
      </c>
      <c r="M49" s="27"/>
      <c r="N49" s="30">
        <f t="shared" si="58"/>
        <v>1.4999999999993463E-2</v>
      </c>
      <c r="O49" s="31">
        <f t="shared" si="59"/>
        <v>2.9027576197374863E-4</v>
      </c>
      <c r="Q49" s="28">
        <f>'Proposed Rates'!F168</f>
        <v>5.0000000000000001E-3</v>
      </c>
      <c r="R49" s="59">
        <f>R48</f>
        <v>10338</v>
      </c>
      <c r="S49" s="26">
        <f>R49*Q49</f>
        <v>51.69</v>
      </c>
      <c r="T49" s="27"/>
      <c r="U49" s="30">
        <f t="shared" si="1"/>
        <v>0</v>
      </c>
      <c r="V49" s="31">
        <f t="shared" si="2"/>
        <v>0</v>
      </c>
      <c r="X49" s="28">
        <f>'Proposed Rates'!G168</f>
        <v>5.0000000000000001E-3</v>
      </c>
      <c r="Y49" s="59">
        <f>Y48</f>
        <v>10338</v>
      </c>
      <c r="Z49" s="26">
        <f>Y49*X49</f>
        <v>51.69</v>
      </c>
      <c r="AA49" s="27"/>
      <c r="AB49" s="30">
        <f t="shared" si="3"/>
        <v>0</v>
      </c>
      <c r="AC49" s="31">
        <f t="shared" si="4"/>
        <v>0</v>
      </c>
      <c r="AE49" s="28">
        <f>'Proposed Rates'!H168</f>
        <v>5.0000000000000001E-3</v>
      </c>
      <c r="AF49" s="59">
        <f>AF48</f>
        <v>10338</v>
      </c>
      <c r="AG49" s="26">
        <f>AF49*AE49</f>
        <v>51.69</v>
      </c>
      <c r="AH49" s="27"/>
      <c r="AI49" s="30">
        <f t="shared" si="5"/>
        <v>0</v>
      </c>
      <c r="AJ49" s="31">
        <f t="shared" si="6"/>
        <v>0</v>
      </c>
      <c r="AL49" s="28">
        <f>'Proposed Rates'!I168</f>
        <v>5.0000000000000001E-3</v>
      </c>
      <c r="AM49" s="59">
        <f>AM48</f>
        <v>10338</v>
      </c>
      <c r="AN49" s="26">
        <f>AM49*AL49</f>
        <v>51.69</v>
      </c>
      <c r="AO49" s="27"/>
      <c r="AP49" s="30">
        <f t="shared" si="7"/>
        <v>0</v>
      </c>
      <c r="AQ49" s="31">
        <f t="shared" si="8"/>
        <v>0</v>
      </c>
    </row>
    <row r="50" spans="2:43" ht="25.5" x14ac:dyDescent="0.2">
      <c r="B50" s="50" t="s">
        <v>30</v>
      </c>
      <c r="C50" s="35"/>
      <c r="D50" s="35"/>
      <c r="E50" s="35"/>
      <c r="F50" s="61"/>
      <c r="G50" s="53"/>
      <c r="H50" s="54">
        <f>SUM(H47:H49)</f>
        <v>446.29955000000001</v>
      </c>
      <c r="I50" s="62"/>
      <c r="J50" s="63"/>
      <c r="K50" s="64"/>
      <c r="L50" s="54">
        <f>SUM(L47:L49)</f>
        <v>449.00114000000002</v>
      </c>
      <c r="M50" s="62"/>
      <c r="N50" s="37">
        <f t="shared" si="58"/>
        <v>2.7015900000000101</v>
      </c>
      <c r="O50" s="38">
        <f t="shared" si="59"/>
        <v>6.0533110553214987E-3</v>
      </c>
      <c r="Q50" s="63"/>
      <c r="R50" s="64"/>
      <c r="S50" s="54">
        <f>SUM(S47:S49)</f>
        <v>469.47113999999999</v>
      </c>
      <c r="T50" s="62"/>
      <c r="U50" s="37">
        <f t="shared" si="1"/>
        <v>20.46999999999997</v>
      </c>
      <c r="V50" s="38">
        <f t="shared" si="2"/>
        <v>4.5590084693326101E-2</v>
      </c>
      <c r="X50" s="63"/>
      <c r="Y50" s="64"/>
      <c r="Z50" s="54">
        <f>SUM(Z47:Z49)</f>
        <v>494.76114000000001</v>
      </c>
      <c r="AA50" s="62"/>
      <c r="AB50" s="37">
        <f t="shared" si="3"/>
        <v>25.29000000000002</v>
      </c>
      <c r="AC50" s="38">
        <f t="shared" si="4"/>
        <v>5.3869126012730029E-2</v>
      </c>
      <c r="AE50" s="63"/>
      <c r="AF50" s="64"/>
      <c r="AG50" s="54">
        <f>SUM(AG47:AG49)</f>
        <v>506.60113999999999</v>
      </c>
      <c r="AH50" s="62"/>
      <c r="AI50" s="37">
        <f t="shared" si="5"/>
        <v>11.839999999999975</v>
      </c>
      <c r="AJ50" s="38">
        <f t="shared" si="6"/>
        <v>2.3930739588804355E-2</v>
      </c>
      <c r="AL50" s="63"/>
      <c r="AM50" s="64"/>
      <c r="AN50" s="54">
        <f>SUM(AN47:AN49)</f>
        <v>516.26114000000007</v>
      </c>
      <c r="AO50" s="62"/>
      <c r="AP50" s="37">
        <f t="shared" si="7"/>
        <v>9.6600000000000819</v>
      </c>
      <c r="AQ50" s="38">
        <f t="shared" si="8"/>
        <v>1.9068255551102947E-2</v>
      </c>
    </row>
    <row r="51" spans="2:43" ht="25.5" x14ac:dyDescent="0.2">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5" x14ac:dyDescent="0.2">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1762.5560499999999</v>
      </c>
      <c r="I60" s="94"/>
      <c r="J60" s="95"/>
      <c r="K60" s="95"/>
      <c r="L60" s="97">
        <f>SUM(L51:L56,L50)</f>
        <v>1765.6393399999999</v>
      </c>
      <c r="M60" s="96"/>
      <c r="N60" s="97">
        <f t="shared" ref="N60" si="72">L60-H60</f>
        <v>3.0832900000000336</v>
      </c>
      <c r="O60" s="98">
        <f t="shared" ref="O60" si="73">IF((H60)=0,"",(N60/H60))</f>
        <v>1.7493287660270626E-3</v>
      </c>
      <c r="Q60" s="95"/>
      <c r="R60" s="95"/>
      <c r="S60" s="97">
        <f>SUM(S51:S56,S50)</f>
        <v>1786.12934</v>
      </c>
      <c r="T60" s="96"/>
      <c r="U60" s="97">
        <f t="shared" si="1"/>
        <v>20.490000000000009</v>
      </c>
      <c r="V60" s="98">
        <f>IF((L60)=0,"",(U60/L60))</f>
        <v>1.1604861500197435E-2</v>
      </c>
      <c r="X60" s="95"/>
      <c r="Y60" s="95"/>
      <c r="Z60" s="97">
        <f>SUM(Z51:Z56,Z50)</f>
        <v>1811.4393399999999</v>
      </c>
      <c r="AA60" s="96"/>
      <c r="AB60" s="97">
        <f t="shared" si="3"/>
        <v>25.309999999999945</v>
      </c>
      <c r="AC60" s="98">
        <f>IF((S60)=0,"",(AB60/S60))</f>
        <v>1.4170306390017616E-2</v>
      </c>
      <c r="AE60" s="95"/>
      <c r="AF60" s="95"/>
      <c r="AG60" s="97">
        <f>SUM(AG51:AG56,AG50)</f>
        <v>1823.2993399999998</v>
      </c>
      <c r="AH60" s="96"/>
      <c r="AI60" s="97">
        <f t="shared" ref="AI60:AI64" si="74">AG60-Z60</f>
        <v>11.8599999999999</v>
      </c>
      <c r="AJ60" s="98">
        <f>IF((Z60)=0,"",(AI60/Z60))</f>
        <v>6.5472796897520736E-3</v>
      </c>
      <c r="AL60" s="95"/>
      <c r="AM60" s="95"/>
      <c r="AN60" s="97">
        <f>SUM(AN51:AN56,AN50)</f>
        <v>1832.9793399999999</v>
      </c>
      <c r="AO60" s="96"/>
      <c r="AP60" s="97">
        <f t="shared" ref="AP60:AP64" si="75">AN60-AG60</f>
        <v>9.6800000000000637</v>
      </c>
      <c r="AQ60" s="98">
        <f>IF((AG60)=0,"",(AP60/AG60))</f>
        <v>5.3090569319243349E-3</v>
      </c>
    </row>
    <row r="61" spans="2:43" x14ac:dyDescent="0.2">
      <c r="B61" s="99" t="s">
        <v>40</v>
      </c>
      <c r="C61" s="21"/>
      <c r="D61" s="21"/>
      <c r="E61" s="21"/>
      <c r="F61" s="100">
        <v>0.13</v>
      </c>
      <c r="G61" s="101"/>
      <c r="H61" s="102">
        <f>H60*F61</f>
        <v>229.13228649999999</v>
      </c>
      <c r="I61" s="103"/>
      <c r="J61" s="104">
        <v>0.13</v>
      </c>
      <c r="K61" s="103"/>
      <c r="L61" s="105">
        <f>L60*J61</f>
        <v>229.5331142</v>
      </c>
      <c r="M61" s="106"/>
      <c r="N61" s="107">
        <f t="shared" si="58"/>
        <v>0.40082770000000778</v>
      </c>
      <c r="O61" s="108">
        <f t="shared" si="59"/>
        <v>1.7493287660270776E-3</v>
      </c>
      <c r="Q61" s="104">
        <v>0.13</v>
      </c>
      <c r="R61" s="103"/>
      <c r="S61" s="105">
        <f>S60*Q61</f>
        <v>232.19681420000001</v>
      </c>
      <c r="T61" s="106"/>
      <c r="U61" s="107">
        <f t="shared" si="1"/>
        <v>2.6637000000000057</v>
      </c>
      <c r="V61" s="108">
        <f t="shared" ref="V61:V70" si="76">IF((L61)=0,"",(U61/L61))</f>
        <v>1.1604861500197456E-2</v>
      </c>
      <c r="X61" s="104">
        <v>0.13</v>
      </c>
      <c r="Y61" s="103"/>
      <c r="Z61" s="105">
        <f>Z60*X61</f>
        <v>235.48711420000001</v>
      </c>
      <c r="AA61" s="106"/>
      <c r="AB61" s="107">
        <f t="shared" si="3"/>
        <v>3.290300000000002</v>
      </c>
      <c r="AC61" s="108">
        <f t="shared" ref="AC61:AC70" si="77">IF((S61)=0,"",(AB61/S61))</f>
        <v>1.4170306390017654E-2</v>
      </c>
      <c r="AE61" s="104">
        <v>0.13</v>
      </c>
      <c r="AF61" s="103"/>
      <c r="AG61" s="105">
        <f>AG60*AE61</f>
        <v>237.02891419999997</v>
      </c>
      <c r="AH61" s="106"/>
      <c r="AI61" s="107">
        <f t="shared" si="74"/>
        <v>1.5417999999999665</v>
      </c>
      <c r="AJ61" s="108">
        <f t="shared" ref="AJ61:AJ70" si="78">IF((Z61)=0,"",(AI61/Z61))</f>
        <v>6.547279689751986E-3</v>
      </c>
      <c r="AL61" s="104">
        <v>0.13</v>
      </c>
      <c r="AM61" s="103"/>
      <c r="AN61" s="105">
        <f>AN60*AL61</f>
        <v>238.2873142</v>
      </c>
      <c r="AO61" s="106"/>
      <c r="AP61" s="107">
        <f t="shared" si="75"/>
        <v>1.2584000000000231</v>
      </c>
      <c r="AQ61" s="108">
        <f t="shared" ref="AQ61:AQ70" si="79">IF((AG61)=0,"",(AP61/AG61))</f>
        <v>5.3090569319243974E-3</v>
      </c>
    </row>
    <row r="62" spans="2:43" x14ac:dyDescent="0.2">
      <c r="B62" s="109" t="s">
        <v>41</v>
      </c>
      <c r="C62" s="21"/>
      <c r="D62" s="21"/>
      <c r="E62" s="21"/>
      <c r="F62" s="110"/>
      <c r="G62" s="101"/>
      <c r="H62" s="102">
        <f>H60+H61</f>
        <v>1991.6883364999999</v>
      </c>
      <c r="I62" s="103"/>
      <c r="J62" s="103"/>
      <c r="K62" s="103"/>
      <c r="L62" s="105">
        <f>L60+L61</f>
        <v>1995.1724541999999</v>
      </c>
      <c r="M62" s="106"/>
      <c r="N62" s="107">
        <f t="shared" si="58"/>
        <v>3.4841177000000698</v>
      </c>
      <c r="O62" s="108">
        <f t="shared" si="59"/>
        <v>1.7493287660270787E-3</v>
      </c>
      <c r="Q62" s="103"/>
      <c r="R62" s="103"/>
      <c r="S62" s="105">
        <f>S60+S61</f>
        <v>2018.3261542</v>
      </c>
      <c r="T62" s="106"/>
      <c r="U62" s="107">
        <f t="shared" si="1"/>
        <v>23.153700000000072</v>
      </c>
      <c r="V62" s="108">
        <f t="shared" si="76"/>
        <v>1.1604861500197466E-2</v>
      </c>
      <c r="X62" s="103"/>
      <c r="Y62" s="103"/>
      <c r="Z62" s="105">
        <f>Z60+Z61</f>
        <v>2046.9264541999999</v>
      </c>
      <c r="AA62" s="106"/>
      <c r="AB62" s="107">
        <f t="shared" si="3"/>
        <v>28.600299999999834</v>
      </c>
      <c r="AC62" s="108">
        <f t="shared" si="77"/>
        <v>1.4170306390017564E-2</v>
      </c>
      <c r="AE62" s="103"/>
      <c r="AF62" s="103"/>
      <c r="AG62" s="105">
        <f>AG60+AG61</f>
        <v>2060.3282541999997</v>
      </c>
      <c r="AH62" s="106"/>
      <c r="AI62" s="107">
        <f t="shared" si="74"/>
        <v>13.401799999999866</v>
      </c>
      <c r="AJ62" s="108">
        <f t="shared" si="78"/>
        <v>6.5472796897520632E-3</v>
      </c>
      <c r="AL62" s="103"/>
      <c r="AM62" s="103"/>
      <c r="AN62" s="105">
        <f>AN60+AN61</f>
        <v>2071.2666541999997</v>
      </c>
      <c r="AO62" s="106"/>
      <c r="AP62" s="107">
        <f t="shared" si="75"/>
        <v>10.938400000000001</v>
      </c>
      <c r="AQ62" s="108">
        <f t="shared" si="79"/>
        <v>5.3090569319243011E-3</v>
      </c>
    </row>
    <row r="63" spans="2:43" ht="15.75" customHeight="1" x14ac:dyDescent="0.2">
      <c r="B63" s="415" t="s">
        <v>127</v>
      </c>
      <c r="C63" s="415"/>
      <c r="D63" s="415"/>
      <c r="E63" s="21"/>
      <c r="F63" s="267">
        <f>'Proposed Rates'!D262</f>
        <v>0.318</v>
      </c>
      <c r="G63" s="101"/>
      <c r="H63" s="111">
        <f>F63*H60</f>
        <v>560.49282389999996</v>
      </c>
      <c r="I63" s="103"/>
      <c r="J63" s="268">
        <f>'Proposed Rates'!E262</f>
        <v>0.318</v>
      </c>
      <c r="K63" s="103"/>
      <c r="L63" s="112">
        <f>J63*L60</f>
        <v>561.47331011999995</v>
      </c>
      <c r="M63" s="106"/>
      <c r="N63" s="112">
        <f t="shared" si="58"/>
        <v>0.98048621999998886</v>
      </c>
      <c r="O63" s="113">
        <f t="shared" si="59"/>
        <v>1.7493287660270238E-3</v>
      </c>
      <c r="Q63" s="268">
        <f>'Proposed Rates'!F262</f>
        <v>0.318</v>
      </c>
      <c r="R63" s="103"/>
      <c r="S63" s="112">
        <f>Q63*S60</f>
        <v>567.98913012000003</v>
      </c>
      <c r="T63" s="106"/>
      <c r="U63" s="112">
        <f t="shared" si="1"/>
        <v>6.5158200000000761</v>
      </c>
      <c r="V63" s="113">
        <f t="shared" si="76"/>
        <v>1.1604861500197567E-2</v>
      </c>
      <c r="X63" s="268">
        <f>'Proposed Rates'!G262</f>
        <v>0.318</v>
      </c>
      <c r="Y63" s="103"/>
      <c r="Z63" s="112">
        <f>X63*Z60</f>
        <v>576.03771011999993</v>
      </c>
      <c r="AA63" s="106"/>
      <c r="AB63" s="112">
        <f t="shared" si="3"/>
        <v>8.0485799999999017</v>
      </c>
      <c r="AC63" s="113">
        <f t="shared" si="77"/>
        <v>1.4170306390017472E-2</v>
      </c>
      <c r="AE63" s="268">
        <f>'Proposed Rates'!H262</f>
        <v>0.318</v>
      </c>
      <c r="AF63" s="103"/>
      <c r="AG63" s="112">
        <f>AE63*AG60</f>
        <v>579.80919011999993</v>
      </c>
      <c r="AH63" s="106"/>
      <c r="AI63" s="112">
        <f t="shared" si="74"/>
        <v>3.7714799999999968</v>
      </c>
      <c r="AJ63" s="113">
        <f t="shared" si="78"/>
        <v>6.5472796897521239E-3</v>
      </c>
      <c r="AL63" s="268">
        <f>'Proposed Rates'!I262</f>
        <v>0.318</v>
      </c>
      <c r="AM63" s="103"/>
      <c r="AN63" s="112">
        <f>AL63*AN60</f>
        <v>582.88743011999998</v>
      </c>
      <c r="AO63" s="106"/>
      <c r="AP63" s="112">
        <f t="shared" si="75"/>
        <v>3.0782400000000507</v>
      </c>
      <c r="AQ63" s="113">
        <f t="shared" si="79"/>
        <v>5.3090569319243879E-3</v>
      </c>
    </row>
    <row r="64" spans="2:43" ht="13.5" customHeight="1" thickBot="1" x14ac:dyDescent="0.25">
      <c r="B64" s="416" t="s">
        <v>126</v>
      </c>
      <c r="C64" s="416"/>
      <c r="D64" s="416"/>
      <c r="E64" s="114"/>
      <c r="F64" s="115"/>
      <c r="G64" s="116"/>
      <c r="H64" s="117">
        <f>H62-H63</f>
        <v>1431.1955125999998</v>
      </c>
      <c r="I64" s="118"/>
      <c r="J64" s="118"/>
      <c r="K64" s="118"/>
      <c r="L64" s="119">
        <f>L62-L63</f>
        <v>1433.69914408</v>
      </c>
      <c r="M64" s="120"/>
      <c r="N64" s="121">
        <f t="shared" si="58"/>
        <v>2.5036314800001946</v>
      </c>
      <c r="O64" s="122">
        <f t="shared" si="59"/>
        <v>1.7493287660271797E-3</v>
      </c>
      <c r="Q64" s="118"/>
      <c r="R64" s="118"/>
      <c r="S64" s="119">
        <f>S62-S63</f>
        <v>1450.33702408</v>
      </c>
      <c r="T64" s="120"/>
      <c r="U64" s="121">
        <f t="shared" si="1"/>
        <v>16.637879999999996</v>
      </c>
      <c r="V64" s="122">
        <f t="shared" si="76"/>
        <v>1.1604861500197426E-2</v>
      </c>
      <c r="X64" s="118"/>
      <c r="Y64" s="118"/>
      <c r="Z64" s="119">
        <f>Z62-Z63</f>
        <v>1470.8887440799999</v>
      </c>
      <c r="AA64" s="120"/>
      <c r="AB64" s="121">
        <f t="shared" si="3"/>
        <v>20.551719999999932</v>
      </c>
      <c r="AC64" s="122">
        <f t="shared" si="77"/>
        <v>1.4170306390017599E-2</v>
      </c>
      <c r="AE64" s="118"/>
      <c r="AF64" s="118"/>
      <c r="AG64" s="119">
        <f>AG62-AG63</f>
        <v>1480.5190640799997</v>
      </c>
      <c r="AH64" s="120"/>
      <c r="AI64" s="121">
        <f t="shared" si="74"/>
        <v>9.630319999999756</v>
      </c>
      <c r="AJ64" s="122">
        <f t="shared" si="78"/>
        <v>6.5472796897519626E-3</v>
      </c>
      <c r="AL64" s="118"/>
      <c r="AM64" s="118"/>
      <c r="AN64" s="119">
        <f>AN62-AN63</f>
        <v>1488.3792240799999</v>
      </c>
      <c r="AO64" s="120"/>
      <c r="AP64" s="121">
        <f t="shared" si="75"/>
        <v>7.8601600000001781</v>
      </c>
      <c r="AQ64" s="122">
        <f t="shared" si="79"/>
        <v>5.3090569319244208E-3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1861.8560500000001</v>
      </c>
      <c r="I66" s="134"/>
      <c r="J66" s="135"/>
      <c r="K66" s="135"/>
      <c r="L66" s="137">
        <f>SUM(L57:L58,L50,L51:L53)</f>
        <v>1864.9393400000004</v>
      </c>
      <c r="M66" s="136"/>
      <c r="N66" s="137">
        <f t="shared" ref="N66:N70" si="80">L66-H66</f>
        <v>3.083290000000261</v>
      </c>
      <c r="O66" s="98">
        <f t="shared" ref="O66:O70" si="81">IF((H66)=0,"",(N66/H66))</f>
        <v>1.6560302822553124E-3</v>
      </c>
      <c r="Q66" s="135"/>
      <c r="R66" s="135"/>
      <c r="S66" s="137">
        <f>SUM(S57:S58,S50,S51:S53)</f>
        <v>1885.4293400000004</v>
      </c>
      <c r="T66" s="136"/>
      <c r="U66" s="137">
        <f t="shared" si="1"/>
        <v>20.490000000000009</v>
      </c>
      <c r="V66" s="98">
        <f t="shared" si="76"/>
        <v>1.0986952530048513E-2</v>
      </c>
      <c r="X66" s="135"/>
      <c r="Y66" s="135"/>
      <c r="Z66" s="137">
        <f>SUM(Z57:Z58,Z50,Z51:Z53)</f>
        <v>1910.7393400000005</v>
      </c>
      <c r="AA66" s="136"/>
      <c r="AB66" s="137">
        <f t="shared" si="3"/>
        <v>25.310000000000173</v>
      </c>
      <c r="AC66" s="98">
        <f t="shared" si="77"/>
        <v>1.3423998164789442E-2</v>
      </c>
      <c r="AE66" s="135"/>
      <c r="AF66" s="135"/>
      <c r="AG66" s="137">
        <f>SUM(AG57:AG58,AG50,AG51:AG53)</f>
        <v>1922.5993400000004</v>
      </c>
      <c r="AH66" s="136"/>
      <c r="AI66" s="137">
        <f t="shared" ref="AI66:AI70" si="82">AG66-Z66</f>
        <v>11.8599999999999</v>
      </c>
      <c r="AJ66" s="98">
        <f t="shared" si="78"/>
        <v>6.2070214140249481E-3</v>
      </c>
      <c r="AL66" s="135"/>
      <c r="AM66" s="135"/>
      <c r="AN66" s="137">
        <f>SUM(AN57:AN58,AN50,AN51:AN53)</f>
        <v>1932.2793400000005</v>
      </c>
      <c r="AO66" s="136"/>
      <c r="AP66" s="137">
        <f t="shared" ref="AP66:AP70" si="83">AN66-AG66</f>
        <v>9.6800000000000637</v>
      </c>
      <c r="AQ66" s="98">
        <f t="shared" si="79"/>
        <v>5.0348503708526511E-3</v>
      </c>
    </row>
    <row r="67" spans="1:43" s="79" customFormat="1" x14ac:dyDescent="0.2">
      <c r="B67" s="138" t="s">
        <v>40</v>
      </c>
      <c r="C67" s="73"/>
      <c r="D67" s="73"/>
      <c r="E67" s="73"/>
      <c r="F67" s="139">
        <v>0.13</v>
      </c>
      <c r="G67" s="132"/>
      <c r="H67" s="140">
        <f>H66*F67</f>
        <v>242.04128650000001</v>
      </c>
      <c r="I67" s="141"/>
      <c r="J67" s="142">
        <v>0.13</v>
      </c>
      <c r="K67" s="143"/>
      <c r="L67" s="146">
        <f>L66*J67</f>
        <v>242.44211420000005</v>
      </c>
      <c r="M67" s="145"/>
      <c r="N67" s="146">
        <f t="shared" si="80"/>
        <v>0.4008277000000362</v>
      </c>
      <c r="O67" s="108">
        <f t="shared" si="81"/>
        <v>1.6560302822553217E-3</v>
      </c>
      <c r="Q67" s="142">
        <v>0.13</v>
      </c>
      <c r="R67" s="143"/>
      <c r="S67" s="144">
        <f>S66*Q67</f>
        <v>245.10581420000005</v>
      </c>
      <c r="T67" s="145"/>
      <c r="U67" s="146">
        <f t="shared" si="1"/>
        <v>2.6637000000000057</v>
      </c>
      <c r="V67" s="108">
        <f t="shared" si="76"/>
        <v>1.0986952530048532E-2</v>
      </c>
      <c r="X67" s="142">
        <v>0.13</v>
      </c>
      <c r="Y67" s="143"/>
      <c r="Z67" s="144">
        <f>Z66*X67</f>
        <v>248.39611420000008</v>
      </c>
      <c r="AA67" s="145"/>
      <c r="AB67" s="146">
        <f t="shared" si="3"/>
        <v>3.2903000000000304</v>
      </c>
      <c r="AC67" s="108">
        <f t="shared" si="77"/>
        <v>1.3423998164789473E-2</v>
      </c>
      <c r="AE67" s="142">
        <v>0.13</v>
      </c>
      <c r="AF67" s="143"/>
      <c r="AG67" s="146">
        <f>AG66*AE67</f>
        <v>249.93791420000008</v>
      </c>
      <c r="AH67" s="145"/>
      <c r="AI67" s="146">
        <f t="shared" si="82"/>
        <v>1.541799999999995</v>
      </c>
      <c r="AJ67" s="108">
        <f t="shared" si="78"/>
        <v>6.2070214140249802E-3</v>
      </c>
      <c r="AL67" s="142">
        <v>0.13</v>
      </c>
      <c r="AM67" s="143"/>
      <c r="AN67" s="144">
        <f>AN66*AL67</f>
        <v>251.19631420000007</v>
      </c>
      <c r="AO67" s="145"/>
      <c r="AP67" s="146">
        <f t="shared" si="83"/>
        <v>1.2583999999999946</v>
      </c>
      <c r="AQ67" s="108">
        <f t="shared" si="79"/>
        <v>5.0348503708525956E-3</v>
      </c>
    </row>
    <row r="68" spans="1:43" s="79" customFormat="1" x14ac:dyDescent="0.2">
      <c r="B68" s="147" t="s">
        <v>41</v>
      </c>
      <c r="C68" s="73"/>
      <c r="D68" s="73"/>
      <c r="E68" s="73"/>
      <c r="F68" s="148"/>
      <c r="G68" s="149"/>
      <c r="H68" s="140">
        <f>H66+H67</f>
        <v>2103.8973365000002</v>
      </c>
      <c r="I68" s="141"/>
      <c r="J68" s="141"/>
      <c r="K68" s="141"/>
      <c r="L68" s="144">
        <f>L66+L67</f>
        <v>2107.3814542000005</v>
      </c>
      <c r="M68" s="145"/>
      <c r="N68" s="146">
        <f t="shared" si="80"/>
        <v>3.4841177000002972</v>
      </c>
      <c r="O68" s="108">
        <f t="shared" si="81"/>
        <v>1.6560302822553133E-3</v>
      </c>
      <c r="Q68" s="141"/>
      <c r="R68" s="141"/>
      <c r="S68" s="144">
        <f>S66+S67</f>
        <v>2130.5351542000003</v>
      </c>
      <c r="T68" s="145"/>
      <c r="U68" s="146">
        <f t="shared" si="1"/>
        <v>23.153699999999844</v>
      </c>
      <c r="V68" s="108">
        <f t="shared" si="76"/>
        <v>1.0986952530048435E-2</v>
      </c>
      <c r="X68" s="141"/>
      <c r="Y68" s="141"/>
      <c r="Z68" s="144">
        <f>Z66+Z67</f>
        <v>2159.1354542000008</v>
      </c>
      <c r="AA68" s="145"/>
      <c r="AB68" s="146">
        <f t="shared" si="3"/>
        <v>28.600300000000516</v>
      </c>
      <c r="AC68" s="108">
        <f t="shared" si="77"/>
        <v>1.3423998164789593E-2</v>
      </c>
      <c r="AE68" s="141"/>
      <c r="AF68" s="141"/>
      <c r="AG68" s="144">
        <f>AG66+AG67</f>
        <v>2172.5372542000005</v>
      </c>
      <c r="AH68" s="145"/>
      <c r="AI68" s="146">
        <f t="shared" si="82"/>
        <v>13.401799999999639</v>
      </c>
      <c r="AJ68" s="108">
        <f t="shared" si="78"/>
        <v>6.2070214140248327E-3</v>
      </c>
      <c r="AL68" s="141"/>
      <c r="AM68" s="141"/>
      <c r="AN68" s="144">
        <f>AN66+AN67</f>
        <v>2183.4756542000005</v>
      </c>
      <c r="AO68" s="145"/>
      <c r="AP68" s="146">
        <f t="shared" si="83"/>
        <v>10.938400000000001</v>
      </c>
      <c r="AQ68" s="108">
        <f t="shared" si="79"/>
        <v>5.0348503708526181E-3</v>
      </c>
    </row>
    <row r="69" spans="1:43" s="79" customFormat="1" ht="15.75" customHeight="1" x14ac:dyDescent="0.2">
      <c r="B69" s="415" t="s">
        <v>127</v>
      </c>
      <c r="C69" s="415"/>
      <c r="D69" s="415"/>
      <c r="E69" s="73"/>
      <c r="F69" s="269">
        <f>F63</f>
        <v>0.318</v>
      </c>
      <c r="G69" s="149"/>
      <c r="H69" s="150">
        <f>F69*H66</f>
        <v>592.07022390000009</v>
      </c>
      <c r="I69" s="141"/>
      <c r="J69" s="268">
        <f>J63</f>
        <v>0.318</v>
      </c>
      <c r="K69" s="141"/>
      <c r="L69" s="151">
        <f>J69*L66</f>
        <v>593.05071012000008</v>
      </c>
      <c r="M69" s="145"/>
      <c r="N69" s="151">
        <f t="shared" si="80"/>
        <v>0.98048621999998886</v>
      </c>
      <c r="O69" s="113">
        <f t="shared" si="81"/>
        <v>1.6560302822551532E-3</v>
      </c>
      <c r="Q69" s="268">
        <f>Q63</f>
        <v>0.318</v>
      </c>
      <c r="R69" s="141"/>
      <c r="S69" s="151">
        <f>Q69*S66</f>
        <v>599.56653012000015</v>
      </c>
      <c r="T69" s="145"/>
      <c r="U69" s="151">
        <f t="shared" si="1"/>
        <v>6.5158200000000761</v>
      </c>
      <c r="V69" s="113">
        <f t="shared" si="76"/>
        <v>1.0986952530048638E-2</v>
      </c>
      <c r="X69" s="268">
        <f>X63</f>
        <v>0.318</v>
      </c>
      <c r="Y69" s="141"/>
      <c r="Z69" s="151">
        <f>X69*Z66</f>
        <v>607.61511012000017</v>
      </c>
      <c r="AA69" s="145"/>
      <c r="AB69" s="151">
        <f t="shared" si="3"/>
        <v>8.0485800000000154</v>
      </c>
      <c r="AC69" s="113">
        <f t="shared" si="77"/>
        <v>1.3423998164789374E-2</v>
      </c>
      <c r="AE69" s="268">
        <f>AE63</f>
        <v>0.318</v>
      </c>
      <c r="AF69" s="141"/>
      <c r="AG69" s="151">
        <f>AE69*AG66</f>
        <v>611.38659012000016</v>
      </c>
      <c r="AH69" s="145"/>
      <c r="AI69" s="151">
        <f t="shared" si="82"/>
        <v>3.7714799999999968</v>
      </c>
      <c r="AJ69" s="113">
        <f t="shared" si="78"/>
        <v>6.2070214140249958E-3</v>
      </c>
      <c r="AL69" s="268">
        <f>AL63</f>
        <v>0.318</v>
      </c>
      <c r="AM69" s="141"/>
      <c r="AN69" s="151">
        <f>AL69*AN66</f>
        <v>614.46483012000022</v>
      </c>
      <c r="AO69" s="145"/>
      <c r="AP69" s="151">
        <f t="shared" si="83"/>
        <v>3.0782400000000507</v>
      </c>
      <c r="AQ69" s="113">
        <f t="shared" si="79"/>
        <v>5.0348503708527005E-3</v>
      </c>
    </row>
    <row r="70" spans="1:43" s="79" customFormat="1" ht="13.5" customHeight="1" thickBot="1" x14ac:dyDescent="0.25">
      <c r="B70" s="414" t="s">
        <v>128</v>
      </c>
      <c r="C70" s="414"/>
      <c r="D70" s="414"/>
      <c r="E70" s="152"/>
      <c r="F70" s="153"/>
      <c r="G70" s="154"/>
      <c r="H70" s="155">
        <f>H68-H69</f>
        <v>1511.8271126</v>
      </c>
      <c r="I70" s="156"/>
      <c r="J70" s="156"/>
      <c r="K70" s="156"/>
      <c r="L70" s="157">
        <f>L68-L69</f>
        <v>1514.3307440800004</v>
      </c>
      <c r="M70" s="158"/>
      <c r="N70" s="159">
        <f t="shared" si="80"/>
        <v>2.503631480000422</v>
      </c>
      <c r="O70" s="160">
        <f t="shared" si="81"/>
        <v>1.6560302822554514E-3</v>
      </c>
      <c r="Q70" s="156"/>
      <c r="R70" s="156"/>
      <c r="S70" s="157">
        <f>S68-S69</f>
        <v>1530.9686240800002</v>
      </c>
      <c r="T70" s="158"/>
      <c r="U70" s="159">
        <f t="shared" si="1"/>
        <v>16.637879999999768</v>
      </c>
      <c r="V70" s="160">
        <f t="shared" si="76"/>
        <v>1.0986952530048355E-2</v>
      </c>
      <c r="X70" s="156"/>
      <c r="Y70" s="156"/>
      <c r="Z70" s="157">
        <f>Z68-Z69</f>
        <v>1551.5203440800005</v>
      </c>
      <c r="AA70" s="158"/>
      <c r="AB70" s="159">
        <f t="shared" si="3"/>
        <v>20.551720000000387</v>
      </c>
      <c r="AC70" s="160">
        <f t="shared" si="77"/>
        <v>1.3423998164789603E-2</v>
      </c>
      <c r="AE70" s="156"/>
      <c r="AF70" s="156"/>
      <c r="AG70" s="157">
        <f>AG68-AG69</f>
        <v>1561.1506640800003</v>
      </c>
      <c r="AH70" s="158"/>
      <c r="AI70" s="159">
        <f t="shared" si="82"/>
        <v>9.630319999999756</v>
      </c>
      <c r="AJ70" s="160">
        <f t="shared" si="78"/>
        <v>6.2070214140248431E-3</v>
      </c>
      <c r="AL70" s="156"/>
      <c r="AM70" s="156"/>
      <c r="AN70" s="157">
        <f>AN68-AN69</f>
        <v>1569.0108240800002</v>
      </c>
      <c r="AO70" s="158"/>
      <c r="AP70" s="159">
        <f t="shared" si="83"/>
        <v>7.8601599999999507</v>
      </c>
      <c r="AQ70" s="160">
        <f t="shared" si="79"/>
        <v>5.0348503708525861E-3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333375</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8"/>
  <sheetViews>
    <sheetView view="pageBreakPreview" topLeftCell="A211" zoomScaleNormal="100" zoomScaleSheetLayoutView="100" workbookViewId="0">
      <selection activeCell="D28" sqref="D28"/>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72" t="s">
        <v>138</v>
      </c>
      <c r="B1" s="372"/>
      <c r="C1" s="372"/>
      <c r="D1" s="372"/>
    </row>
    <row r="2" spans="1:4" s="300" customFormat="1" ht="18" customHeight="1" x14ac:dyDescent="0.25">
      <c r="A2" s="373" t="s">
        <v>139</v>
      </c>
      <c r="B2" s="373"/>
      <c r="C2" s="373"/>
      <c r="D2" s="373"/>
    </row>
    <row r="3" spans="1:4" s="300" customFormat="1" ht="15.75" customHeight="1" x14ac:dyDescent="0.25">
      <c r="A3" s="374" t="s">
        <v>266</v>
      </c>
      <c r="B3" s="374"/>
      <c r="C3" s="374"/>
      <c r="D3" s="374"/>
    </row>
    <row r="4" spans="1:4" s="300" customFormat="1" ht="11.25" customHeight="1" x14ac:dyDescent="0.25">
      <c r="A4" s="375" t="s">
        <v>141</v>
      </c>
      <c r="B4" s="375"/>
      <c r="C4" s="375"/>
      <c r="D4" s="375"/>
    </row>
    <row r="5" spans="1:4" s="300" customFormat="1" ht="11.25" customHeight="1" x14ac:dyDescent="0.25">
      <c r="A5" s="375" t="s">
        <v>142</v>
      </c>
      <c r="B5" s="375"/>
      <c r="C5" s="375"/>
      <c r="D5" s="375"/>
    </row>
    <row r="6" spans="1:4" s="300" customFormat="1" ht="11.25" customHeight="1" x14ac:dyDescent="0.25">
      <c r="A6" s="376" t="s">
        <v>143</v>
      </c>
      <c r="B6" s="376"/>
      <c r="C6" s="376"/>
      <c r="D6" s="376"/>
    </row>
    <row r="7" spans="1:4" s="300" customFormat="1" ht="18.75" customHeight="1" x14ac:dyDescent="0.25">
      <c r="A7" s="385" t="s">
        <v>144</v>
      </c>
      <c r="B7" s="386"/>
      <c r="C7" s="386"/>
      <c r="D7" s="386"/>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7" t="s">
        <v>146</v>
      </c>
      <c r="B10" s="388"/>
      <c r="C10" s="388"/>
      <c r="D10" s="388"/>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83" t="s">
        <v>151</v>
      </c>
      <c r="B20" s="384"/>
      <c r="C20" s="384"/>
      <c r="D20" s="384"/>
    </row>
    <row r="21" spans="1:4" s="300" customFormat="1" ht="6.75" customHeight="1" x14ac:dyDescent="0.25">
      <c r="A21" s="304"/>
      <c r="B21" s="305"/>
      <c r="C21" s="305"/>
      <c r="D21" s="305"/>
    </row>
    <row r="22" spans="1:4" s="300" customFormat="1" ht="11.25" customHeight="1" x14ac:dyDescent="0.25">
      <c r="A22" s="377" t="s">
        <v>152</v>
      </c>
      <c r="B22" s="378"/>
      <c r="C22" s="306" t="s">
        <v>153</v>
      </c>
      <c r="D22" s="352">
        <f>'Proposed Rates'!E7</f>
        <v>30.53</v>
      </c>
    </row>
    <row r="23" spans="1:4" s="300" customFormat="1" ht="22.5" customHeight="1" x14ac:dyDescent="0.25">
      <c r="A23" s="380" t="s">
        <v>275</v>
      </c>
      <c r="B23" s="381"/>
      <c r="C23" s="306" t="s">
        <v>153</v>
      </c>
      <c r="D23" s="361">
        <f>'Proposed Rates'!E67</f>
        <v>0.24</v>
      </c>
    </row>
    <row r="24" spans="1:4" s="300" customFormat="1" ht="11.25" customHeight="1" x14ac:dyDescent="0.25">
      <c r="A24" s="377" t="s">
        <v>276</v>
      </c>
      <c r="B24" s="377"/>
      <c r="C24" s="306" t="s">
        <v>153</v>
      </c>
      <c r="D24" s="355">
        <f>'Proposed Rates'!E52</f>
        <v>-0.48</v>
      </c>
    </row>
    <row r="25" spans="1:4" s="300" customFormat="1" ht="11.25" customHeight="1" x14ac:dyDescent="0.25">
      <c r="A25" s="377" t="s">
        <v>155</v>
      </c>
      <c r="B25" s="378"/>
      <c r="C25" s="306" t="s">
        <v>153</v>
      </c>
      <c r="D25" s="307">
        <f>'Proposed Rates'!D247</f>
        <v>0.56999999999999995</v>
      </c>
    </row>
    <row r="26" spans="1:4" s="300" customFormat="1" ht="11.25" customHeight="1" x14ac:dyDescent="0.25">
      <c r="A26" s="377" t="s">
        <v>156</v>
      </c>
      <c r="B26" s="378"/>
      <c r="C26" s="306" t="s">
        <v>91</v>
      </c>
      <c r="D26" s="307">
        <f>'Proposed Rates'!D233</f>
        <v>6.0000000000000002E-5</v>
      </c>
    </row>
    <row r="27" spans="1:4" s="300" customFormat="1" ht="11.25" customHeight="1" x14ac:dyDescent="0.25">
      <c r="A27" s="380" t="s">
        <v>273</v>
      </c>
      <c r="B27" s="381"/>
      <c r="C27" s="360" t="s">
        <v>91</v>
      </c>
      <c r="D27" s="362">
        <f>'Proposed Rates'!E38</f>
        <v>-5.9999999999999995E-4</v>
      </c>
    </row>
    <row r="28" spans="1:4" s="300" customFormat="1" ht="11.25" customHeight="1" x14ac:dyDescent="0.25">
      <c r="A28" s="380" t="s">
        <v>274</v>
      </c>
      <c r="B28" s="381"/>
      <c r="C28" s="360" t="s">
        <v>91</v>
      </c>
      <c r="D28" s="362">
        <f>'Proposed Rates'!E123</f>
        <v>2.5999999999999999E-3</v>
      </c>
    </row>
    <row r="29" spans="1:4" s="300" customFormat="1" ht="11.25" customHeight="1" x14ac:dyDescent="0.25">
      <c r="A29" s="377" t="s">
        <v>157</v>
      </c>
      <c r="B29" s="378"/>
      <c r="C29" s="306" t="s">
        <v>91</v>
      </c>
      <c r="D29" s="307">
        <f>'Proposed Rates'!D153</f>
        <v>7.6E-3</v>
      </c>
    </row>
    <row r="30" spans="1:4" s="300" customFormat="1" ht="10.5" customHeight="1" x14ac:dyDescent="0.25">
      <c r="A30" s="377" t="s">
        <v>158</v>
      </c>
      <c r="B30" s="378"/>
      <c r="C30" s="306" t="s">
        <v>91</v>
      </c>
      <c r="D30" s="307">
        <f>'Proposed Rates'!D167</f>
        <v>5.1999999999999998E-3</v>
      </c>
    </row>
    <row r="31" spans="1:4" s="300" customFormat="1" ht="6.75" customHeight="1" x14ac:dyDescent="0.25">
      <c r="A31" s="308"/>
      <c r="B31" s="309"/>
      <c r="C31" s="306"/>
      <c r="D31" s="307"/>
    </row>
    <row r="32" spans="1:4" s="300" customFormat="1" ht="15" customHeight="1" x14ac:dyDescent="0.25">
      <c r="A32" s="379" t="s">
        <v>159</v>
      </c>
      <c r="B32" s="378"/>
      <c r="C32" s="306"/>
      <c r="D32" s="310"/>
    </row>
    <row r="33" spans="1:4" s="300" customFormat="1" ht="6.75" customHeight="1" x14ac:dyDescent="0.25">
      <c r="A33" s="311"/>
      <c r="B33" s="309"/>
      <c r="C33" s="306"/>
      <c r="D33" s="310"/>
    </row>
    <row r="34" spans="1:4" s="300" customFormat="1" ht="11.25" customHeight="1" x14ac:dyDescent="0.25">
      <c r="A34" s="377" t="s">
        <v>160</v>
      </c>
      <c r="B34" s="377"/>
      <c r="C34" s="312" t="s">
        <v>91</v>
      </c>
      <c r="D34" s="313">
        <v>3.0000000000000001E-3</v>
      </c>
    </row>
    <row r="35" spans="1:4" s="300" customFormat="1" ht="11.25" customHeight="1" x14ac:dyDescent="0.25">
      <c r="A35" s="378" t="s">
        <v>161</v>
      </c>
      <c r="B35" s="378"/>
      <c r="C35" s="312" t="s">
        <v>91</v>
      </c>
      <c r="D35" s="314">
        <v>4.0000000000000002E-4</v>
      </c>
    </row>
    <row r="36" spans="1:4" s="300" customFormat="1" ht="11.25" customHeight="1" x14ac:dyDescent="0.25">
      <c r="A36" s="377" t="s">
        <v>162</v>
      </c>
      <c r="B36" s="377"/>
      <c r="C36" s="312" t="s">
        <v>91</v>
      </c>
      <c r="D36" s="314">
        <v>5.0000000000000001E-4</v>
      </c>
    </row>
    <row r="37" spans="1:4" s="300" customFormat="1" ht="11.25" customHeight="1" x14ac:dyDescent="0.25">
      <c r="A37" s="377" t="s">
        <v>163</v>
      </c>
      <c r="B37" s="377"/>
      <c r="C37" s="306" t="s">
        <v>153</v>
      </c>
      <c r="D37" s="350">
        <f>'Proposed Rates'!E209</f>
        <v>0.62</v>
      </c>
    </row>
    <row r="38" spans="1:4" s="315" customFormat="1" ht="18.75" customHeight="1" x14ac:dyDescent="0.3">
      <c r="A38" s="389" t="s">
        <v>164</v>
      </c>
      <c r="B38" s="389"/>
      <c r="C38" s="389"/>
      <c r="D38" s="389"/>
    </row>
    <row r="39" spans="1:4" s="300" customFormat="1" ht="48" customHeight="1" x14ac:dyDescent="0.25">
      <c r="A39" s="382" t="s">
        <v>165</v>
      </c>
      <c r="B39" s="382"/>
      <c r="C39" s="382"/>
      <c r="D39" s="382"/>
    </row>
    <row r="40" spans="1:4" s="300" customFormat="1" ht="6.75" customHeight="1" x14ac:dyDescent="0.25">
      <c r="A40" s="301"/>
      <c r="B40" s="301"/>
      <c r="C40" s="301"/>
      <c r="D40" s="316"/>
    </row>
    <row r="41" spans="1:4" s="300" customFormat="1" ht="11.25" customHeight="1" x14ac:dyDescent="0.25">
      <c r="A41" s="387" t="s">
        <v>146</v>
      </c>
      <c r="B41" s="387"/>
      <c r="C41" s="387"/>
      <c r="D41" s="387"/>
    </row>
    <row r="42" spans="1:4" s="300" customFormat="1" ht="6.75" customHeight="1" x14ac:dyDescent="0.25">
      <c r="A42" s="302"/>
      <c r="B42" s="303"/>
      <c r="C42" s="303"/>
      <c r="D42" s="303"/>
    </row>
    <row r="43" spans="1:4" s="300" customFormat="1" ht="36" customHeight="1" x14ac:dyDescent="0.25">
      <c r="A43" s="382" t="s">
        <v>147</v>
      </c>
      <c r="B43" s="382"/>
      <c r="C43" s="382"/>
      <c r="D43" s="382"/>
    </row>
    <row r="44" spans="1:4" s="300" customFormat="1" ht="6.75" customHeight="1" x14ac:dyDescent="0.25">
      <c r="A44" s="301"/>
      <c r="B44" s="301"/>
      <c r="C44" s="301"/>
      <c r="D44" s="316"/>
    </row>
    <row r="45" spans="1:4" s="300" customFormat="1" ht="48" customHeight="1" x14ac:dyDescent="0.25">
      <c r="A45" s="382" t="s">
        <v>148</v>
      </c>
      <c r="B45" s="382"/>
      <c r="C45" s="382"/>
      <c r="D45" s="382"/>
    </row>
    <row r="46" spans="1:4" s="300" customFormat="1" ht="6.75" customHeight="1" x14ac:dyDescent="0.25">
      <c r="A46" s="301"/>
      <c r="B46" s="301"/>
      <c r="C46" s="301"/>
      <c r="D46" s="316"/>
    </row>
    <row r="47" spans="1:4" s="300" customFormat="1" ht="48" customHeight="1" x14ac:dyDescent="0.25">
      <c r="A47" s="382" t="s">
        <v>149</v>
      </c>
      <c r="B47" s="382"/>
      <c r="C47" s="382"/>
      <c r="D47" s="382"/>
    </row>
    <row r="48" spans="1:4" s="300" customFormat="1" ht="6.75" customHeight="1" x14ac:dyDescent="0.25">
      <c r="A48" s="301"/>
      <c r="B48" s="301"/>
      <c r="C48" s="301"/>
      <c r="D48" s="316"/>
    </row>
    <row r="49" spans="1:4" s="300" customFormat="1" ht="36" customHeight="1" x14ac:dyDescent="0.25">
      <c r="A49" s="382" t="s">
        <v>166</v>
      </c>
      <c r="B49" s="382"/>
      <c r="C49" s="382"/>
      <c r="D49" s="382"/>
    </row>
    <row r="50" spans="1:4" s="300" customFormat="1" ht="6.75" customHeight="1" x14ac:dyDescent="0.25">
      <c r="A50" s="301"/>
      <c r="B50" s="301"/>
      <c r="C50" s="301"/>
      <c r="D50" s="316"/>
    </row>
    <row r="51" spans="1:4" s="300" customFormat="1" ht="15" customHeight="1" x14ac:dyDescent="0.25">
      <c r="A51" s="383" t="s">
        <v>151</v>
      </c>
      <c r="B51" s="383"/>
      <c r="C51" s="383"/>
      <c r="D51" s="383"/>
    </row>
    <row r="52" spans="1:4" s="300" customFormat="1" ht="6.75" customHeight="1" x14ac:dyDescent="0.25">
      <c r="A52" s="304"/>
      <c r="B52" s="305"/>
      <c r="C52" s="305"/>
      <c r="D52" s="305"/>
    </row>
    <row r="53" spans="1:4" s="300" customFormat="1" ht="11.25" customHeight="1" x14ac:dyDescent="0.25">
      <c r="A53" s="377" t="s">
        <v>152</v>
      </c>
      <c r="B53" s="377"/>
      <c r="C53" s="306" t="s">
        <v>153</v>
      </c>
      <c r="D53" s="352">
        <f>'Proposed Rates'!E8</f>
        <v>20.67</v>
      </c>
    </row>
    <row r="54" spans="1:4" s="300" customFormat="1" ht="11.25" customHeight="1" x14ac:dyDescent="0.25">
      <c r="A54" s="377" t="s">
        <v>155</v>
      </c>
      <c r="B54" s="378"/>
      <c r="C54" s="306" t="s">
        <v>153</v>
      </c>
      <c r="D54" s="307">
        <f>'Proposed Rates'!D247</f>
        <v>0.56999999999999995</v>
      </c>
    </row>
    <row r="55" spans="1:4" s="300" customFormat="1" ht="11.25" customHeight="1" x14ac:dyDescent="0.25">
      <c r="A55" s="377" t="s">
        <v>19</v>
      </c>
      <c r="B55" s="377"/>
      <c r="C55" s="306" t="s">
        <v>91</v>
      </c>
      <c r="D55" s="352">
        <f>'Proposed Rates'!E21</f>
        <v>2.6800000000000001E-2</v>
      </c>
    </row>
    <row r="56" spans="1:4" s="300" customFormat="1" ht="11.25" customHeight="1" x14ac:dyDescent="0.25">
      <c r="A56" s="377" t="s">
        <v>156</v>
      </c>
      <c r="B56" s="377"/>
      <c r="C56" s="306" t="s">
        <v>91</v>
      </c>
      <c r="D56" s="307">
        <f>'Proposed Rates'!E234</f>
        <v>6.0000000000000002E-5</v>
      </c>
    </row>
    <row r="57" spans="1:4" s="300" customFormat="1" ht="11.25" customHeight="1" x14ac:dyDescent="0.25">
      <c r="A57" s="380" t="s">
        <v>273</v>
      </c>
      <c r="B57" s="381"/>
      <c r="C57" s="360" t="s">
        <v>91</v>
      </c>
      <c r="D57" s="362">
        <f>'Proposed Rates'!E39</f>
        <v>-5.9999999999999995E-4</v>
      </c>
    </row>
    <row r="58" spans="1:4" s="300" customFormat="1" ht="11.25" customHeight="1" x14ac:dyDescent="0.25">
      <c r="A58" s="380" t="s">
        <v>276</v>
      </c>
      <c r="B58" s="381"/>
      <c r="C58" s="360" t="s">
        <v>91</v>
      </c>
      <c r="D58" s="362">
        <f>'Proposed Rates'!E53</f>
        <v>-6.9999999999999999E-4</v>
      </c>
    </row>
    <row r="59" spans="1:4" s="300" customFormat="1" ht="21" customHeight="1" x14ac:dyDescent="0.25">
      <c r="A59" s="380" t="s">
        <v>275</v>
      </c>
      <c r="B59" s="381"/>
      <c r="C59" s="360" t="s">
        <v>91</v>
      </c>
      <c r="D59" s="362">
        <f>'Proposed Rates'!E68</f>
        <v>5.9999999999999995E-4</v>
      </c>
    </row>
    <row r="60" spans="1:4" s="300" customFormat="1" x14ac:dyDescent="0.25">
      <c r="A60" s="380" t="s">
        <v>274</v>
      </c>
      <c r="B60" s="381"/>
      <c r="C60" s="360" t="s">
        <v>91</v>
      </c>
      <c r="D60" s="362">
        <f>'Proposed Rates'!E124</f>
        <v>2.5999999999999999E-3</v>
      </c>
    </row>
    <row r="61" spans="1:4" s="300" customFormat="1" ht="12" customHeight="1" x14ac:dyDescent="0.25">
      <c r="A61" s="377" t="s">
        <v>157</v>
      </c>
      <c r="B61" s="377"/>
      <c r="C61" s="306" t="s">
        <v>91</v>
      </c>
      <c r="D61" s="307">
        <f>'Proposed Rates'!E154</f>
        <v>6.8999999999999999E-3</v>
      </c>
    </row>
    <row r="62" spans="1:4" s="300" customFormat="1" ht="12.75" customHeight="1" x14ac:dyDescent="0.25">
      <c r="A62" s="377" t="s">
        <v>158</v>
      </c>
      <c r="B62" s="377"/>
      <c r="C62" s="306" t="s">
        <v>91</v>
      </c>
      <c r="D62" s="319">
        <f>'Proposed Rates'!E168</f>
        <v>5.0000000000000001E-3</v>
      </c>
    </row>
    <row r="63" spans="1:4" s="300" customFormat="1" ht="6.75" customHeight="1" x14ac:dyDescent="0.25">
      <c r="A63" s="308"/>
      <c r="B63" s="308"/>
      <c r="C63" s="306"/>
      <c r="D63" s="307"/>
    </row>
    <row r="64" spans="1:4" s="300" customFormat="1" ht="15" customHeight="1" x14ac:dyDescent="0.25">
      <c r="A64" s="379" t="s">
        <v>159</v>
      </c>
      <c r="B64" s="378"/>
      <c r="C64" s="306"/>
      <c r="D64" s="310"/>
    </row>
    <row r="65" spans="1:4" s="300" customFormat="1" ht="6.75" customHeight="1" x14ac:dyDescent="0.25">
      <c r="A65" s="311"/>
      <c r="B65" s="309"/>
      <c r="C65" s="306"/>
      <c r="D65" s="310"/>
    </row>
    <row r="66" spans="1:4" s="300" customFormat="1" ht="11.25" customHeight="1" x14ac:dyDescent="0.25">
      <c r="A66" s="377" t="s">
        <v>160</v>
      </c>
      <c r="B66" s="377"/>
      <c r="C66" s="312" t="s">
        <v>91</v>
      </c>
      <c r="D66" s="313">
        <v>3.0000000000000001E-3</v>
      </c>
    </row>
    <row r="67" spans="1:4" s="300" customFormat="1" ht="11.25" customHeight="1" x14ac:dyDescent="0.25">
      <c r="A67" s="378" t="s">
        <v>161</v>
      </c>
      <c r="B67" s="378"/>
      <c r="C67" s="312" t="s">
        <v>91</v>
      </c>
      <c r="D67" s="314">
        <v>4.0000000000000002E-4</v>
      </c>
    </row>
    <row r="68" spans="1:4" s="300" customFormat="1" ht="11.25" customHeight="1" x14ac:dyDescent="0.25">
      <c r="A68" s="377" t="s">
        <v>162</v>
      </c>
      <c r="B68" s="377"/>
      <c r="C68" s="312" t="s">
        <v>91</v>
      </c>
      <c r="D68" s="314">
        <v>5.0000000000000001E-4</v>
      </c>
    </row>
    <row r="69" spans="1:4" s="300" customFormat="1" ht="11.25" customHeight="1" x14ac:dyDescent="0.25">
      <c r="A69" s="377" t="s">
        <v>163</v>
      </c>
      <c r="B69" s="377"/>
      <c r="C69" s="306" t="s">
        <v>153</v>
      </c>
      <c r="D69" s="350">
        <f>'Proposed Rates'!E210</f>
        <v>0.62</v>
      </c>
    </row>
    <row r="70" spans="1:4" s="315" customFormat="1" ht="18.75" customHeight="1" x14ac:dyDescent="0.3">
      <c r="A70" s="389" t="s">
        <v>167</v>
      </c>
      <c r="B70" s="389"/>
      <c r="C70" s="389"/>
      <c r="D70" s="389"/>
    </row>
    <row r="71" spans="1:4" s="300" customFormat="1" ht="48" customHeight="1" x14ac:dyDescent="0.25">
      <c r="A71" s="382" t="s">
        <v>168</v>
      </c>
      <c r="B71" s="382"/>
      <c r="C71" s="382"/>
      <c r="D71" s="382"/>
    </row>
    <row r="72" spans="1:4" s="300" customFormat="1" ht="6.75" customHeight="1" x14ac:dyDescent="0.25">
      <c r="A72" s="301"/>
      <c r="B72" s="301"/>
      <c r="C72" s="301"/>
      <c r="D72" s="316"/>
    </row>
    <row r="73" spans="1:4" s="300" customFormat="1" ht="11.25" customHeight="1" x14ac:dyDescent="0.25">
      <c r="A73" s="387" t="s">
        <v>146</v>
      </c>
      <c r="B73" s="387"/>
      <c r="C73" s="387"/>
      <c r="D73" s="387"/>
    </row>
    <row r="74" spans="1:4" s="300" customFormat="1" ht="6.75" customHeight="1" x14ac:dyDescent="0.25">
      <c r="A74" s="302"/>
      <c r="B74" s="303"/>
      <c r="C74" s="303"/>
      <c r="D74" s="303"/>
    </row>
    <row r="75" spans="1:4" s="300" customFormat="1" ht="36" customHeight="1" x14ac:dyDescent="0.25">
      <c r="A75" s="382" t="s">
        <v>147</v>
      </c>
      <c r="B75" s="382"/>
      <c r="C75" s="382"/>
      <c r="D75" s="382"/>
    </row>
    <row r="76" spans="1:4" s="300" customFormat="1" ht="6.75" customHeight="1" x14ac:dyDescent="0.25">
      <c r="A76" s="301"/>
      <c r="B76" s="301"/>
      <c r="C76" s="301"/>
      <c r="D76" s="316"/>
    </row>
    <row r="77" spans="1:4" s="300" customFormat="1" ht="48" customHeight="1" x14ac:dyDescent="0.25">
      <c r="A77" s="382" t="s">
        <v>148</v>
      </c>
      <c r="B77" s="382"/>
      <c r="C77" s="382"/>
      <c r="D77" s="382"/>
    </row>
    <row r="78" spans="1:4" s="300" customFormat="1" ht="6.75" customHeight="1" x14ac:dyDescent="0.25">
      <c r="A78" s="301"/>
      <c r="B78" s="301"/>
      <c r="C78" s="301"/>
      <c r="D78" s="316"/>
    </row>
    <row r="79" spans="1:4" s="300" customFormat="1" ht="48" customHeight="1" x14ac:dyDescent="0.25">
      <c r="A79" s="382" t="s">
        <v>149</v>
      </c>
      <c r="B79" s="382"/>
      <c r="C79" s="382"/>
      <c r="D79" s="382"/>
    </row>
    <row r="80" spans="1:4" s="300" customFormat="1" ht="6.75" customHeight="1" x14ac:dyDescent="0.25">
      <c r="A80" s="301"/>
      <c r="B80" s="301"/>
      <c r="C80" s="301"/>
      <c r="D80" s="316"/>
    </row>
    <row r="81" spans="1:4" s="300" customFormat="1" ht="96" customHeight="1" x14ac:dyDescent="0.25">
      <c r="A81" s="386" t="s">
        <v>169</v>
      </c>
      <c r="B81" s="386"/>
      <c r="C81" s="386"/>
      <c r="D81" s="386"/>
    </row>
    <row r="82" spans="1:4" s="300" customFormat="1" ht="96" customHeight="1" x14ac:dyDescent="0.25">
      <c r="A82" s="386" t="s">
        <v>170</v>
      </c>
      <c r="B82" s="386"/>
      <c r="C82" s="386"/>
      <c r="D82" s="386"/>
    </row>
    <row r="83" spans="1:4" s="300" customFormat="1" ht="36" customHeight="1" x14ac:dyDescent="0.25">
      <c r="A83" s="382" t="s">
        <v>150</v>
      </c>
      <c r="B83" s="382"/>
      <c r="C83" s="382"/>
      <c r="D83" s="382"/>
    </row>
    <row r="84" spans="1:4" s="300" customFormat="1" ht="24" customHeight="1" x14ac:dyDescent="0.25">
      <c r="A84" s="390" t="s">
        <v>171</v>
      </c>
      <c r="B84" s="390"/>
      <c r="C84" s="390"/>
      <c r="D84" s="390"/>
    </row>
    <row r="85" spans="1:4" s="300" customFormat="1" ht="6.75" customHeight="1" x14ac:dyDescent="0.25">
      <c r="A85" s="317"/>
      <c r="B85" s="317"/>
      <c r="C85" s="317"/>
      <c r="D85" s="317"/>
    </row>
    <row r="86" spans="1:4" s="300" customFormat="1" ht="15" customHeight="1" x14ac:dyDescent="0.25">
      <c r="A86" s="383" t="s">
        <v>151</v>
      </c>
      <c r="B86" s="383"/>
      <c r="C86" s="383"/>
      <c r="D86" s="383"/>
    </row>
    <row r="87" spans="1:4" s="300" customFormat="1" ht="6.75" customHeight="1" x14ac:dyDescent="0.25">
      <c r="A87" s="304"/>
      <c r="B87" s="305"/>
      <c r="C87" s="305"/>
      <c r="D87" s="305"/>
    </row>
    <row r="88" spans="1:4" s="300" customFormat="1" ht="11.25" customHeight="1" x14ac:dyDescent="0.25">
      <c r="A88" s="377" t="s">
        <v>152</v>
      </c>
      <c r="B88" s="377"/>
      <c r="C88" s="306" t="s">
        <v>153</v>
      </c>
      <c r="D88" s="323">
        <f>'Proposed Rates'!E9</f>
        <v>200</v>
      </c>
    </row>
    <row r="89" spans="1:4" s="300" customFormat="1" ht="11.25" customHeight="1" x14ac:dyDescent="0.25">
      <c r="A89" s="377" t="s">
        <v>19</v>
      </c>
      <c r="B89" s="377"/>
      <c r="C89" s="306" t="s">
        <v>92</v>
      </c>
      <c r="D89" s="352">
        <f>'Proposed Rates'!E22</f>
        <v>5.5274000000000001</v>
      </c>
    </row>
    <row r="90" spans="1:4" s="300" customFormat="1" ht="11.25" customHeight="1" x14ac:dyDescent="0.25">
      <c r="A90" s="377" t="s">
        <v>156</v>
      </c>
      <c r="B90" s="377"/>
      <c r="C90" s="306" t="s">
        <v>92</v>
      </c>
      <c r="D90" s="307">
        <f>'Proposed Rates'!E235</f>
        <v>2.4340000000000001E-2</v>
      </c>
    </row>
    <row r="91" spans="1:4" s="300" customFormat="1" ht="11.25" customHeight="1" x14ac:dyDescent="0.25">
      <c r="A91" s="380" t="s">
        <v>273</v>
      </c>
      <c r="B91" s="381"/>
      <c r="C91" s="360" t="s">
        <v>92</v>
      </c>
      <c r="D91" s="362">
        <f>'Proposed Rates'!E40</f>
        <v>-0.18210000000000001</v>
      </c>
    </row>
    <row r="92" spans="1:4" s="300" customFormat="1" ht="11.25" customHeight="1" x14ac:dyDescent="0.25">
      <c r="A92" s="380" t="s">
        <v>276</v>
      </c>
      <c r="B92" s="381"/>
      <c r="C92" s="360" t="s">
        <v>92</v>
      </c>
      <c r="D92" s="362">
        <f>'Proposed Rates'!E54</f>
        <v>-0.19320000000000001</v>
      </c>
    </row>
    <row r="93" spans="1:4" s="300" customFormat="1" ht="11.25" customHeight="1" x14ac:dyDescent="0.25">
      <c r="A93" s="380" t="s">
        <v>275</v>
      </c>
      <c r="B93" s="381"/>
      <c r="C93" s="360" t="s">
        <v>92</v>
      </c>
      <c r="D93" s="362">
        <f>'Proposed Rates'!E69</f>
        <v>-1.15E-2</v>
      </c>
    </row>
    <row r="94" spans="1:4" s="300" customFormat="1" ht="11.25" customHeight="1" x14ac:dyDescent="0.25">
      <c r="A94" s="380" t="s">
        <v>274</v>
      </c>
      <c r="B94" s="381"/>
      <c r="C94" s="360" t="s">
        <v>91</v>
      </c>
      <c r="D94" s="362">
        <f>'Proposed Rates'!E126</f>
        <v>2.5999999999999999E-3</v>
      </c>
    </row>
    <row r="95" spans="1:4" s="300" customFormat="1" ht="23.25" customHeight="1" x14ac:dyDescent="0.25">
      <c r="A95" s="380" t="s">
        <v>278</v>
      </c>
      <c r="B95" s="381"/>
      <c r="C95" s="360" t="s">
        <v>91</v>
      </c>
      <c r="D95" s="362">
        <f>'Proposed Rates'!E141</f>
        <v>-0.1053</v>
      </c>
    </row>
    <row r="96" spans="1:4" s="300" customFormat="1" ht="12" customHeight="1" x14ac:dyDescent="0.25">
      <c r="A96" s="377" t="s">
        <v>157</v>
      </c>
      <c r="B96" s="377"/>
      <c r="C96" s="306" t="s">
        <v>92</v>
      </c>
      <c r="D96" s="307">
        <f>'Proposed Rates'!E155</f>
        <v>2.8389000000000002</v>
      </c>
    </row>
    <row r="97" spans="1:4" s="300" customFormat="1" ht="12" customHeight="1" x14ac:dyDescent="0.25">
      <c r="A97" s="377" t="s">
        <v>158</v>
      </c>
      <c r="B97" s="377"/>
      <c r="C97" s="306" t="s">
        <v>92</v>
      </c>
      <c r="D97" s="307">
        <f>'Proposed Rates'!E169</f>
        <v>2.0426000000000002</v>
      </c>
    </row>
    <row r="98" spans="1:4" s="300" customFormat="1" ht="6.75" customHeight="1" x14ac:dyDescent="0.25">
      <c r="A98" s="308"/>
      <c r="B98" s="308"/>
      <c r="C98" s="306"/>
      <c r="D98" s="307"/>
    </row>
    <row r="99" spans="1:4" s="300" customFormat="1" ht="15" customHeight="1" x14ac:dyDescent="0.25">
      <c r="A99" s="379" t="s">
        <v>159</v>
      </c>
      <c r="B99" s="378"/>
      <c r="C99" s="306"/>
      <c r="D99" s="310"/>
    </row>
    <row r="100" spans="1:4" s="300" customFormat="1" ht="6.75" customHeight="1" x14ac:dyDescent="0.25">
      <c r="A100" s="311"/>
      <c r="B100" s="309"/>
      <c r="C100" s="306"/>
      <c r="D100" s="310"/>
    </row>
    <row r="101" spans="1:4" s="300" customFormat="1" ht="11.25" customHeight="1" x14ac:dyDescent="0.25">
      <c r="A101" s="377" t="s">
        <v>160</v>
      </c>
      <c r="B101" s="377"/>
      <c r="C101" s="312" t="s">
        <v>91</v>
      </c>
      <c r="D101" s="313">
        <v>3.0000000000000001E-3</v>
      </c>
    </row>
    <row r="102" spans="1:4" s="300" customFormat="1" ht="11.25" customHeight="1" x14ac:dyDescent="0.25">
      <c r="A102" s="378" t="s">
        <v>161</v>
      </c>
      <c r="B102" s="378"/>
      <c r="C102" s="312" t="s">
        <v>91</v>
      </c>
      <c r="D102" s="314">
        <v>4.0000000000000002E-4</v>
      </c>
    </row>
    <row r="103" spans="1:4" s="300" customFormat="1" ht="11.25" customHeight="1" x14ac:dyDescent="0.25">
      <c r="A103" s="377" t="s">
        <v>162</v>
      </c>
      <c r="B103" s="377"/>
      <c r="C103" s="312" t="s">
        <v>91</v>
      </c>
      <c r="D103" s="314">
        <v>5.0000000000000001E-4</v>
      </c>
    </row>
    <row r="104" spans="1:4" s="300" customFormat="1" ht="11.25" customHeight="1" x14ac:dyDescent="0.25">
      <c r="A104" s="377" t="s">
        <v>163</v>
      </c>
      <c r="B104" s="377"/>
      <c r="C104" s="306" t="s">
        <v>153</v>
      </c>
      <c r="D104" s="350">
        <f>'Proposed Rates'!E211</f>
        <v>0.62</v>
      </c>
    </row>
    <row r="105" spans="1:4" s="315" customFormat="1" ht="18.75" customHeight="1" x14ac:dyDescent="0.3">
      <c r="A105" s="389" t="s">
        <v>172</v>
      </c>
      <c r="B105" s="389"/>
      <c r="C105" s="389"/>
      <c r="D105" s="389"/>
    </row>
    <row r="106" spans="1:4" s="300" customFormat="1" ht="48" customHeight="1" x14ac:dyDescent="0.25">
      <c r="A106" s="382" t="s">
        <v>173</v>
      </c>
      <c r="B106" s="382"/>
      <c r="C106" s="382"/>
      <c r="D106" s="382"/>
    </row>
    <row r="107" spans="1:4" s="300" customFormat="1" ht="6.75" customHeight="1" x14ac:dyDescent="0.25">
      <c r="A107" s="301"/>
      <c r="B107" s="301"/>
      <c r="C107" s="301"/>
      <c r="D107" s="316"/>
    </row>
    <row r="108" spans="1:4" s="300" customFormat="1" ht="11.25" customHeight="1" x14ac:dyDescent="0.25">
      <c r="A108" s="387" t="s">
        <v>146</v>
      </c>
      <c r="B108" s="387"/>
      <c r="C108" s="387"/>
      <c r="D108" s="387"/>
    </row>
    <row r="109" spans="1:4" s="300" customFormat="1" ht="6.75" customHeight="1" x14ac:dyDescent="0.25">
      <c r="A109" s="302"/>
      <c r="B109" s="303"/>
      <c r="C109" s="303"/>
      <c r="D109" s="303"/>
    </row>
    <row r="110" spans="1:4" s="300" customFormat="1" ht="36" customHeight="1" x14ac:dyDescent="0.25">
      <c r="A110" s="382" t="s">
        <v>147</v>
      </c>
      <c r="B110" s="382"/>
      <c r="C110" s="382"/>
      <c r="D110" s="382"/>
    </row>
    <row r="111" spans="1:4" s="300" customFormat="1" ht="6.75" customHeight="1" x14ac:dyDescent="0.25">
      <c r="A111" s="301"/>
      <c r="B111" s="301"/>
      <c r="C111" s="301"/>
      <c r="D111" s="316"/>
    </row>
    <row r="112" spans="1:4" s="300" customFormat="1" ht="48" customHeight="1" x14ac:dyDescent="0.25">
      <c r="A112" s="382" t="s">
        <v>174</v>
      </c>
      <c r="B112" s="382"/>
      <c r="C112" s="382"/>
      <c r="D112" s="382"/>
    </row>
    <row r="113" spans="1:4" s="300" customFormat="1" ht="6.75" customHeight="1" x14ac:dyDescent="0.25">
      <c r="A113" s="301"/>
      <c r="B113" s="301"/>
      <c r="C113" s="301"/>
      <c r="D113" s="316"/>
    </row>
    <row r="114" spans="1:4" s="300" customFormat="1" ht="48" customHeight="1" x14ac:dyDescent="0.25">
      <c r="A114" s="382" t="s">
        <v>149</v>
      </c>
      <c r="B114" s="382"/>
      <c r="C114" s="382"/>
      <c r="D114" s="382"/>
    </row>
    <row r="115" spans="1:4" s="300" customFormat="1" ht="6.75" customHeight="1" x14ac:dyDescent="0.25">
      <c r="A115" s="301"/>
      <c r="B115" s="301"/>
      <c r="C115" s="301"/>
      <c r="D115" s="316"/>
    </row>
    <row r="116" spans="1:4" s="300" customFormat="1" ht="96" customHeight="1" x14ac:dyDescent="0.25">
      <c r="A116" s="386" t="s">
        <v>169</v>
      </c>
      <c r="B116" s="386"/>
      <c r="C116" s="386"/>
      <c r="D116" s="386"/>
    </row>
    <row r="117" spans="1:4" s="300" customFormat="1" ht="96" customHeight="1" x14ac:dyDescent="0.25">
      <c r="A117" s="386" t="s">
        <v>170</v>
      </c>
      <c r="B117" s="386"/>
      <c r="C117" s="386"/>
      <c r="D117" s="386"/>
    </row>
    <row r="118" spans="1:4" s="300" customFormat="1" ht="36" customHeight="1" x14ac:dyDescent="0.25">
      <c r="A118" s="382" t="s">
        <v>150</v>
      </c>
      <c r="B118" s="382"/>
      <c r="C118" s="382"/>
      <c r="D118" s="382"/>
    </row>
    <row r="119" spans="1:4" s="300" customFormat="1" ht="24" customHeight="1" x14ac:dyDescent="0.25">
      <c r="A119" s="390" t="s">
        <v>171</v>
      </c>
      <c r="B119" s="390"/>
      <c r="C119" s="390"/>
      <c r="D119" s="390"/>
    </row>
    <row r="120" spans="1:4" s="300" customFormat="1" ht="6.75" customHeight="1" x14ac:dyDescent="0.25">
      <c r="A120" s="317"/>
      <c r="B120" s="317"/>
      <c r="C120" s="317"/>
      <c r="D120" s="317"/>
    </row>
    <row r="121" spans="1:4" s="300" customFormat="1" ht="15" customHeight="1" x14ac:dyDescent="0.25">
      <c r="A121" s="383" t="s">
        <v>151</v>
      </c>
      <c r="B121" s="383"/>
      <c r="C121" s="383"/>
      <c r="D121" s="383"/>
    </row>
    <row r="122" spans="1:4" s="300" customFormat="1" ht="6.75" customHeight="1" x14ac:dyDescent="0.25">
      <c r="A122" s="304"/>
      <c r="B122" s="305"/>
      <c r="C122" s="305"/>
      <c r="D122" s="305"/>
    </row>
    <row r="123" spans="1:4" s="300" customFormat="1" ht="11.25" customHeight="1" x14ac:dyDescent="0.25">
      <c r="A123" s="377" t="s">
        <v>152</v>
      </c>
      <c r="B123" s="377"/>
      <c r="C123" s="306" t="s">
        <v>153</v>
      </c>
      <c r="D123" s="318">
        <f>'Proposed Rates'!D10</f>
        <v>4193.93</v>
      </c>
    </row>
    <row r="124" spans="1:4" s="300" customFormat="1" ht="11.25" customHeight="1" x14ac:dyDescent="0.25">
      <c r="A124" s="377" t="s">
        <v>19</v>
      </c>
      <c r="B124" s="377"/>
      <c r="C124" s="306" t="s">
        <v>92</v>
      </c>
      <c r="D124" s="353">
        <f>'Proposed Rates'!E23</f>
        <v>5.0922999999999998</v>
      </c>
    </row>
    <row r="125" spans="1:4" s="300" customFormat="1" ht="11.25" customHeight="1" x14ac:dyDescent="0.25">
      <c r="A125" s="377" t="s">
        <v>156</v>
      </c>
      <c r="B125" s="377"/>
      <c r="C125" s="306" t="s">
        <v>92</v>
      </c>
      <c r="D125" s="307">
        <f>'Proposed Rates'!E236</f>
        <v>2.6009999999999998E-2</v>
      </c>
    </row>
    <row r="126" spans="1:4" s="300" customFormat="1" ht="11.25" customHeight="1" x14ac:dyDescent="0.25">
      <c r="A126" s="380" t="s">
        <v>273</v>
      </c>
      <c r="B126" s="381"/>
      <c r="C126" s="360" t="s">
        <v>92</v>
      </c>
      <c r="D126" s="362">
        <v>-0.1983</v>
      </c>
    </row>
    <row r="127" spans="1:4" s="300" customFormat="1" ht="11.25" customHeight="1" x14ac:dyDescent="0.25">
      <c r="A127" s="380" t="s">
        <v>276</v>
      </c>
      <c r="B127" s="381"/>
      <c r="C127" s="360" t="s">
        <v>92</v>
      </c>
      <c r="D127" s="362">
        <f>'Proposed Rates'!E55</f>
        <v>-0.21160000000000001</v>
      </c>
    </row>
    <row r="128" spans="1:4" s="300" customFormat="1" ht="11.25" customHeight="1" x14ac:dyDescent="0.25">
      <c r="A128" s="380" t="s">
        <v>275</v>
      </c>
      <c r="B128" s="381"/>
      <c r="C128" s="360" t="s">
        <v>92</v>
      </c>
      <c r="D128" s="362">
        <v>4.8300000000000003E-2</v>
      </c>
    </row>
    <row r="129" spans="1:4" s="300" customFormat="1" ht="11.25" customHeight="1" x14ac:dyDescent="0.25">
      <c r="A129" s="380" t="s">
        <v>274</v>
      </c>
      <c r="B129" s="381"/>
      <c r="C129" s="360" t="s">
        <v>91</v>
      </c>
      <c r="D129" s="362">
        <f>'Proposed Rates'!E126</f>
        <v>2.5999999999999999E-3</v>
      </c>
    </row>
    <row r="130" spans="1:4" s="300" customFormat="1" ht="24" customHeight="1" x14ac:dyDescent="0.25">
      <c r="A130" s="380" t="s">
        <v>278</v>
      </c>
      <c r="B130" s="381"/>
      <c r="C130" s="360" t="s">
        <v>91</v>
      </c>
      <c r="D130" s="362">
        <f>'Proposed Rates'!E142</f>
        <v>-0.1176</v>
      </c>
    </row>
    <row r="131" spans="1:4" s="300" customFormat="1" ht="12.75" customHeight="1" x14ac:dyDescent="0.25">
      <c r="A131" s="377" t="s">
        <v>157</v>
      </c>
      <c r="B131" s="377"/>
      <c r="C131" s="306" t="s">
        <v>92</v>
      </c>
      <c r="D131" s="307">
        <f>'Proposed Rates'!E156</f>
        <v>2.9476</v>
      </c>
    </row>
    <row r="132" spans="1:4" s="300" customFormat="1" ht="14.25" customHeight="1" x14ac:dyDescent="0.25">
      <c r="A132" s="377" t="s">
        <v>158</v>
      </c>
      <c r="B132" s="377"/>
      <c r="C132" s="306" t="s">
        <v>92</v>
      </c>
      <c r="D132" s="307">
        <f>'Proposed Rates'!E170</f>
        <v>2.1831</v>
      </c>
    </row>
    <row r="133" spans="1:4" s="300" customFormat="1" ht="6.75" customHeight="1" x14ac:dyDescent="0.25">
      <c r="A133" s="308"/>
      <c r="B133" s="308"/>
      <c r="C133" s="306"/>
      <c r="D133" s="307"/>
    </row>
    <row r="134" spans="1:4" s="300" customFormat="1" ht="15" customHeight="1" x14ac:dyDescent="0.25">
      <c r="A134" s="379" t="s">
        <v>159</v>
      </c>
      <c r="B134" s="378"/>
      <c r="C134" s="306"/>
      <c r="D134" s="310"/>
    </row>
    <row r="135" spans="1:4" s="300" customFormat="1" ht="6.75" customHeight="1" x14ac:dyDescent="0.25">
      <c r="A135" s="311"/>
      <c r="B135" s="309"/>
      <c r="C135" s="306"/>
      <c r="D135" s="310"/>
    </row>
    <row r="136" spans="1:4" s="300" customFormat="1" ht="11.25" customHeight="1" x14ac:dyDescent="0.25">
      <c r="A136" s="377" t="s">
        <v>160</v>
      </c>
      <c r="B136" s="377"/>
      <c r="C136" s="312" t="s">
        <v>91</v>
      </c>
      <c r="D136" s="313">
        <v>3.0000000000000001E-3</v>
      </c>
    </row>
    <row r="137" spans="1:4" s="300" customFormat="1" ht="11.25" customHeight="1" x14ac:dyDescent="0.25">
      <c r="A137" s="378" t="s">
        <v>161</v>
      </c>
      <c r="B137" s="378"/>
      <c r="C137" s="312" t="s">
        <v>91</v>
      </c>
      <c r="D137" s="314">
        <v>4.0000000000000002E-4</v>
      </c>
    </row>
    <row r="138" spans="1:4" s="300" customFormat="1" ht="11.25" customHeight="1" x14ac:dyDescent="0.25">
      <c r="A138" s="377" t="s">
        <v>162</v>
      </c>
      <c r="B138" s="377"/>
      <c r="C138" s="312" t="s">
        <v>91</v>
      </c>
      <c r="D138" s="314">
        <v>5.0000000000000001E-4</v>
      </c>
    </row>
    <row r="139" spans="1:4" s="300" customFormat="1" ht="11.25" customHeight="1" x14ac:dyDescent="0.25">
      <c r="A139" s="377" t="s">
        <v>163</v>
      </c>
      <c r="B139" s="377"/>
      <c r="C139" s="306" t="s">
        <v>153</v>
      </c>
      <c r="D139" s="350">
        <f>'Proposed Rates'!E212</f>
        <v>0.62</v>
      </c>
    </row>
    <row r="140" spans="1:4" s="315" customFormat="1" ht="18.75" customHeight="1" x14ac:dyDescent="0.3">
      <c r="A140" s="389" t="s">
        <v>175</v>
      </c>
      <c r="B140" s="389"/>
      <c r="C140" s="389"/>
      <c r="D140" s="389"/>
    </row>
    <row r="141" spans="1:4" s="300" customFormat="1" ht="48" customHeight="1" x14ac:dyDescent="0.25">
      <c r="A141" s="382" t="s">
        <v>176</v>
      </c>
      <c r="B141" s="382"/>
      <c r="C141" s="382"/>
      <c r="D141" s="382"/>
    </row>
    <row r="142" spans="1:4" s="300" customFormat="1" ht="6.75" customHeight="1" x14ac:dyDescent="0.25">
      <c r="A142" s="301"/>
      <c r="B142" s="301"/>
      <c r="C142" s="301"/>
      <c r="D142" s="316"/>
    </row>
    <row r="143" spans="1:4" s="300" customFormat="1" ht="11.25" customHeight="1" x14ac:dyDescent="0.25">
      <c r="A143" s="387" t="s">
        <v>146</v>
      </c>
      <c r="B143" s="387"/>
      <c r="C143" s="387"/>
      <c r="D143" s="387"/>
    </row>
    <row r="144" spans="1:4" s="300" customFormat="1" ht="6.75" customHeight="1" x14ac:dyDescent="0.25">
      <c r="A144" s="302"/>
      <c r="B144" s="303"/>
      <c r="C144" s="303"/>
      <c r="D144" s="303"/>
    </row>
    <row r="145" spans="1:4" s="300" customFormat="1" ht="36" customHeight="1" x14ac:dyDescent="0.25">
      <c r="A145" s="382" t="s">
        <v>147</v>
      </c>
      <c r="B145" s="382"/>
      <c r="C145" s="382"/>
      <c r="D145" s="382"/>
    </row>
    <row r="146" spans="1:4" s="300" customFormat="1" ht="6.75" customHeight="1" x14ac:dyDescent="0.25">
      <c r="A146" s="301"/>
      <c r="B146" s="301"/>
      <c r="C146" s="301"/>
      <c r="D146" s="316"/>
    </row>
    <row r="147" spans="1:4" s="300" customFormat="1" ht="48" customHeight="1" x14ac:dyDescent="0.25">
      <c r="A147" s="382" t="s">
        <v>177</v>
      </c>
      <c r="B147" s="382"/>
      <c r="C147" s="382"/>
      <c r="D147" s="382"/>
    </row>
    <row r="148" spans="1:4" s="300" customFormat="1" ht="6.75" customHeight="1" x14ac:dyDescent="0.25">
      <c r="A148" s="301"/>
      <c r="B148" s="301"/>
      <c r="C148" s="301"/>
      <c r="D148" s="316"/>
    </row>
    <row r="149" spans="1:4" s="300" customFormat="1" ht="48" customHeight="1" x14ac:dyDescent="0.25">
      <c r="A149" s="382" t="s">
        <v>149</v>
      </c>
      <c r="B149" s="382"/>
      <c r="C149" s="382"/>
      <c r="D149" s="382"/>
    </row>
    <row r="150" spans="1:4" s="300" customFormat="1" ht="6.75" customHeight="1" x14ac:dyDescent="0.25">
      <c r="A150" s="301"/>
      <c r="B150" s="301"/>
      <c r="C150" s="301"/>
      <c r="D150" s="316"/>
    </row>
    <row r="151" spans="1:4" s="300" customFormat="1" ht="96" customHeight="1" x14ac:dyDescent="0.25">
      <c r="A151" s="386" t="s">
        <v>169</v>
      </c>
      <c r="B151" s="386"/>
      <c r="C151" s="386"/>
      <c r="D151" s="386"/>
    </row>
    <row r="152" spans="1:4" s="300" customFormat="1" ht="96" customHeight="1" x14ac:dyDescent="0.25">
      <c r="A152" s="386" t="s">
        <v>170</v>
      </c>
      <c r="B152" s="386"/>
      <c r="C152" s="386"/>
      <c r="D152" s="386"/>
    </row>
    <row r="153" spans="1:4" s="300" customFormat="1" ht="36" customHeight="1" x14ac:dyDescent="0.25">
      <c r="A153" s="382" t="s">
        <v>150</v>
      </c>
      <c r="B153" s="382"/>
      <c r="C153" s="382"/>
      <c r="D153" s="382"/>
    </row>
    <row r="154" spans="1:4" s="300" customFormat="1" ht="24" customHeight="1" x14ac:dyDescent="0.25">
      <c r="A154" s="390" t="s">
        <v>171</v>
      </c>
      <c r="B154" s="390"/>
      <c r="C154" s="390"/>
      <c r="D154" s="390"/>
    </row>
    <row r="155" spans="1:4" s="300" customFormat="1" ht="6.75" customHeight="1" x14ac:dyDescent="0.25">
      <c r="A155" s="317"/>
      <c r="B155" s="317"/>
      <c r="C155" s="317"/>
      <c r="D155" s="317"/>
    </row>
    <row r="156" spans="1:4" s="300" customFormat="1" ht="15" customHeight="1" x14ac:dyDescent="0.25">
      <c r="A156" s="383" t="s">
        <v>151</v>
      </c>
      <c r="B156" s="383"/>
      <c r="C156" s="383"/>
      <c r="D156" s="383"/>
    </row>
    <row r="157" spans="1:4" s="300" customFormat="1" ht="6.75" customHeight="1" x14ac:dyDescent="0.25">
      <c r="A157" s="304"/>
      <c r="B157" s="305"/>
      <c r="C157" s="305"/>
      <c r="D157" s="305"/>
    </row>
    <row r="158" spans="1:4" s="300" customFormat="1" ht="11.25" customHeight="1" x14ac:dyDescent="0.25">
      <c r="A158" s="377" t="s">
        <v>152</v>
      </c>
      <c r="B158" s="377"/>
      <c r="C158" s="306" t="s">
        <v>153</v>
      </c>
      <c r="D158" s="320">
        <f>'Proposed Rates'!E11</f>
        <v>15231.32</v>
      </c>
    </row>
    <row r="159" spans="1:4" s="300" customFormat="1" ht="11.25" customHeight="1" x14ac:dyDescent="0.25">
      <c r="A159" s="377" t="s">
        <v>19</v>
      </c>
      <c r="B159" s="377"/>
      <c r="C159" s="306" t="s">
        <v>92</v>
      </c>
      <c r="D159" s="352">
        <f>'Proposed Rates'!E24</f>
        <v>5.0218999999999996</v>
      </c>
    </row>
    <row r="160" spans="1:4" s="300" customFormat="1" ht="11.25" customHeight="1" x14ac:dyDescent="0.25">
      <c r="A160" s="377" t="s">
        <v>156</v>
      </c>
      <c r="B160" s="377"/>
      <c r="C160" s="306" t="s">
        <v>92</v>
      </c>
      <c r="D160" s="307">
        <f>'Proposed Rates'!E237</f>
        <v>2.929E-2</v>
      </c>
    </row>
    <row r="161" spans="1:4" s="300" customFormat="1" ht="11.25" customHeight="1" x14ac:dyDescent="0.25">
      <c r="A161" s="380" t="s">
        <v>273</v>
      </c>
      <c r="B161" s="381"/>
      <c r="C161" s="360" t="s">
        <v>92</v>
      </c>
      <c r="D161" s="362">
        <f>'Proposed Rates'!E42</f>
        <v>-0.30990000000000001</v>
      </c>
    </row>
    <row r="162" spans="1:4" s="300" customFormat="1" ht="11.25" customHeight="1" x14ac:dyDescent="0.25">
      <c r="A162" s="380" t="s">
        <v>276</v>
      </c>
      <c r="B162" s="381"/>
      <c r="C162" s="360" t="s">
        <v>92</v>
      </c>
      <c r="D162" s="362">
        <f>'Proposed Rates'!E56</f>
        <v>-0.23760000000000001</v>
      </c>
    </row>
    <row r="163" spans="1:4" s="300" customFormat="1" ht="11.25" customHeight="1" x14ac:dyDescent="0.25">
      <c r="A163" s="380" t="s">
        <v>275</v>
      </c>
      <c r="B163" s="381"/>
      <c r="C163" s="360" t="s">
        <v>92</v>
      </c>
      <c r="D163" s="362">
        <f>'Proposed Rates'!E71</f>
        <v>4.41E-2</v>
      </c>
    </row>
    <row r="164" spans="1:4" s="300" customFormat="1" ht="11.25" customHeight="1" x14ac:dyDescent="0.25">
      <c r="A164" s="380" t="s">
        <v>274</v>
      </c>
      <c r="B164" s="381"/>
      <c r="C164" s="360" t="s">
        <v>91</v>
      </c>
      <c r="D164" s="362">
        <f>'Proposed Rates'!E127</f>
        <v>2.5999999999999999E-3</v>
      </c>
    </row>
    <row r="165" spans="1:4" s="300" customFormat="1" ht="11.25" customHeight="1" x14ac:dyDescent="0.25">
      <c r="A165" s="377" t="s">
        <v>157</v>
      </c>
      <c r="B165" s="377"/>
      <c r="C165" s="306" t="s">
        <v>92</v>
      </c>
      <c r="D165" s="307">
        <f>'Proposed Rates'!E157</f>
        <v>3.2675999999999998</v>
      </c>
    </row>
    <row r="166" spans="1:4" s="300" customFormat="1" ht="12.75" customHeight="1" x14ac:dyDescent="0.25">
      <c r="A166" s="377" t="s">
        <v>158</v>
      </c>
      <c r="B166" s="377"/>
      <c r="C166" s="306" t="s">
        <v>92</v>
      </c>
      <c r="D166" s="307">
        <f>'Proposed Rates'!E171</f>
        <v>2.4584999999999999</v>
      </c>
    </row>
    <row r="167" spans="1:4" s="300" customFormat="1" ht="6.75" customHeight="1" x14ac:dyDescent="0.25">
      <c r="A167" s="308"/>
      <c r="B167" s="308"/>
      <c r="C167" s="306"/>
      <c r="D167" s="307"/>
    </row>
    <row r="168" spans="1:4" s="300" customFormat="1" ht="15" customHeight="1" x14ac:dyDescent="0.25">
      <c r="A168" s="379" t="s">
        <v>159</v>
      </c>
      <c r="B168" s="378"/>
      <c r="C168" s="306"/>
      <c r="D168" s="310"/>
    </row>
    <row r="169" spans="1:4" s="300" customFormat="1" ht="6.75" customHeight="1" x14ac:dyDescent="0.25">
      <c r="A169" s="311"/>
      <c r="B169" s="309"/>
      <c r="C169" s="306"/>
      <c r="D169" s="310"/>
    </row>
    <row r="170" spans="1:4" s="300" customFormat="1" ht="11.25" customHeight="1" x14ac:dyDescent="0.25">
      <c r="A170" s="377" t="s">
        <v>160</v>
      </c>
      <c r="B170" s="377"/>
      <c r="C170" s="312" t="s">
        <v>91</v>
      </c>
      <c r="D170" s="313">
        <v>3.0000000000000001E-3</v>
      </c>
    </row>
    <row r="171" spans="1:4" s="300" customFormat="1" ht="11.25" customHeight="1" x14ac:dyDescent="0.25">
      <c r="A171" s="378" t="s">
        <v>161</v>
      </c>
      <c r="B171" s="378"/>
      <c r="C171" s="312" t="s">
        <v>91</v>
      </c>
      <c r="D171" s="314">
        <v>4.0000000000000002E-4</v>
      </c>
    </row>
    <row r="172" spans="1:4" s="300" customFormat="1" ht="11.25" customHeight="1" x14ac:dyDescent="0.25">
      <c r="A172" s="377" t="s">
        <v>162</v>
      </c>
      <c r="B172" s="377"/>
      <c r="C172" s="312" t="s">
        <v>91</v>
      </c>
      <c r="D172" s="314">
        <v>5.0000000000000001E-4</v>
      </c>
    </row>
    <row r="173" spans="1:4" s="300" customFormat="1" ht="11.25" customHeight="1" x14ac:dyDescent="0.25">
      <c r="A173" s="377" t="s">
        <v>163</v>
      </c>
      <c r="B173" s="377"/>
      <c r="C173" s="306" t="s">
        <v>153</v>
      </c>
      <c r="D173" s="350">
        <f>'Proposed Rates'!E213</f>
        <v>0.62</v>
      </c>
    </row>
    <row r="174" spans="1:4" s="315" customFormat="1" ht="18.75" customHeight="1" x14ac:dyDescent="0.3">
      <c r="A174" s="389" t="s">
        <v>178</v>
      </c>
      <c r="B174" s="389"/>
      <c r="C174" s="389"/>
      <c r="D174" s="389"/>
    </row>
    <row r="175" spans="1:4" s="300" customFormat="1" ht="84" customHeight="1" x14ac:dyDescent="0.25">
      <c r="A175" s="382" t="s">
        <v>179</v>
      </c>
      <c r="B175" s="382"/>
      <c r="C175" s="382"/>
      <c r="D175" s="382"/>
    </row>
    <row r="176" spans="1:4" s="300" customFormat="1" ht="6.75" customHeight="1" x14ac:dyDescent="0.25">
      <c r="A176" s="301"/>
      <c r="B176" s="301"/>
      <c r="C176" s="301"/>
      <c r="D176" s="316"/>
    </row>
    <row r="177" spans="1:4" s="300" customFormat="1" ht="11.25" customHeight="1" x14ac:dyDescent="0.25">
      <c r="A177" s="387" t="s">
        <v>146</v>
      </c>
      <c r="B177" s="387"/>
      <c r="C177" s="387"/>
      <c r="D177" s="387"/>
    </row>
    <row r="178" spans="1:4" s="300" customFormat="1" ht="6.75" customHeight="1" x14ac:dyDescent="0.25">
      <c r="A178" s="302"/>
      <c r="B178" s="303"/>
      <c r="C178" s="303"/>
      <c r="D178" s="303"/>
    </row>
    <row r="179" spans="1:4" s="300" customFormat="1" ht="36" customHeight="1" x14ac:dyDescent="0.25">
      <c r="A179" s="382" t="s">
        <v>147</v>
      </c>
      <c r="B179" s="382"/>
      <c r="C179" s="382"/>
      <c r="D179" s="382"/>
    </row>
    <row r="180" spans="1:4" s="300" customFormat="1" ht="6.75" customHeight="1" x14ac:dyDescent="0.25">
      <c r="A180" s="301"/>
      <c r="B180" s="301"/>
      <c r="C180" s="301"/>
      <c r="D180" s="316"/>
    </row>
    <row r="181" spans="1:4" s="300" customFormat="1" ht="48" customHeight="1" x14ac:dyDescent="0.25">
      <c r="A181" s="382" t="s">
        <v>148</v>
      </c>
      <c r="B181" s="382"/>
      <c r="C181" s="382"/>
      <c r="D181" s="382"/>
    </row>
    <row r="182" spans="1:4" s="300" customFormat="1" ht="6.75" customHeight="1" x14ac:dyDescent="0.25">
      <c r="A182" s="301"/>
      <c r="B182" s="301"/>
      <c r="C182" s="301"/>
      <c r="D182" s="316"/>
    </row>
    <row r="183" spans="1:4" s="300" customFormat="1" ht="48" customHeight="1" x14ac:dyDescent="0.25">
      <c r="A183" s="382" t="s">
        <v>149</v>
      </c>
      <c r="B183" s="382"/>
      <c r="C183" s="382"/>
      <c r="D183" s="382"/>
    </row>
    <row r="184" spans="1:4" s="300" customFormat="1" ht="6.75" customHeight="1" x14ac:dyDescent="0.25">
      <c r="A184" s="301"/>
      <c r="B184" s="301"/>
      <c r="C184" s="301"/>
      <c r="D184" s="316"/>
    </row>
    <row r="185" spans="1:4" s="300" customFormat="1" ht="36" customHeight="1" x14ac:dyDescent="0.25">
      <c r="A185" s="382" t="s">
        <v>150</v>
      </c>
      <c r="B185" s="382"/>
      <c r="C185" s="382"/>
      <c r="D185" s="382"/>
    </row>
    <row r="186" spans="1:4" s="300" customFormat="1" ht="6.75" customHeight="1" x14ac:dyDescent="0.25">
      <c r="A186" s="301"/>
      <c r="B186" s="301"/>
      <c r="C186" s="301"/>
      <c r="D186" s="316"/>
    </row>
    <row r="187" spans="1:4" s="300" customFormat="1" ht="15" customHeight="1" x14ac:dyDescent="0.25">
      <c r="A187" s="383" t="s">
        <v>151</v>
      </c>
      <c r="B187" s="383"/>
      <c r="C187" s="383"/>
      <c r="D187" s="383"/>
    </row>
    <row r="188" spans="1:4" s="300" customFormat="1" ht="6.75" customHeight="1" x14ac:dyDescent="0.25">
      <c r="A188" s="304"/>
      <c r="B188" s="305"/>
      <c r="C188" s="305"/>
      <c r="D188" s="305"/>
    </row>
    <row r="189" spans="1:4" s="300" customFormat="1" ht="11.25" customHeight="1" x14ac:dyDescent="0.25">
      <c r="A189" s="377" t="s">
        <v>180</v>
      </c>
      <c r="B189" s="377"/>
      <c r="C189" s="306" t="s">
        <v>153</v>
      </c>
      <c r="D189" s="355">
        <f>'Proposed Rates'!E14</f>
        <v>5.59</v>
      </c>
    </row>
    <row r="190" spans="1:4" s="300" customFormat="1" ht="11.25" customHeight="1" x14ac:dyDescent="0.25">
      <c r="A190" s="377" t="s">
        <v>19</v>
      </c>
      <c r="B190" s="377"/>
      <c r="C190" s="306" t="s">
        <v>91</v>
      </c>
      <c r="D190" s="352">
        <f>'Proposed Rates'!E27</f>
        <v>2.6599999999999999E-2</v>
      </c>
    </row>
    <row r="191" spans="1:4" s="300" customFormat="1" ht="11.25" customHeight="1" x14ac:dyDescent="0.25">
      <c r="A191" s="377" t="s">
        <v>156</v>
      </c>
      <c r="B191" s="377"/>
      <c r="C191" s="306" t="s">
        <v>91</v>
      </c>
      <c r="D191" s="307">
        <f>'Proposed Rates'!E240</f>
        <v>6.0000000000000002E-5</v>
      </c>
    </row>
    <row r="192" spans="1:4" s="300" customFormat="1" ht="11.25" customHeight="1" x14ac:dyDescent="0.25">
      <c r="A192" s="380" t="s">
        <v>273</v>
      </c>
      <c r="B192" s="381"/>
      <c r="C192" s="360" t="s">
        <v>91</v>
      </c>
      <c r="D192" s="362">
        <f>'Proposed Rates'!E45</f>
        <v>-5.9999999999999995E-4</v>
      </c>
    </row>
    <row r="193" spans="1:4" s="300" customFormat="1" ht="11.25" customHeight="1" x14ac:dyDescent="0.25">
      <c r="A193" s="380" t="s">
        <v>276</v>
      </c>
      <c r="B193" s="381"/>
      <c r="C193" s="360" t="s">
        <v>91</v>
      </c>
      <c r="D193" s="362">
        <f>'Proposed Rates'!E59</f>
        <v>-6.9999999999999999E-4</v>
      </c>
    </row>
    <row r="194" spans="1:4" s="300" customFormat="1" ht="11.25" customHeight="1" x14ac:dyDescent="0.25">
      <c r="A194" s="380" t="s">
        <v>275</v>
      </c>
      <c r="B194" s="381"/>
      <c r="C194" s="360" t="s">
        <v>91</v>
      </c>
      <c r="D194" s="362">
        <f>'Proposed Rates'!E74</f>
        <v>-1E-4</v>
      </c>
    </row>
    <row r="195" spans="1:4" s="300" customFormat="1" ht="13.5" customHeight="1" x14ac:dyDescent="0.25">
      <c r="A195" s="377" t="s">
        <v>157</v>
      </c>
      <c r="B195" s="377"/>
      <c r="C195" s="306" t="s">
        <v>91</v>
      </c>
      <c r="D195" s="307">
        <f>'Proposed Rates'!E160</f>
        <v>6.8999999999999999E-3</v>
      </c>
    </row>
    <row r="196" spans="1:4" s="300" customFormat="1" ht="13.5" customHeight="1" x14ac:dyDescent="0.25">
      <c r="A196" s="377" t="s">
        <v>158</v>
      </c>
      <c r="B196" s="377"/>
      <c r="C196" s="306" t="s">
        <v>91</v>
      </c>
      <c r="D196" s="319">
        <f>'Proposed Rates'!E174</f>
        <v>5.0000000000000001E-3</v>
      </c>
    </row>
    <row r="197" spans="1:4" s="300" customFormat="1" ht="6.75" customHeight="1" x14ac:dyDescent="0.25">
      <c r="A197" s="308"/>
      <c r="B197" s="308"/>
      <c r="C197" s="306"/>
      <c r="D197" s="307"/>
    </row>
    <row r="198" spans="1:4" s="300" customFormat="1" ht="15" customHeight="1" x14ac:dyDescent="0.25">
      <c r="A198" s="379" t="s">
        <v>159</v>
      </c>
      <c r="B198" s="378"/>
      <c r="C198" s="306"/>
      <c r="D198" s="310"/>
    </row>
    <row r="199" spans="1:4" s="300" customFormat="1" ht="6.75" customHeight="1" x14ac:dyDescent="0.25">
      <c r="A199" s="311"/>
      <c r="B199" s="309"/>
      <c r="C199" s="306"/>
      <c r="D199" s="310"/>
    </row>
    <row r="200" spans="1:4" s="300" customFormat="1" ht="11.25" customHeight="1" x14ac:dyDescent="0.25">
      <c r="A200" s="377" t="s">
        <v>160</v>
      </c>
      <c r="B200" s="377"/>
      <c r="C200" s="312" t="s">
        <v>91</v>
      </c>
      <c r="D200" s="313">
        <v>3.0000000000000001E-3</v>
      </c>
    </row>
    <row r="201" spans="1:4" s="300" customFormat="1" ht="11.25" customHeight="1" x14ac:dyDescent="0.25">
      <c r="A201" s="378" t="s">
        <v>161</v>
      </c>
      <c r="B201" s="378"/>
      <c r="C201" s="312" t="s">
        <v>91</v>
      </c>
      <c r="D201" s="314">
        <v>4.0000000000000002E-4</v>
      </c>
    </row>
    <row r="202" spans="1:4" s="300" customFormat="1" ht="11.25" customHeight="1" x14ac:dyDescent="0.25">
      <c r="A202" s="377" t="s">
        <v>162</v>
      </c>
      <c r="B202" s="377"/>
      <c r="C202" s="312" t="s">
        <v>91</v>
      </c>
      <c r="D202" s="314">
        <v>5.0000000000000001E-4</v>
      </c>
    </row>
    <row r="203" spans="1:4" s="300" customFormat="1" ht="11.25" customHeight="1" x14ac:dyDescent="0.25">
      <c r="A203" s="377" t="s">
        <v>163</v>
      </c>
      <c r="B203" s="377"/>
      <c r="C203" s="306" t="s">
        <v>153</v>
      </c>
      <c r="D203" s="350">
        <f>'Proposed Rates'!E216</f>
        <v>0.62</v>
      </c>
    </row>
    <row r="204" spans="1:4" s="315" customFormat="1" ht="18.75" customHeight="1" x14ac:dyDescent="0.3">
      <c r="A204" s="389" t="s">
        <v>181</v>
      </c>
      <c r="B204" s="389"/>
      <c r="C204" s="389"/>
      <c r="D204" s="389"/>
    </row>
    <row r="205" spans="1:4" s="300" customFormat="1" ht="36" customHeight="1" x14ac:dyDescent="0.25">
      <c r="A205" s="382" t="s">
        <v>182</v>
      </c>
      <c r="B205" s="382"/>
      <c r="C205" s="382"/>
      <c r="D205" s="382"/>
    </row>
    <row r="206" spans="1:4" s="300" customFormat="1" ht="6.75" customHeight="1" x14ac:dyDescent="0.25">
      <c r="A206" s="301"/>
      <c r="B206" s="301"/>
      <c r="C206" s="301"/>
      <c r="D206" s="316"/>
    </row>
    <row r="207" spans="1:4" s="300" customFormat="1" ht="11.25" customHeight="1" x14ac:dyDescent="0.25">
      <c r="A207" s="387" t="s">
        <v>146</v>
      </c>
      <c r="B207" s="387"/>
      <c r="C207" s="387"/>
      <c r="D207" s="387"/>
    </row>
    <row r="208" spans="1:4" s="300" customFormat="1" ht="6.75" customHeight="1" x14ac:dyDescent="0.25">
      <c r="A208" s="302"/>
      <c r="B208" s="303"/>
      <c r="C208" s="303"/>
      <c r="D208" s="303"/>
    </row>
    <row r="209" spans="1:4" s="300" customFormat="1" ht="36" customHeight="1" x14ac:dyDescent="0.25">
      <c r="A209" s="382" t="s">
        <v>147</v>
      </c>
      <c r="B209" s="382"/>
      <c r="C209" s="382"/>
      <c r="D209" s="382"/>
    </row>
    <row r="210" spans="1:4" s="300" customFormat="1" ht="6.75" customHeight="1" x14ac:dyDescent="0.25">
      <c r="A210" s="301"/>
      <c r="B210" s="301"/>
      <c r="C210" s="301"/>
      <c r="D210" s="316"/>
    </row>
    <row r="211" spans="1:4" s="300" customFormat="1" ht="48" customHeight="1" x14ac:dyDescent="0.25">
      <c r="A211" s="382" t="s">
        <v>148</v>
      </c>
      <c r="B211" s="382"/>
      <c r="C211" s="382"/>
      <c r="D211" s="382"/>
    </row>
    <row r="212" spans="1:4" s="300" customFormat="1" ht="6.75" customHeight="1" x14ac:dyDescent="0.25">
      <c r="A212" s="301"/>
      <c r="B212" s="301"/>
      <c r="C212" s="301"/>
      <c r="D212" s="316"/>
    </row>
    <row r="213" spans="1:4" s="300" customFormat="1" ht="24" customHeight="1" x14ac:dyDescent="0.25">
      <c r="A213" s="382" t="s">
        <v>183</v>
      </c>
      <c r="B213" s="382"/>
      <c r="C213" s="382"/>
      <c r="D213" s="382"/>
    </row>
    <row r="214" spans="1:4" s="300" customFormat="1" ht="6.75" customHeight="1" x14ac:dyDescent="0.25">
      <c r="A214" s="301"/>
      <c r="B214" s="301"/>
      <c r="C214" s="301"/>
      <c r="D214" s="316"/>
    </row>
    <row r="215" spans="1:4" s="300" customFormat="1" ht="36" customHeight="1" x14ac:dyDescent="0.25">
      <c r="A215" s="382" t="s">
        <v>184</v>
      </c>
      <c r="B215" s="382"/>
      <c r="C215" s="382"/>
      <c r="D215" s="382"/>
    </row>
    <row r="216" spans="1:4" s="300" customFormat="1" ht="6.75" customHeight="1" x14ac:dyDescent="0.25">
      <c r="A216" s="301"/>
      <c r="B216" s="301"/>
      <c r="C216" s="301"/>
      <c r="D216" s="316"/>
    </row>
    <row r="217" spans="1:4" s="300" customFormat="1" ht="15" customHeight="1" x14ac:dyDescent="0.25">
      <c r="A217" s="391" t="s">
        <v>185</v>
      </c>
      <c r="B217" s="391"/>
      <c r="C217" s="391"/>
      <c r="D217" s="391"/>
    </row>
    <row r="218" spans="1:4" s="300" customFormat="1" ht="6.75" customHeight="1" x14ac:dyDescent="0.25">
      <c r="A218" s="321"/>
      <c r="B218" s="305"/>
      <c r="C218" s="305"/>
      <c r="D218" s="305"/>
    </row>
    <row r="219" spans="1:4" s="300" customFormat="1" ht="11.25" customHeight="1" x14ac:dyDescent="0.25">
      <c r="A219" s="377" t="s">
        <v>152</v>
      </c>
      <c r="B219" s="377"/>
      <c r="C219" s="306" t="s">
        <v>153</v>
      </c>
      <c r="D219" s="352">
        <f>'Proposed Rates'!E15</f>
        <v>159.44</v>
      </c>
    </row>
    <row r="220" spans="1:4" s="300" customFormat="1" ht="11.25" customHeight="1" x14ac:dyDescent="0.25">
      <c r="A220" s="377" t="s">
        <v>186</v>
      </c>
      <c r="B220" s="377"/>
      <c r="C220" s="306" t="s">
        <v>92</v>
      </c>
      <c r="D220" s="354">
        <f>'Proposed Rates'!E28</f>
        <v>2.1278999999999999</v>
      </c>
    </row>
    <row r="221" spans="1:4" s="300" customFormat="1" ht="11.25" customHeight="1" x14ac:dyDescent="0.25">
      <c r="A221" s="377" t="s">
        <v>187</v>
      </c>
      <c r="B221" s="377"/>
      <c r="C221" s="306" t="s">
        <v>92</v>
      </c>
      <c r="D221" s="352">
        <f>'Proposed Rates'!E29</f>
        <v>1.9518</v>
      </c>
    </row>
    <row r="222" spans="1:4" s="300" customFormat="1" ht="11.25" customHeight="1" x14ac:dyDescent="0.25">
      <c r="A222" s="377" t="s">
        <v>188</v>
      </c>
      <c r="B222" s="377"/>
      <c r="C222" s="306" t="s">
        <v>92</v>
      </c>
      <c r="D222" s="352">
        <f>'Proposed Rates'!E30</f>
        <v>2.1659000000000002</v>
      </c>
    </row>
    <row r="223" spans="1:4" s="315" customFormat="1" ht="18.75" customHeight="1" x14ac:dyDescent="0.3">
      <c r="A223" s="389" t="s">
        <v>189</v>
      </c>
      <c r="B223" s="389"/>
      <c r="C223" s="389"/>
      <c r="D223" s="389"/>
    </row>
    <row r="224" spans="1:4" s="300" customFormat="1" ht="36" customHeight="1" x14ac:dyDescent="0.25">
      <c r="A224" s="382" t="s">
        <v>190</v>
      </c>
      <c r="B224" s="382"/>
      <c r="C224" s="382"/>
      <c r="D224" s="382"/>
    </row>
    <row r="225" spans="1:4" s="300" customFormat="1" ht="6.75" customHeight="1" x14ac:dyDescent="0.25">
      <c r="A225" s="301"/>
      <c r="B225" s="301"/>
      <c r="C225" s="301"/>
      <c r="D225" s="316"/>
    </row>
    <row r="226" spans="1:4" s="300" customFormat="1" ht="11.25" customHeight="1" x14ac:dyDescent="0.25">
      <c r="A226" s="387" t="s">
        <v>146</v>
      </c>
      <c r="B226" s="387"/>
      <c r="C226" s="387"/>
      <c r="D226" s="387"/>
    </row>
    <row r="227" spans="1:4" s="300" customFormat="1" ht="6.75" customHeight="1" x14ac:dyDescent="0.25">
      <c r="A227" s="302"/>
      <c r="B227" s="303"/>
      <c r="C227" s="303"/>
      <c r="D227" s="303"/>
    </row>
    <row r="228" spans="1:4" s="300" customFormat="1" ht="36" customHeight="1" x14ac:dyDescent="0.25">
      <c r="A228" s="382" t="s">
        <v>147</v>
      </c>
      <c r="B228" s="382"/>
      <c r="C228" s="382"/>
      <c r="D228" s="382"/>
    </row>
    <row r="229" spans="1:4" s="300" customFormat="1" ht="6.75" customHeight="1" x14ac:dyDescent="0.25">
      <c r="A229" s="301"/>
      <c r="B229" s="301"/>
      <c r="C229" s="301"/>
      <c r="D229" s="316"/>
    </row>
    <row r="230" spans="1:4" s="300" customFormat="1" ht="48" customHeight="1" x14ac:dyDescent="0.25">
      <c r="A230" s="382" t="s">
        <v>148</v>
      </c>
      <c r="B230" s="382"/>
      <c r="C230" s="382"/>
      <c r="D230" s="382"/>
    </row>
    <row r="231" spans="1:4" s="300" customFormat="1" ht="6.75" customHeight="1" x14ac:dyDescent="0.25">
      <c r="A231" s="301"/>
      <c r="B231" s="301"/>
      <c r="C231" s="301"/>
      <c r="D231" s="316"/>
    </row>
    <row r="232" spans="1:4" s="300" customFormat="1" ht="48" customHeight="1" x14ac:dyDescent="0.25">
      <c r="A232" s="382" t="s">
        <v>149</v>
      </c>
      <c r="B232" s="382"/>
      <c r="C232" s="382"/>
      <c r="D232" s="382"/>
    </row>
    <row r="233" spans="1:4" s="300" customFormat="1" ht="6.75" customHeight="1" x14ac:dyDescent="0.25">
      <c r="A233" s="301"/>
      <c r="B233" s="301"/>
      <c r="C233" s="301"/>
      <c r="D233" s="316"/>
    </row>
    <row r="234" spans="1:4" s="300" customFormat="1" ht="36" customHeight="1" x14ac:dyDescent="0.25">
      <c r="A234" s="382" t="s">
        <v>150</v>
      </c>
      <c r="B234" s="382"/>
      <c r="C234" s="382"/>
      <c r="D234" s="382"/>
    </row>
    <row r="235" spans="1:4" s="300" customFormat="1" ht="6.75" customHeight="1" x14ac:dyDescent="0.25">
      <c r="A235" s="301"/>
      <c r="B235" s="301"/>
      <c r="C235" s="301"/>
      <c r="D235" s="316"/>
    </row>
    <row r="236" spans="1:4" s="300" customFormat="1" ht="15" customHeight="1" x14ac:dyDescent="0.25">
      <c r="A236" s="383" t="s">
        <v>151</v>
      </c>
      <c r="B236" s="383"/>
      <c r="C236" s="383"/>
      <c r="D236" s="383"/>
    </row>
    <row r="237" spans="1:4" s="300" customFormat="1" ht="6.75" customHeight="1" x14ac:dyDescent="0.25">
      <c r="A237" s="304"/>
      <c r="B237" s="305"/>
      <c r="C237" s="305"/>
      <c r="D237" s="305"/>
    </row>
    <row r="238" spans="1:4" s="300" customFormat="1" ht="11.25" customHeight="1" x14ac:dyDescent="0.25">
      <c r="A238" s="377" t="s">
        <v>180</v>
      </c>
      <c r="B238" s="377"/>
      <c r="C238" s="306" t="s">
        <v>153</v>
      </c>
      <c r="D238" s="352">
        <f>'Proposed Rates'!E13</f>
        <v>4</v>
      </c>
    </row>
    <row r="239" spans="1:4" s="300" customFormat="1" ht="11.25" customHeight="1" x14ac:dyDescent="0.25">
      <c r="A239" s="377" t="s">
        <v>19</v>
      </c>
      <c r="B239" s="377"/>
      <c r="C239" s="306" t="s">
        <v>92</v>
      </c>
      <c r="D239" s="352">
        <f>'Proposed Rates'!E26</f>
        <v>18.7698</v>
      </c>
    </row>
    <row r="240" spans="1:4" s="300" customFormat="1" ht="11.25" customHeight="1" x14ac:dyDescent="0.25">
      <c r="A240" s="377" t="s">
        <v>156</v>
      </c>
      <c r="B240" s="377"/>
      <c r="C240" s="306" t="s">
        <v>92</v>
      </c>
      <c r="D240" s="307">
        <f>'Proposed Rates'!E239</f>
        <v>1.8079999999999999E-2</v>
      </c>
    </row>
    <row r="241" spans="1:4" s="300" customFormat="1" ht="11.25" customHeight="1" x14ac:dyDescent="0.25">
      <c r="A241" s="380" t="s">
        <v>277</v>
      </c>
      <c r="B241" s="381"/>
      <c r="C241" s="360" t="s">
        <v>92</v>
      </c>
      <c r="D241" s="362">
        <f>'Proposed Rates'!E44</f>
        <v>-0.20230000000000001</v>
      </c>
    </row>
    <row r="242" spans="1:4" s="300" customFormat="1" ht="11.25" customHeight="1" x14ac:dyDescent="0.25">
      <c r="A242" s="380" t="s">
        <v>154</v>
      </c>
      <c r="B242" s="381"/>
      <c r="C242" s="360" t="s">
        <v>92</v>
      </c>
      <c r="D242" s="362">
        <f>'Proposed Rates'!E58</f>
        <v>-0.4834</v>
      </c>
    </row>
    <row r="243" spans="1:4" s="300" customFormat="1" ht="11.25" customHeight="1" x14ac:dyDescent="0.25">
      <c r="A243" s="377" t="s">
        <v>274</v>
      </c>
      <c r="B243" s="377"/>
      <c r="C243" s="306" t="s">
        <v>91</v>
      </c>
      <c r="D243" s="307">
        <f>'Proposed Rates'!E129</f>
        <v>2.5999999999999999E-3</v>
      </c>
    </row>
    <row r="244" spans="1:4" s="300" customFormat="1" ht="12" customHeight="1" x14ac:dyDescent="0.25">
      <c r="A244" s="377" t="s">
        <v>157</v>
      </c>
      <c r="B244" s="377"/>
      <c r="C244" s="306" t="s">
        <v>92</v>
      </c>
      <c r="D244" s="319">
        <f>'Proposed Rates'!E159</f>
        <v>2.0956000000000001</v>
      </c>
    </row>
    <row r="245" spans="1:4" s="300" customFormat="1" ht="21" customHeight="1" x14ac:dyDescent="0.25">
      <c r="A245" s="392" t="s">
        <v>158</v>
      </c>
      <c r="B245" s="392"/>
      <c r="C245" s="337" t="s">
        <v>92</v>
      </c>
      <c r="D245" s="364">
        <f>'Proposed Rates'!E173</f>
        <v>1.5176000000000001</v>
      </c>
    </row>
    <row r="246" spans="1:4" s="300" customFormat="1" ht="15" customHeight="1" x14ac:dyDescent="0.25">
      <c r="A246" s="379" t="s">
        <v>159</v>
      </c>
      <c r="B246" s="378"/>
      <c r="C246" s="306"/>
      <c r="D246" s="310"/>
    </row>
    <row r="247" spans="1:4" s="300" customFormat="1" ht="6.75" customHeight="1" x14ac:dyDescent="0.25">
      <c r="A247" s="311"/>
      <c r="B247" s="309"/>
      <c r="C247" s="306"/>
      <c r="D247" s="310"/>
    </row>
    <row r="248" spans="1:4" s="300" customFormat="1" ht="11.25" customHeight="1" x14ac:dyDescent="0.25">
      <c r="A248" s="377" t="s">
        <v>160</v>
      </c>
      <c r="B248" s="377"/>
      <c r="C248" s="312" t="s">
        <v>91</v>
      </c>
      <c r="D248" s="313">
        <v>3.0000000000000001E-3</v>
      </c>
    </row>
    <row r="249" spans="1:4" s="300" customFormat="1" ht="11.25" customHeight="1" x14ac:dyDescent="0.25">
      <c r="A249" s="378" t="s">
        <v>161</v>
      </c>
      <c r="B249" s="378"/>
      <c r="C249" s="312" t="s">
        <v>91</v>
      </c>
      <c r="D249" s="314">
        <v>4.0000000000000002E-4</v>
      </c>
    </row>
    <row r="250" spans="1:4" s="300" customFormat="1" ht="11.25" customHeight="1" x14ac:dyDescent="0.25">
      <c r="A250" s="377" t="s">
        <v>162</v>
      </c>
      <c r="B250" s="377"/>
      <c r="C250" s="312" t="s">
        <v>91</v>
      </c>
      <c r="D250" s="314">
        <v>5.0000000000000001E-4</v>
      </c>
    </row>
    <row r="251" spans="1:4" s="300" customFormat="1" ht="11.25" customHeight="1" x14ac:dyDescent="0.25">
      <c r="A251" s="377" t="s">
        <v>163</v>
      </c>
      <c r="B251" s="377"/>
      <c r="C251" s="306" t="s">
        <v>153</v>
      </c>
      <c r="D251" s="350">
        <f>'Proposed Rates'!E215</f>
        <v>0.62</v>
      </c>
    </row>
    <row r="252" spans="1:4" s="315" customFormat="1" ht="18.75" customHeight="1" x14ac:dyDescent="0.3">
      <c r="A252" s="389" t="s">
        <v>191</v>
      </c>
      <c r="B252" s="389"/>
      <c r="C252" s="389"/>
      <c r="D252" s="389"/>
    </row>
    <row r="253" spans="1:4" s="300" customFormat="1" ht="60" customHeight="1" x14ac:dyDescent="0.25">
      <c r="A253" s="382" t="s">
        <v>192</v>
      </c>
      <c r="B253" s="382"/>
      <c r="C253" s="382"/>
      <c r="D253" s="382"/>
    </row>
    <row r="254" spans="1:4" s="300" customFormat="1" ht="6.75" customHeight="1" x14ac:dyDescent="0.25">
      <c r="A254" s="301"/>
      <c r="B254" s="301"/>
      <c r="C254" s="301"/>
      <c r="D254" s="316"/>
    </row>
    <row r="255" spans="1:4" s="300" customFormat="1" ht="11.25" customHeight="1" x14ac:dyDescent="0.25">
      <c r="A255" s="387" t="s">
        <v>146</v>
      </c>
      <c r="B255" s="387"/>
      <c r="C255" s="387"/>
      <c r="D255" s="387"/>
    </row>
    <row r="256" spans="1:4" s="300" customFormat="1" ht="6.75" customHeight="1" x14ac:dyDescent="0.25">
      <c r="A256" s="302"/>
      <c r="B256" s="303"/>
      <c r="C256" s="303"/>
      <c r="D256" s="303"/>
    </row>
    <row r="257" spans="1:4" s="300" customFormat="1" ht="36" customHeight="1" x14ac:dyDescent="0.25">
      <c r="A257" s="382" t="s">
        <v>147</v>
      </c>
      <c r="B257" s="382"/>
      <c r="C257" s="382"/>
      <c r="D257" s="382"/>
    </row>
    <row r="258" spans="1:4" s="300" customFormat="1" ht="6.75" customHeight="1" x14ac:dyDescent="0.25">
      <c r="A258" s="301"/>
      <c r="B258" s="301"/>
      <c r="C258" s="301"/>
      <c r="D258" s="316"/>
    </row>
    <row r="259" spans="1:4" s="300" customFormat="1" ht="48" customHeight="1" x14ac:dyDescent="0.25">
      <c r="A259" s="382" t="s">
        <v>148</v>
      </c>
      <c r="B259" s="382"/>
      <c r="C259" s="382"/>
      <c r="D259" s="382"/>
    </row>
    <row r="260" spans="1:4" s="300" customFormat="1" ht="6.75" customHeight="1" x14ac:dyDescent="0.25">
      <c r="A260" s="301"/>
      <c r="B260" s="301"/>
      <c r="C260" s="301"/>
      <c r="D260" s="316"/>
    </row>
    <row r="261" spans="1:4" s="300" customFormat="1" ht="48" customHeight="1" x14ac:dyDescent="0.25">
      <c r="A261" s="382" t="s">
        <v>149</v>
      </c>
      <c r="B261" s="382"/>
      <c r="C261" s="382"/>
      <c r="D261" s="382"/>
    </row>
    <row r="262" spans="1:4" s="300" customFormat="1" ht="6.75" customHeight="1" x14ac:dyDescent="0.25">
      <c r="A262" s="301"/>
      <c r="B262" s="301"/>
      <c r="C262" s="301"/>
      <c r="D262" s="316"/>
    </row>
    <row r="263" spans="1:4" s="300" customFormat="1" ht="36" customHeight="1" x14ac:dyDescent="0.25">
      <c r="A263" s="382" t="s">
        <v>193</v>
      </c>
      <c r="B263" s="382"/>
      <c r="C263" s="382"/>
      <c r="D263" s="382"/>
    </row>
    <row r="264" spans="1:4" s="300" customFormat="1" ht="6.75" customHeight="1" x14ac:dyDescent="0.25">
      <c r="A264" s="301"/>
      <c r="B264" s="301"/>
      <c r="C264" s="301"/>
      <c r="D264" s="316"/>
    </row>
    <row r="265" spans="1:4" s="300" customFormat="1" ht="15" customHeight="1" x14ac:dyDescent="0.25">
      <c r="A265" s="383" t="s">
        <v>151</v>
      </c>
      <c r="B265" s="383"/>
      <c r="C265" s="383"/>
      <c r="D265" s="383"/>
    </row>
    <row r="266" spans="1:4" s="300" customFormat="1" ht="6.75" customHeight="1" x14ac:dyDescent="0.25">
      <c r="A266" s="304"/>
      <c r="B266" s="305"/>
      <c r="C266" s="305"/>
      <c r="D266" s="305"/>
    </row>
    <row r="267" spans="1:4" s="300" customFormat="1" ht="11.25" customHeight="1" x14ac:dyDescent="0.25">
      <c r="A267" s="377" t="s">
        <v>180</v>
      </c>
      <c r="B267" s="377"/>
      <c r="C267" s="306" t="s">
        <v>153</v>
      </c>
      <c r="D267" s="352">
        <f>'Proposed Rates'!E12</f>
        <v>0.97</v>
      </c>
    </row>
    <row r="268" spans="1:4" s="300" customFormat="1" ht="11.25" customHeight="1" x14ac:dyDescent="0.25">
      <c r="A268" s="377" t="s">
        <v>19</v>
      </c>
      <c r="B268" s="377"/>
      <c r="C268" s="306" t="s">
        <v>92</v>
      </c>
      <c r="D268" s="352">
        <f>'Proposed Rates'!E25</f>
        <v>6.7687999999999997</v>
      </c>
    </row>
    <row r="269" spans="1:4" s="300" customFormat="1" ht="11.25" customHeight="1" x14ac:dyDescent="0.25">
      <c r="A269" s="377" t="s">
        <v>156</v>
      </c>
      <c r="B269" s="377"/>
      <c r="C269" s="306" t="s">
        <v>92</v>
      </c>
      <c r="D269" s="322">
        <f>'Proposed Rates'!E238</f>
        <v>1.8460000000000001E-2</v>
      </c>
    </row>
    <row r="270" spans="1:4" s="300" customFormat="1" ht="11.25" customHeight="1" x14ac:dyDescent="0.25">
      <c r="A270" s="380" t="s">
        <v>273</v>
      </c>
      <c r="B270" s="381"/>
      <c r="C270" s="360" t="s">
        <v>92</v>
      </c>
      <c r="D270" s="362">
        <f>'Proposed Rates'!E43</f>
        <v>-0.2039</v>
      </c>
    </row>
    <row r="271" spans="1:4" s="300" customFormat="1" ht="11.25" customHeight="1" x14ac:dyDescent="0.25">
      <c r="A271" s="380" t="s">
        <v>276</v>
      </c>
      <c r="B271" s="381"/>
      <c r="C271" s="360" t="s">
        <v>92</v>
      </c>
      <c r="D271" s="362">
        <f>'Proposed Rates'!E57</f>
        <v>-0.2913</v>
      </c>
    </row>
    <row r="272" spans="1:4" s="300" customFormat="1" ht="11.25" customHeight="1" x14ac:dyDescent="0.25">
      <c r="A272" s="380" t="s">
        <v>275</v>
      </c>
      <c r="B272" s="381"/>
      <c r="C272" s="360" t="s">
        <v>92</v>
      </c>
      <c r="D272" s="362">
        <f>'Proposed Rates'!E72</f>
        <v>-4.1200000000000001E-2</v>
      </c>
    </row>
    <row r="273" spans="1:4" s="300" customFormat="1" ht="11.25" customHeight="1" x14ac:dyDescent="0.25">
      <c r="A273" s="380" t="s">
        <v>274</v>
      </c>
      <c r="B273" s="381"/>
      <c r="C273" s="360" t="s">
        <v>91</v>
      </c>
      <c r="D273" s="362">
        <f>'Proposed Rates'!E128</f>
        <v>2.5999999999999999E-3</v>
      </c>
    </row>
    <row r="274" spans="1:4" s="300" customFormat="1" ht="12.75" customHeight="1" x14ac:dyDescent="0.25">
      <c r="A274" s="377" t="s">
        <v>157</v>
      </c>
      <c r="B274" s="377"/>
      <c r="C274" s="306" t="s">
        <v>92</v>
      </c>
      <c r="D274" s="307">
        <f>'Proposed Rates'!E158</f>
        <v>2.1063000000000001</v>
      </c>
    </row>
    <row r="275" spans="1:4" s="300" customFormat="1" ht="12.75" customHeight="1" x14ac:dyDescent="0.25">
      <c r="A275" s="377" t="s">
        <v>158</v>
      </c>
      <c r="B275" s="377"/>
      <c r="C275" s="306" t="s">
        <v>92</v>
      </c>
      <c r="D275" s="307">
        <f>'Proposed Rates'!E172</f>
        <v>1.5491999999999999</v>
      </c>
    </row>
    <row r="276" spans="1:4" s="300" customFormat="1" ht="6.75" customHeight="1" x14ac:dyDescent="0.25">
      <c r="A276" s="308"/>
      <c r="B276" s="308"/>
      <c r="C276" s="306"/>
      <c r="D276" s="307"/>
    </row>
    <row r="277" spans="1:4" s="300" customFormat="1" ht="15" customHeight="1" x14ac:dyDescent="0.25">
      <c r="A277" s="379" t="s">
        <v>159</v>
      </c>
      <c r="B277" s="378"/>
      <c r="C277" s="306"/>
      <c r="D277" s="310"/>
    </row>
    <row r="278" spans="1:4" s="300" customFormat="1" ht="6.75" customHeight="1" x14ac:dyDescent="0.25">
      <c r="A278" s="311"/>
      <c r="B278" s="309"/>
      <c r="C278" s="306"/>
      <c r="D278" s="310"/>
    </row>
    <row r="279" spans="1:4" s="300" customFormat="1" ht="11.25" customHeight="1" x14ac:dyDescent="0.25">
      <c r="A279" s="377" t="s">
        <v>160</v>
      </c>
      <c r="B279" s="377"/>
      <c r="C279" s="312" t="s">
        <v>91</v>
      </c>
      <c r="D279" s="313">
        <v>3.0000000000000001E-3</v>
      </c>
    </row>
    <row r="280" spans="1:4" s="300" customFormat="1" ht="11.25" customHeight="1" x14ac:dyDescent="0.25">
      <c r="A280" s="378" t="s">
        <v>161</v>
      </c>
      <c r="B280" s="378"/>
      <c r="C280" s="312" t="s">
        <v>91</v>
      </c>
      <c r="D280" s="314">
        <v>4.0000000000000002E-4</v>
      </c>
    </row>
    <row r="281" spans="1:4" s="300" customFormat="1" ht="11.25" customHeight="1" x14ac:dyDescent="0.25">
      <c r="A281" s="377" t="s">
        <v>162</v>
      </c>
      <c r="B281" s="377"/>
      <c r="C281" s="312" t="s">
        <v>91</v>
      </c>
      <c r="D281" s="314">
        <v>5.0000000000000001E-4</v>
      </c>
    </row>
    <row r="282" spans="1:4" s="300" customFormat="1" ht="11.25" customHeight="1" x14ac:dyDescent="0.25">
      <c r="A282" s="377" t="s">
        <v>163</v>
      </c>
      <c r="B282" s="377"/>
      <c r="C282" s="306" t="s">
        <v>153</v>
      </c>
      <c r="D282" s="350">
        <f>'Proposed Rates'!E214</f>
        <v>0.62</v>
      </c>
    </row>
    <row r="283" spans="1:4" s="315" customFormat="1" ht="18.75" customHeight="1" x14ac:dyDescent="0.3">
      <c r="A283" s="389" t="s">
        <v>194</v>
      </c>
      <c r="B283" s="389"/>
      <c r="C283" s="389"/>
      <c r="D283" s="389"/>
    </row>
    <row r="284" spans="1:4" s="300" customFormat="1" ht="36" customHeight="1" x14ac:dyDescent="0.25">
      <c r="A284" s="382" t="s">
        <v>195</v>
      </c>
      <c r="B284" s="382"/>
      <c r="C284" s="382"/>
      <c r="D284" s="393"/>
    </row>
    <row r="285" spans="1:4" s="300" customFormat="1" ht="6.75" customHeight="1" x14ac:dyDescent="0.25">
      <c r="A285" s="301"/>
      <c r="B285" s="301"/>
      <c r="C285" s="301"/>
      <c r="D285" s="316"/>
    </row>
    <row r="286" spans="1:4" s="300" customFormat="1" ht="11.25" customHeight="1" x14ac:dyDescent="0.25">
      <c r="A286" s="387" t="s">
        <v>146</v>
      </c>
      <c r="B286" s="387"/>
      <c r="C286" s="387"/>
      <c r="D286" s="387"/>
    </row>
    <row r="287" spans="1:4" s="300" customFormat="1" ht="6.75" customHeight="1" x14ac:dyDescent="0.25">
      <c r="A287" s="302"/>
      <c r="B287" s="303"/>
      <c r="C287" s="303"/>
      <c r="D287" s="303"/>
    </row>
    <row r="288" spans="1:4" s="300" customFormat="1" ht="36" customHeight="1" x14ac:dyDescent="0.25">
      <c r="A288" s="382" t="s">
        <v>147</v>
      </c>
      <c r="B288" s="382"/>
      <c r="C288" s="382"/>
      <c r="D288" s="382"/>
    </row>
    <row r="289" spans="1:4" s="300" customFormat="1" ht="6.75" customHeight="1" x14ac:dyDescent="0.25">
      <c r="A289" s="301"/>
      <c r="B289" s="301"/>
      <c r="C289" s="301"/>
      <c r="D289" s="316"/>
    </row>
    <row r="290" spans="1:4" s="300" customFormat="1" ht="48" customHeight="1" x14ac:dyDescent="0.25">
      <c r="A290" s="382" t="s">
        <v>148</v>
      </c>
      <c r="B290" s="382"/>
      <c r="C290" s="382"/>
      <c r="D290" s="382"/>
    </row>
    <row r="291" spans="1:4" s="300" customFormat="1" ht="6.75" customHeight="1" x14ac:dyDescent="0.25">
      <c r="A291" s="301"/>
      <c r="B291" s="301"/>
      <c r="C291" s="301"/>
      <c r="D291" s="316"/>
    </row>
    <row r="292" spans="1:4" s="300" customFormat="1" ht="24" customHeight="1" x14ac:dyDescent="0.25">
      <c r="A292" s="382" t="s">
        <v>196</v>
      </c>
      <c r="B292" s="382"/>
      <c r="C292" s="382"/>
      <c r="D292" s="382"/>
    </row>
    <row r="293" spans="1:4" s="300" customFormat="1" ht="6.75" customHeight="1" x14ac:dyDescent="0.25">
      <c r="A293" s="301"/>
      <c r="B293" s="301"/>
      <c r="C293" s="301"/>
      <c r="D293" s="316"/>
    </row>
    <row r="294" spans="1:4" s="300" customFormat="1" ht="36" customHeight="1" x14ac:dyDescent="0.25">
      <c r="A294" s="382" t="s">
        <v>193</v>
      </c>
      <c r="B294" s="382"/>
      <c r="C294" s="382"/>
      <c r="D294" s="382"/>
    </row>
    <row r="295" spans="1:4" s="300" customFormat="1" ht="6.75" customHeight="1" x14ac:dyDescent="0.25">
      <c r="A295" s="301"/>
      <c r="B295" s="301"/>
      <c r="C295" s="301"/>
      <c r="D295" s="316"/>
    </row>
    <row r="296" spans="1:4" s="300" customFormat="1" ht="15" customHeight="1" x14ac:dyDescent="0.25">
      <c r="A296" s="383" t="s">
        <v>151</v>
      </c>
      <c r="B296" s="383"/>
      <c r="C296" s="383"/>
      <c r="D296" s="383"/>
    </row>
    <row r="297" spans="1:4" s="300" customFormat="1" ht="6.75" customHeight="1" x14ac:dyDescent="0.25">
      <c r="A297" s="304"/>
      <c r="B297" s="305"/>
      <c r="C297" s="305"/>
      <c r="D297" s="305"/>
    </row>
    <row r="298" spans="1:4" s="300" customFormat="1" ht="11.25" customHeight="1" x14ac:dyDescent="0.25">
      <c r="A298" s="377" t="s">
        <v>152</v>
      </c>
      <c r="B298" s="377"/>
      <c r="C298" s="306" t="s">
        <v>153</v>
      </c>
      <c r="D298" s="323">
        <f>'Proposed Rates'!E352</f>
        <v>15</v>
      </c>
    </row>
    <row r="299" spans="1:4" s="315" customFormat="1" ht="18.75" customHeight="1" x14ac:dyDescent="0.3">
      <c r="A299" s="389" t="s">
        <v>197</v>
      </c>
      <c r="B299" s="389"/>
      <c r="C299" s="389"/>
      <c r="D299" s="389"/>
    </row>
    <row r="300" spans="1:4" s="300" customFormat="1" ht="36" customHeight="1" x14ac:dyDescent="0.25">
      <c r="A300" s="382" t="s">
        <v>198</v>
      </c>
      <c r="B300" s="382"/>
      <c r="C300" s="382"/>
      <c r="D300" s="382"/>
    </row>
    <row r="301" spans="1:4" s="300" customFormat="1" ht="6.75" customHeight="1" x14ac:dyDescent="0.25">
      <c r="A301" s="301"/>
      <c r="B301" s="301"/>
      <c r="C301" s="301"/>
      <c r="D301" s="316"/>
    </row>
    <row r="302" spans="1:4" s="300" customFormat="1" ht="11.25" customHeight="1" x14ac:dyDescent="0.25">
      <c r="A302" s="387" t="s">
        <v>146</v>
      </c>
      <c r="B302" s="387"/>
      <c r="C302" s="387"/>
      <c r="D302" s="387"/>
    </row>
    <row r="303" spans="1:4" s="300" customFormat="1" ht="6.75" customHeight="1" x14ac:dyDescent="0.25">
      <c r="A303" s="302"/>
      <c r="B303" s="303"/>
      <c r="C303" s="303"/>
      <c r="D303" s="303"/>
    </row>
    <row r="304" spans="1:4" s="300" customFormat="1" ht="36" customHeight="1" x14ac:dyDescent="0.25">
      <c r="A304" s="382" t="s">
        <v>147</v>
      </c>
      <c r="B304" s="382"/>
      <c r="C304" s="382"/>
      <c r="D304" s="382"/>
    </row>
    <row r="305" spans="1:4" s="300" customFormat="1" ht="6.75" customHeight="1" x14ac:dyDescent="0.25">
      <c r="A305" s="301"/>
      <c r="B305" s="301"/>
      <c r="C305" s="301"/>
      <c r="D305" s="316"/>
    </row>
    <row r="306" spans="1:4" s="300" customFormat="1" ht="48" customHeight="1" x14ac:dyDescent="0.25">
      <c r="A306" s="382" t="s">
        <v>148</v>
      </c>
      <c r="B306" s="382"/>
      <c r="C306" s="382"/>
      <c r="D306" s="382"/>
    </row>
    <row r="307" spans="1:4" s="300" customFormat="1" ht="6.75" customHeight="1" x14ac:dyDescent="0.25">
      <c r="A307" s="301"/>
      <c r="B307" s="301"/>
      <c r="C307" s="301"/>
      <c r="D307" s="316"/>
    </row>
    <row r="308" spans="1:4" s="300" customFormat="1" ht="24" customHeight="1" x14ac:dyDescent="0.25">
      <c r="A308" s="382" t="s">
        <v>196</v>
      </c>
      <c r="B308" s="382"/>
      <c r="C308" s="382"/>
      <c r="D308" s="382"/>
    </row>
    <row r="309" spans="1:4" s="300" customFormat="1" ht="6.75" customHeight="1" x14ac:dyDescent="0.25">
      <c r="A309" s="301"/>
      <c r="B309" s="301"/>
      <c r="C309" s="301"/>
      <c r="D309" s="316"/>
    </row>
    <row r="310" spans="1:4" s="300" customFormat="1" ht="36" customHeight="1" x14ac:dyDescent="0.25">
      <c r="A310" s="382" t="s">
        <v>193</v>
      </c>
      <c r="B310" s="382"/>
      <c r="C310" s="382"/>
      <c r="D310" s="382"/>
    </row>
    <row r="311" spans="1:4" s="300" customFormat="1" ht="6.75" customHeight="1" x14ac:dyDescent="0.25">
      <c r="A311" s="301"/>
      <c r="B311" s="301"/>
      <c r="C311" s="301"/>
      <c r="D311" s="316"/>
    </row>
    <row r="312" spans="1:4" s="300" customFormat="1" ht="15" customHeight="1" x14ac:dyDescent="0.25">
      <c r="A312" s="383" t="s">
        <v>151</v>
      </c>
      <c r="B312" s="383"/>
      <c r="C312" s="383"/>
      <c r="D312" s="383"/>
    </row>
    <row r="313" spans="1:4" s="300" customFormat="1" ht="6.75" customHeight="1" x14ac:dyDescent="0.25">
      <c r="A313" s="304"/>
      <c r="B313" s="305"/>
      <c r="C313" s="305"/>
      <c r="D313" s="305"/>
    </row>
    <row r="314" spans="1:4" s="300" customFormat="1" ht="11.25" customHeight="1" x14ac:dyDescent="0.25">
      <c r="A314" s="377" t="s">
        <v>152</v>
      </c>
      <c r="B314" s="377"/>
      <c r="C314" s="306" t="s">
        <v>153</v>
      </c>
      <c r="D314" s="323">
        <f>'Proposed Rates'!E353</f>
        <v>15</v>
      </c>
    </row>
    <row r="315" spans="1:4" s="315" customFormat="1" ht="18.75" customHeight="1" x14ac:dyDescent="0.3">
      <c r="A315" s="389" t="s">
        <v>199</v>
      </c>
      <c r="B315" s="389"/>
      <c r="C315" s="389"/>
      <c r="D315" s="389"/>
    </row>
    <row r="316" spans="1:4" s="300" customFormat="1" ht="36" customHeight="1" x14ac:dyDescent="0.25">
      <c r="A316" s="382" t="s">
        <v>200</v>
      </c>
      <c r="B316" s="382"/>
      <c r="C316" s="382"/>
      <c r="D316" s="382"/>
    </row>
    <row r="317" spans="1:4" s="300" customFormat="1" ht="6.75" customHeight="1" x14ac:dyDescent="0.25">
      <c r="A317" s="301"/>
      <c r="B317" s="301"/>
      <c r="C317" s="301"/>
      <c r="D317" s="316"/>
    </row>
    <row r="318" spans="1:4" s="300" customFormat="1" ht="11.25" customHeight="1" x14ac:dyDescent="0.25">
      <c r="A318" s="387" t="s">
        <v>146</v>
      </c>
      <c r="B318" s="387"/>
      <c r="C318" s="387"/>
      <c r="D318" s="387"/>
    </row>
    <row r="319" spans="1:4" s="300" customFormat="1" ht="6.75" customHeight="1" x14ac:dyDescent="0.25">
      <c r="A319" s="302"/>
      <c r="B319" s="303"/>
      <c r="C319" s="303"/>
      <c r="D319" s="303"/>
    </row>
    <row r="320" spans="1:4" s="300" customFormat="1" ht="36" customHeight="1" x14ac:dyDescent="0.25">
      <c r="A320" s="382" t="s">
        <v>147</v>
      </c>
      <c r="B320" s="382"/>
      <c r="C320" s="382"/>
      <c r="D320" s="382"/>
    </row>
    <row r="321" spans="1:4" s="300" customFormat="1" ht="6.75" customHeight="1" x14ac:dyDescent="0.25">
      <c r="A321" s="301"/>
      <c r="B321" s="301"/>
      <c r="C321" s="301"/>
      <c r="D321" s="316"/>
    </row>
    <row r="322" spans="1:4" s="300" customFormat="1" ht="48" customHeight="1" x14ac:dyDescent="0.25">
      <c r="A322" s="382" t="s">
        <v>148</v>
      </c>
      <c r="B322" s="382"/>
      <c r="C322" s="382"/>
      <c r="D322" s="382"/>
    </row>
    <row r="323" spans="1:4" s="300" customFormat="1" ht="6.75" customHeight="1" x14ac:dyDescent="0.25">
      <c r="A323" s="301"/>
      <c r="B323" s="301"/>
      <c r="C323" s="301"/>
      <c r="D323" s="316"/>
    </row>
    <row r="324" spans="1:4" s="300" customFormat="1" ht="24" customHeight="1" x14ac:dyDescent="0.25">
      <c r="A324" s="382" t="s">
        <v>196</v>
      </c>
      <c r="B324" s="382"/>
      <c r="C324" s="382"/>
      <c r="D324" s="382"/>
    </row>
    <row r="325" spans="1:4" s="300" customFormat="1" ht="6.75" customHeight="1" x14ac:dyDescent="0.25">
      <c r="A325" s="301"/>
      <c r="B325" s="301"/>
      <c r="C325" s="301"/>
      <c r="D325" s="316"/>
    </row>
    <row r="326" spans="1:4" s="300" customFormat="1" ht="36" customHeight="1" x14ac:dyDescent="0.25">
      <c r="A326" s="382" t="s">
        <v>193</v>
      </c>
      <c r="B326" s="382"/>
      <c r="C326" s="382"/>
      <c r="D326" s="382"/>
    </row>
    <row r="327" spans="1:4" s="300" customFormat="1" ht="6.75" customHeight="1" x14ac:dyDescent="0.25">
      <c r="A327" s="301"/>
      <c r="B327" s="301"/>
      <c r="C327" s="301"/>
      <c r="D327" s="316"/>
    </row>
    <row r="328" spans="1:4" s="300" customFormat="1" ht="15" customHeight="1" x14ac:dyDescent="0.25">
      <c r="A328" s="383" t="s">
        <v>151</v>
      </c>
      <c r="B328" s="383"/>
      <c r="C328" s="383"/>
      <c r="D328" s="383"/>
    </row>
    <row r="329" spans="1:4" s="300" customFormat="1" ht="6.75" customHeight="1" x14ac:dyDescent="0.25">
      <c r="A329" s="304"/>
      <c r="B329" s="305"/>
      <c r="C329" s="305"/>
      <c r="D329" s="305"/>
    </row>
    <row r="330" spans="1:4" s="300" customFormat="1" ht="11.25" customHeight="1" x14ac:dyDescent="0.25">
      <c r="A330" s="377" t="s">
        <v>152</v>
      </c>
      <c r="B330" s="377"/>
      <c r="C330" s="306" t="s">
        <v>153</v>
      </c>
      <c r="D330" s="323">
        <f>'Proposed Rates'!E354</f>
        <v>78</v>
      </c>
    </row>
    <row r="331" spans="1:4" s="315" customFormat="1" ht="18.75" customHeight="1" x14ac:dyDescent="0.3">
      <c r="A331" s="389" t="s">
        <v>201</v>
      </c>
      <c r="B331" s="389"/>
      <c r="C331" s="389"/>
      <c r="D331" s="389"/>
    </row>
    <row r="332" spans="1:4" s="300" customFormat="1" ht="36" customHeight="1" x14ac:dyDescent="0.25">
      <c r="A332" s="382" t="s">
        <v>202</v>
      </c>
      <c r="B332" s="382"/>
      <c r="C332" s="382"/>
      <c r="D332" s="382"/>
    </row>
    <row r="333" spans="1:4" s="300" customFormat="1" ht="6.75" customHeight="1" x14ac:dyDescent="0.25">
      <c r="A333" s="301"/>
      <c r="B333" s="301"/>
      <c r="C333" s="301"/>
      <c r="D333" s="316"/>
    </row>
    <row r="334" spans="1:4" s="300" customFormat="1" ht="11.25" customHeight="1" x14ac:dyDescent="0.25">
      <c r="A334" s="387" t="s">
        <v>146</v>
      </c>
      <c r="B334" s="387"/>
      <c r="C334" s="387"/>
      <c r="D334" s="387"/>
    </row>
    <row r="335" spans="1:4" s="300" customFormat="1" ht="6.75" customHeight="1" x14ac:dyDescent="0.25">
      <c r="A335" s="302"/>
      <c r="B335" s="303"/>
      <c r="C335" s="303"/>
      <c r="D335" s="303"/>
    </row>
    <row r="336" spans="1:4" s="300" customFormat="1" ht="36" customHeight="1" x14ac:dyDescent="0.25">
      <c r="A336" s="382" t="s">
        <v>147</v>
      </c>
      <c r="B336" s="382"/>
      <c r="C336" s="382"/>
      <c r="D336" s="382"/>
    </row>
    <row r="337" spans="1:4" s="300" customFormat="1" ht="6.75" customHeight="1" x14ac:dyDescent="0.25">
      <c r="A337" s="301"/>
      <c r="B337" s="301"/>
      <c r="C337" s="301"/>
      <c r="D337" s="316"/>
    </row>
    <row r="338" spans="1:4" s="300" customFormat="1" ht="48" customHeight="1" x14ac:dyDescent="0.25">
      <c r="A338" s="382" t="s">
        <v>148</v>
      </c>
      <c r="B338" s="382"/>
      <c r="C338" s="382"/>
      <c r="D338" s="382"/>
    </row>
    <row r="339" spans="1:4" s="300" customFormat="1" ht="6.75" customHeight="1" x14ac:dyDescent="0.25">
      <c r="A339" s="301"/>
      <c r="B339" s="301"/>
      <c r="C339" s="301"/>
      <c r="D339" s="316"/>
    </row>
    <row r="340" spans="1:4" s="300" customFormat="1" ht="24" customHeight="1" x14ac:dyDescent="0.25">
      <c r="A340" s="382" t="s">
        <v>196</v>
      </c>
      <c r="B340" s="382"/>
      <c r="C340" s="382"/>
      <c r="D340" s="382"/>
    </row>
    <row r="341" spans="1:4" s="300" customFormat="1" ht="6.75" customHeight="1" x14ac:dyDescent="0.25">
      <c r="A341" s="301"/>
      <c r="B341" s="301"/>
      <c r="C341" s="301"/>
      <c r="D341" s="316"/>
    </row>
    <row r="342" spans="1:4" s="300" customFormat="1" ht="36" customHeight="1" x14ac:dyDescent="0.25">
      <c r="A342" s="382" t="s">
        <v>193</v>
      </c>
      <c r="B342" s="382"/>
      <c r="C342" s="382"/>
      <c r="D342" s="382"/>
    </row>
    <row r="343" spans="1:4" s="300" customFormat="1" ht="6.75" customHeight="1" x14ac:dyDescent="0.25">
      <c r="A343" s="301"/>
      <c r="B343" s="301"/>
      <c r="C343" s="301"/>
      <c r="D343" s="316"/>
    </row>
    <row r="344" spans="1:4" s="300" customFormat="1" ht="15" customHeight="1" x14ac:dyDescent="0.25">
      <c r="A344" s="383" t="s">
        <v>151</v>
      </c>
      <c r="B344" s="383"/>
      <c r="C344" s="383"/>
      <c r="D344" s="383"/>
    </row>
    <row r="345" spans="1:4" s="300" customFormat="1" ht="6.75" customHeight="1" x14ac:dyDescent="0.25">
      <c r="A345" s="304"/>
      <c r="B345" s="305"/>
      <c r="C345" s="305"/>
      <c r="D345" s="305"/>
    </row>
    <row r="346" spans="1:4" s="300" customFormat="1" ht="11.25" customHeight="1" x14ac:dyDescent="0.25">
      <c r="A346" s="377" t="s">
        <v>152</v>
      </c>
      <c r="B346" s="377"/>
      <c r="C346" s="306" t="s">
        <v>153</v>
      </c>
      <c r="D346" s="323">
        <f>'Proposed Rates'!E355</f>
        <v>322</v>
      </c>
    </row>
    <row r="347" spans="1:4" s="300" customFormat="1" ht="6.75" customHeight="1" x14ac:dyDescent="0.25">
      <c r="A347" s="324"/>
      <c r="B347" s="308"/>
      <c r="C347" s="306"/>
      <c r="D347" s="323"/>
    </row>
    <row r="348" spans="1:4" s="300" customFormat="1" ht="18" customHeight="1" x14ac:dyDescent="0.25">
      <c r="A348" s="325" t="s">
        <v>203</v>
      </c>
      <c r="B348" s="326"/>
      <c r="C348" s="326"/>
      <c r="D348" s="327"/>
    </row>
    <row r="349" spans="1:4" s="300" customFormat="1" ht="11.25" customHeight="1" x14ac:dyDescent="0.25">
      <c r="A349" s="378" t="s">
        <v>204</v>
      </c>
      <c r="B349" s="378"/>
      <c r="C349" s="328" t="s">
        <v>92</v>
      </c>
      <c r="D349" s="329">
        <f>'Proposed Rates'!E356</f>
        <v>-0.45</v>
      </c>
    </row>
    <row r="350" spans="1:4" s="300" customFormat="1" ht="11.25" customHeight="1" x14ac:dyDescent="0.25">
      <c r="A350" s="377" t="s">
        <v>205</v>
      </c>
      <c r="B350" s="377"/>
      <c r="C350" s="328" t="s">
        <v>206</v>
      </c>
      <c r="D350" s="329">
        <f>'Proposed Rates'!E357</f>
        <v>-1</v>
      </c>
    </row>
    <row r="351" spans="1:4" s="300" customFormat="1" ht="18" customHeight="1" x14ac:dyDescent="0.25">
      <c r="A351" s="325" t="s">
        <v>207</v>
      </c>
      <c r="B351" s="326"/>
      <c r="C351" s="326"/>
      <c r="D351" s="330"/>
    </row>
    <row r="352" spans="1:4" s="300" customFormat="1" ht="6.75" customHeight="1" x14ac:dyDescent="0.25">
      <c r="A352" s="325"/>
      <c r="B352" s="326"/>
      <c r="C352" s="326"/>
      <c r="D352" s="330"/>
    </row>
    <row r="353" spans="1:4" s="300" customFormat="1" ht="11.25" customHeight="1" x14ac:dyDescent="0.25">
      <c r="A353" s="394" t="s">
        <v>146</v>
      </c>
      <c r="B353" s="394"/>
      <c r="C353" s="394"/>
      <c r="D353" s="394"/>
    </row>
    <row r="354" spans="1:4" s="300" customFormat="1" ht="6.75" customHeight="1" x14ac:dyDescent="0.25">
      <c r="A354" s="331"/>
      <c r="B354" s="332"/>
      <c r="C354" s="332"/>
      <c r="D354" s="332"/>
    </row>
    <row r="355" spans="1:4" s="300" customFormat="1" ht="36" customHeight="1" x14ac:dyDescent="0.25">
      <c r="A355" s="395" t="s">
        <v>147</v>
      </c>
      <c r="B355" s="395"/>
      <c r="C355" s="395"/>
      <c r="D355" s="395"/>
    </row>
    <row r="356" spans="1:4" s="300" customFormat="1" ht="6.75" customHeight="1" x14ac:dyDescent="0.25">
      <c r="A356" s="333"/>
      <c r="B356" s="333"/>
      <c r="C356" s="333"/>
      <c r="D356" s="334"/>
    </row>
    <row r="357" spans="1:4" s="300" customFormat="1" ht="48" customHeight="1" x14ac:dyDescent="0.25">
      <c r="A357" s="395" t="s">
        <v>208</v>
      </c>
      <c r="B357" s="395"/>
      <c r="C357" s="395"/>
      <c r="D357" s="395"/>
    </row>
    <row r="358" spans="1:4" s="300" customFormat="1" ht="6.75" customHeight="1" x14ac:dyDescent="0.25">
      <c r="A358" s="333"/>
      <c r="B358" s="333"/>
      <c r="C358" s="333"/>
      <c r="D358" s="334"/>
    </row>
    <row r="359" spans="1:4" s="300" customFormat="1" ht="36" customHeight="1" x14ac:dyDescent="0.25">
      <c r="A359" s="395" t="s">
        <v>150</v>
      </c>
      <c r="B359" s="395"/>
      <c r="C359" s="395"/>
      <c r="D359" s="395"/>
    </row>
    <row r="360" spans="1:4" s="300" customFormat="1" ht="6.75" customHeight="1" x14ac:dyDescent="0.25">
      <c r="A360" s="333"/>
      <c r="B360" s="333"/>
      <c r="C360" s="333"/>
      <c r="D360" s="334"/>
    </row>
    <row r="361" spans="1:4" s="300" customFormat="1" ht="15" customHeight="1" x14ac:dyDescent="0.25">
      <c r="A361" s="335" t="s">
        <v>209</v>
      </c>
      <c r="B361" s="326"/>
      <c r="C361" s="326"/>
      <c r="D361" s="330"/>
    </row>
    <row r="362" spans="1:4" s="300" customFormat="1" ht="11.25" customHeight="1" x14ac:dyDescent="0.25">
      <c r="A362" s="396" t="s">
        <v>210</v>
      </c>
      <c r="B362" s="396"/>
      <c r="C362" s="306" t="s">
        <v>153</v>
      </c>
      <c r="D362" s="323">
        <f>'Proposed Rates'!E296</f>
        <v>16</v>
      </c>
    </row>
    <row r="363" spans="1:4" s="300" customFormat="1" ht="11.25" customHeight="1" x14ac:dyDescent="0.25">
      <c r="A363" s="336" t="s">
        <v>211</v>
      </c>
      <c r="B363" s="336"/>
      <c r="C363" s="306" t="s">
        <v>153</v>
      </c>
      <c r="D363" s="323">
        <f>'Proposed Rates'!E297</f>
        <v>26</v>
      </c>
    </row>
    <row r="364" spans="1:4" s="300" customFormat="1" ht="11.25" customHeight="1" x14ac:dyDescent="0.25">
      <c r="A364" s="396" t="s">
        <v>212</v>
      </c>
      <c r="B364" s="396"/>
      <c r="C364" s="306" t="s">
        <v>153</v>
      </c>
      <c r="D364" s="323">
        <f>'Proposed Rates'!E298</f>
        <v>6</v>
      </c>
    </row>
    <row r="365" spans="1:4" s="300" customFormat="1" ht="11.25" customHeight="1" x14ac:dyDescent="0.25">
      <c r="A365" s="396" t="s">
        <v>213</v>
      </c>
      <c r="B365" s="396"/>
      <c r="C365" s="306" t="s">
        <v>153</v>
      </c>
      <c r="D365" s="323">
        <f>'Proposed Rates'!E299</f>
        <v>126</v>
      </c>
    </row>
    <row r="366" spans="1:4" s="300" customFormat="1" ht="11.25" customHeight="1" x14ac:dyDescent="0.25">
      <c r="A366" s="396" t="s">
        <v>214</v>
      </c>
      <c r="B366" s="396"/>
      <c r="C366" s="306" t="s">
        <v>153</v>
      </c>
      <c r="D366" s="323">
        <f>'Proposed Rates'!E300</f>
        <v>16</v>
      </c>
    </row>
    <row r="367" spans="1:4" s="300" customFormat="1" ht="11.25" customHeight="1" x14ac:dyDescent="0.25">
      <c r="A367" s="396" t="s">
        <v>215</v>
      </c>
      <c r="B367" s="396"/>
      <c r="C367" s="306" t="s">
        <v>153</v>
      </c>
      <c r="D367" s="323">
        <f>'Proposed Rates'!E301</f>
        <v>26</v>
      </c>
    </row>
    <row r="368" spans="1:4" s="300" customFormat="1" ht="11.25" customHeight="1" x14ac:dyDescent="0.25">
      <c r="A368" s="396" t="s">
        <v>216</v>
      </c>
      <c r="B368" s="396"/>
      <c r="C368" s="306" t="s">
        <v>153</v>
      </c>
      <c r="D368" s="323">
        <f>'Proposed Rates'!E302</f>
        <v>26</v>
      </c>
    </row>
    <row r="369" spans="1:4" s="300" customFormat="1" ht="11.25" customHeight="1" x14ac:dyDescent="0.25">
      <c r="A369" s="396" t="s">
        <v>217</v>
      </c>
      <c r="B369" s="396"/>
      <c r="C369" s="306" t="s">
        <v>153</v>
      </c>
      <c r="D369" s="323">
        <f>'Proposed Rates'!E303</f>
        <v>69</v>
      </c>
    </row>
    <row r="370" spans="1:4" s="300" customFormat="1" ht="14.25" customHeight="1" x14ac:dyDescent="0.25">
      <c r="A370" s="396" t="s">
        <v>218</v>
      </c>
      <c r="B370" s="396"/>
      <c r="C370" s="306" t="s">
        <v>153</v>
      </c>
      <c r="D370" s="323">
        <f>'Proposed Rates'!E304</f>
        <v>103</v>
      </c>
    </row>
    <row r="371" spans="1:4" s="300" customFormat="1" ht="11.25" customHeight="1" x14ac:dyDescent="0.25">
      <c r="A371" s="396" t="s">
        <v>219</v>
      </c>
      <c r="B371" s="396"/>
      <c r="C371" s="306" t="s">
        <v>153</v>
      </c>
      <c r="D371" s="323">
        <f>'Proposed Rates'!E305</f>
        <v>322</v>
      </c>
    </row>
    <row r="372" spans="1:4" s="300" customFormat="1" ht="11.25" customHeight="1" x14ac:dyDescent="0.25">
      <c r="A372" s="396" t="s">
        <v>220</v>
      </c>
      <c r="B372" s="396"/>
      <c r="C372" s="306" t="s">
        <v>153</v>
      </c>
      <c r="D372" s="323">
        <f>'Proposed Rates'!E306</f>
        <v>244</v>
      </c>
    </row>
    <row r="373" spans="1:4" s="300" customFormat="1" ht="6.75" customHeight="1" x14ac:dyDescent="0.25">
      <c r="A373" s="336"/>
      <c r="B373" s="336"/>
      <c r="C373" s="306"/>
      <c r="D373" s="323"/>
    </row>
    <row r="374" spans="1:4" s="300" customFormat="1" ht="15" customHeight="1" x14ac:dyDescent="0.25">
      <c r="A374" s="335" t="s">
        <v>221</v>
      </c>
      <c r="B374" s="326"/>
      <c r="C374" s="337"/>
      <c r="D374" s="338"/>
    </row>
    <row r="375" spans="1:4" s="300" customFormat="1" ht="22.5" customHeight="1" x14ac:dyDescent="0.25">
      <c r="A375" s="396" t="s">
        <v>222</v>
      </c>
      <c r="B375" s="396"/>
      <c r="C375" s="306" t="s">
        <v>206</v>
      </c>
      <c r="D375" s="323">
        <f>'Proposed Rates'!E310</f>
        <v>1.5</v>
      </c>
    </row>
    <row r="376" spans="1:4" s="300" customFormat="1" ht="11.25" customHeight="1" x14ac:dyDescent="0.25">
      <c r="A376" s="396" t="s">
        <v>223</v>
      </c>
      <c r="B376" s="396"/>
      <c r="C376" s="306" t="s">
        <v>153</v>
      </c>
      <c r="D376" s="323">
        <f>'Proposed Rates'!E311</f>
        <v>69</v>
      </c>
    </row>
    <row r="377" spans="1:4" s="300" customFormat="1" ht="11.25" customHeight="1" x14ac:dyDescent="0.25">
      <c r="A377" s="396" t="s">
        <v>224</v>
      </c>
      <c r="B377" s="396"/>
      <c r="C377" s="306" t="s">
        <v>153</v>
      </c>
      <c r="D377" s="323">
        <f>'Proposed Rates'!E312</f>
        <v>103</v>
      </c>
    </row>
    <row r="378" spans="1:4" s="300" customFormat="1" ht="11.25" customHeight="1" x14ac:dyDescent="0.25">
      <c r="A378" s="396" t="s">
        <v>225</v>
      </c>
      <c r="B378" s="396"/>
      <c r="C378" s="306" t="s">
        <v>153</v>
      </c>
      <c r="D378" s="323">
        <f>'Proposed Rates'!E313</f>
        <v>257</v>
      </c>
    </row>
    <row r="379" spans="1:4" s="300" customFormat="1" ht="11.25" customHeight="1" x14ac:dyDescent="0.25">
      <c r="A379" s="396" t="s">
        <v>226</v>
      </c>
      <c r="B379" s="396"/>
      <c r="C379" s="306" t="s">
        <v>153</v>
      </c>
      <c r="D379" s="323">
        <f>'Proposed Rates'!E314</f>
        <v>437</v>
      </c>
    </row>
    <row r="380" spans="1:4" s="300" customFormat="1" ht="6.75" customHeight="1" x14ac:dyDescent="0.25">
      <c r="A380" s="336"/>
      <c r="B380" s="336"/>
      <c r="C380" s="306"/>
      <c r="D380" s="323">
        <f>'Proposed Rates'!E315</f>
        <v>0</v>
      </c>
    </row>
    <row r="381" spans="1:4" s="300" customFormat="1" ht="15" customHeight="1" x14ac:dyDescent="0.25">
      <c r="A381" s="339" t="s">
        <v>227</v>
      </c>
      <c r="B381" s="326"/>
      <c r="C381" s="337"/>
      <c r="D381" s="323">
        <f>'Proposed Rates'!E316</f>
        <v>0</v>
      </c>
    </row>
    <row r="382" spans="1:4" s="300" customFormat="1" ht="11.25" customHeight="1" x14ac:dyDescent="0.25">
      <c r="A382" s="396" t="s">
        <v>228</v>
      </c>
      <c r="B382" s="396"/>
      <c r="C382" s="306" t="s">
        <v>153</v>
      </c>
      <c r="D382" s="323">
        <f>'Proposed Rates'!E317</f>
        <v>910</v>
      </c>
    </row>
    <row r="383" spans="1:4" s="300" customFormat="1" ht="11.25" customHeight="1" x14ac:dyDescent="0.25">
      <c r="A383" s="396" t="s">
        <v>229</v>
      </c>
      <c r="B383" s="396"/>
      <c r="C383" s="306" t="s">
        <v>153</v>
      </c>
      <c r="D383" s="323">
        <f>'Proposed Rates'!E318</f>
        <v>1320</v>
      </c>
    </row>
    <row r="384" spans="1:4" s="300" customFormat="1" ht="11.25" customHeight="1" x14ac:dyDescent="0.25">
      <c r="A384" s="396" t="s">
        <v>230</v>
      </c>
      <c r="B384" s="396"/>
      <c r="C384" s="306" t="s">
        <v>153</v>
      </c>
      <c r="D384" s="323">
        <f>'Proposed Rates'!E319</f>
        <v>3243</v>
      </c>
    </row>
    <row r="385" spans="1:4" s="300" customFormat="1" ht="22.5" customHeight="1" x14ac:dyDescent="0.25">
      <c r="A385" s="396" t="s">
        <v>231</v>
      </c>
      <c r="B385" s="396"/>
      <c r="C385" s="306" t="s">
        <v>153</v>
      </c>
      <c r="D385" s="323">
        <f>'Proposed Rates'!E320</f>
        <v>46.53</v>
      </c>
    </row>
    <row r="386" spans="1:4" s="300" customFormat="1" ht="11.25" customHeight="1" x14ac:dyDescent="0.25">
      <c r="A386" s="396" t="s">
        <v>232</v>
      </c>
      <c r="B386" s="396"/>
      <c r="C386" s="306"/>
      <c r="D386" s="323" t="str">
        <f>'Proposed Rates'!E321</f>
        <v>Per Attached Table</v>
      </c>
    </row>
    <row r="387" spans="1:4" s="300" customFormat="1" ht="11.25" customHeight="1" x14ac:dyDescent="0.25">
      <c r="A387" s="396" t="s">
        <v>234</v>
      </c>
      <c r="B387" s="396"/>
      <c r="C387" s="306" t="s">
        <v>153</v>
      </c>
      <c r="D387" s="323">
        <f>'Proposed Rates'!E322</f>
        <v>146</v>
      </c>
    </row>
    <row r="388" spans="1:4" s="300" customFormat="1" ht="11.25" customHeight="1" x14ac:dyDescent="0.25">
      <c r="A388" s="396"/>
      <c r="B388" s="396"/>
      <c r="C388" s="306"/>
      <c r="D388" s="323"/>
    </row>
    <row r="389" spans="1:4" s="300" customFormat="1" ht="18" customHeight="1" x14ac:dyDescent="0.25">
      <c r="A389" s="325" t="s">
        <v>235</v>
      </c>
      <c r="B389" s="326"/>
      <c r="C389" s="326"/>
      <c r="D389" s="330"/>
    </row>
    <row r="390" spans="1:4" s="300" customFormat="1" ht="6.75" customHeight="1" x14ac:dyDescent="0.25">
      <c r="A390" s="325"/>
      <c r="B390" s="326"/>
      <c r="C390" s="326"/>
      <c r="D390" s="330"/>
    </row>
    <row r="391" spans="1:4" s="300" customFormat="1" ht="36" customHeight="1" x14ac:dyDescent="0.25">
      <c r="A391" s="395" t="s">
        <v>236</v>
      </c>
      <c r="B391" s="395"/>
      <c r="C391" s="395"/>
      <c r="D391" s="395"/>
    </row>
    <row r="392" spans="1:4" s="300" customFormat="1" ht="6.75" customHeight="1" x14ac:dyDescent="0.25">
      <c r="A392" s="333"/>
      <c r="B392" s="333"/>
      <c r="C392" s="333"/>
      <c r="D392" s="334"/>
    </row>
    <row r="393" spans="1:4" s="300" customFormat="1" ht="48" customHeight="1" x14ac:dyDescent="0.25">
      <c r="A393" s="395" t="s">
        <v>148</v>
      </c>
      <c r="B393" s="395"/>
      <c r="C393" s="395"/>
      <c r="D393" s="395"/>
    </row>
    <row r="394" spans="1:4" s="300" customFormat="1" ht="6.75" customHeight="1" x14ac:dyDescent="0.25">
      <c r="A394" s="333"/>
      <c r="B394" s="333"/>
      <c r="C394" s="333"/>
      <c r="D394" s="334"/>
    </row>
    <row r="395" spans="1:4" s="300" customFormat="1" ht="24" customHeight="1" x14ac:dyDescent="0.25">
      <c r="A395" s="395" t="s">
        <v>183</v>
      </c>
      <c r="B395" s="395"/>
      <c r="C395" s="395"/>
      <c r="D395" s="395"/>
    </row>
    <row r="396" spans="1:4" s="300" customFormat="1" ht="6.75" customHeight="1" x14ac:dyDescent="0.25">
      <c r="A396" s="333"/>
      <c r="B396" s="333"/>
      <c r="C396" s="333"/>
      <c r="D396" s="334"/>
    </row>
    <row r="397" spans="1:4" s="300" customFormat="1" ht="36" customHeight="1" x14ac:dyDescent="0.25">
      <c r="A397" s="395" t="s">
        <v>150</v>
      </c>
      <c r="B397" s="395"/>
      <c r="C397" s="395"/>
      <c r="D397" s="395"/>
    </row>
    <row r="398" spans="1:4" s="300" customFormat="1" ht="6.75" customHeight="1" x14ac:dyDescent="0.25">
      <c r="A398" s="333"/>
      <c r="B398" s="333"/>
      <c r="C398" s="333"/>
      <c r="D398" s="334"/>
    </row>
    <row r="399" spans="1:4" s="300" customFormat="1" ht="24" customHeight="1" x14ac:dyDescent="0.25">
      <c r="A399" s="395" t="s">
        <v>237</v>
      </c>
      <c r="B399" s="395"/>
      <c r="C399" s="395"/>
      <c r="D399" s="395"/>
    </row>
    <row r="400" spans="1:4" s="300" customFormat="1" ht="22.5" customHeight="1" x14ac:dyDescent="0.25">
      <c r="A400" s="377" t="s">
        <v>238</v>
      </c>
      <c r="B400" s="377"/>
      <c r="C400" s="340" t="s">
        <v>153</v>
      </c>
      <c r="D400" s="341">
        <f>'Proposed Rates'!E326</f>
        <v>106.65</v>
      </c>
    </row>
    <row r="401" spans="1:4" s="300" customFormat="1" ht="11.25" customHeight="1" x14ac:dyDescent="0.25">
      <c r="A401" s="377" t="s">
        <v>239</v>
      </c>
      <c r="B401" s="377"/>
      <c r="C401" s="340" t="s">
        <v>153</v>
      </c>
      <c r="D401" s="341">
        <f>'Proposed Rates'!E327</f>
        <v>42.66</v>
      </c>
    </row>
    <row r="402" spans="1:4" s="300" customFormat="1" ht="11.25" customHeight="1" x14ac:dyDescent="0.25">
      <c r="A402" s="377" t="s">
        <v>240</v>
      </c>
      <c r="B402" s="377"/>
      <c r="C402" s="340" t="s">
        <v>241</v>
      </c>
      <c r="D402" s="341">
        <f>'Proposed Rates'!E328</f>
        <v>1.07</v>
      </c>
    </row>
    <row r="403" spans="1:4" s="300" customFormat="1" ht="11.25" customHeight="1" x14ac:dyDescent="0.25">
      <c r="A403" s="377" t="s">
        <v>242</v>
      </c>
      <c r="B403" s="377"/>
      <c r="C403" s="340" t="s">
        <v>241</v>
      </c>
      <c r="D403" s="341">
        <f>'Proposed Rates'!E329</f>
        <v>0.64</v>
      </c>
    </row>
    <row r="404" spans="1:4" s="300" customFormat="1" ht="11.25" customHeight="1" x14ac:dyDescent="0.25">
      <c r="A404" s="377" t="s">
        <v>243</v>
      </c>
      <c r="B404" s="377"/>
      <c r="C404" s="340" t="s">
        <v>241</v>
      </c>
      <c r="D404" s="341">
        <f>'Proposed Rates'!E330</f>
        <v>-0.64</v>
      </c>
    </row>
    <row r="405" spans="1:4" s="300" customFormat="1" ht="11.25" customHeight="1" x14ac:dyDescent="0.25">
      <c r="A405" s="377" t="s">
        <v>244</v>
      </c>
      <c r="B405" s="377"/>
      <c r="C405" s="342"/>
      <c r="D405" s="341"/>
    </row>
    <row r="406" spans="1:4" s="300" customFormat="1" ht="11.25" customHeight="1" x14ac:dyDescent="0.25">
      <c r="A406" s="397" t="s">
        <v>245</v>
      </c>
      <c r="B406" s="397"/>
      <c r="C406" s="340" t="s">
        <v>153</v>
      </c>
      <c r="D406" s="341">
        <f>'Proposed Rates'!E332</f>
        <v>0.53</v>
      </c>
    </row>
    <row r="407" spans="1:4" s="300" customFormat="1" ht="11.25" customHeight="1" x14ac:dyDescent="0.25">
      <c r="A407" s="397" t="s">
        <v>246</v>
      </c>
      <c r="B407" s="397"/>
      <c r="C407" s="340" t="s">
        <v>153</v>
      </c>
      <c r="D407" s="341">
        <f>'Proposed Rates'!E333</f>
        <v>1.07</v>
      </c>
    </row>
    <row r="408" spans="1:4" s="300" customFormat="1" ht="11.25" customHeight="1" x14ac:dyDescent="0.25">
      <c r="A408" s="377" t="s">
        <v>247</v>
      </c>
      <c r="B408" s="377"/>
      <c r="C408" s="343"/>
      <c r="D408" s="341"/>
    </row>
    <row r="409" spans="1:4" s="300" customFormat="1" ht="11.25" customHeight="1" x14ac:dyDescent="0.25">
      <c r="A409" s="377" t="s">
        <v>248</v>
      </c>
      <c r="B409" s="377"/>
      <c r="C409" s="343"/>
      <c r="D409" s="341"/>
    </row>
    <row r="410" spans="1:4" s="300" customFormat="1" ht="11.25" customHeight="1" x14ac:dyDescent="0.25">
      <c r="A410" s="377" t="s">
        <v>249</v>
      </c>
      <c r="B410" s="377"/>
      <c r="C410" s="343"/>
      <c r="D410" s="341"/>
    </row>
    <row r="411" spans="1:4" s="300" customFormat="1" ht="11.25" customHeight="1" x14ac:dyDescent="0.25">
      <c r="A411" s="397" t="s">
        <v>250</v>
      </c>
      <c r="B411" s="397"/>
      <c r="C411" s="340" t="s">
        <v>153</v>
      </c>
      <c r="D411" s="341" t="str">
        <f>'Proposed Rates'!E337</f>
        <v>no charge</v>
      </c>
    </row>
    <row r="412" spans="1:4" s="300" customFormat="1" ht="11.25" customHeight="1" x14ac:dyDescent="0.25">
      <c r="A412" s="397" t="s">
        <v>252</v>
      </c>
      <c r="B412" s="397"/>
      <c r="C412" s="340" t="s">
        <v>153</v>
      </c>
      <c r="D412" s="341">
        <f>'Proposed Rates'!E338</f>
        <v>4.26</v>
      </c>
    </row>
    <row r="413" spans="1:4" s="300" customFormat="1" ht="22.5" customHeight="1" x14ac:dyDescent="0.25">
      <c r="A413" s="377" t="s">
        <v>253</v>
      </c>
      <c r="B413" s="377"/>
      <c r="C413" s="343"/>
      <c r="D413" s="341"/>
    </row>
    <row r="414" spans="1:4" s="300" customFormat="1" ht="11.25" customHeight="1" x14ac:dyDescent="0.25">
      <c r="A414" s="400" t="s">
        <v>254</v>
      </c>
      <c r="B414" s="400"/>
      <c r="C414" s="340" t="s">
        <v>153</v>
      </c>
      <c r="D414" s="341">
        <f>'Proposed Rates'!E340</f>
        <v>2.04</v>
      </c>
    </row>
    <row r="415" spans="1:4" s="300" customFormat="1" ht="6.75" customHeight="1" x14ac:dyDescent="0.25">
      <c r="A415" s="345"/>
      <c r="B415" s="345"/>
      <c r="C415" s="340"/>
      <c r="D415" s="344"/>
    </row>
    <row r="416" spans="1:4" s="300" customFormat="1" ht="15" customHeight="1" x14ac:dyDescent="0.3">
      <c r="A416" s="346" t="s">
        <v>255</v>
      </c>
      <c r="B416" s="346"/>
      <c r="C416" s="347"/>
      <c r="D416" s="348"/>
    </row>
    <row r="417" spans="1:4" s="300" customFormat="1" ht="6.75" customHeight="1" x14ac:dyDescent="0.3">
      <c r="A417" s="346"/>
      <c r="B417" s="346"/>
      <c r="C417" s="347"/>
      <c r="D417" s="348"/>
    </row>
    <row r="418" spans="1:4" s="300" customFormat="1" ht="22.5" customHeight="1" x14ac:dyDescent="0.25">
      <c r="A418" s="398" t="s">
        <v>256</v>
      </c>
      <c r="B418" s="398"/>
      <c r="C418" s="398"/>
      <c r="D418" s="398"/>
    </row>
    <row r="419" spans="1:4" s="300" customFormat="1" ht="11.25" customHeight="1" x14ac:dyDescent="0.25">
      <c r="A419" s="399" t="s">
        <v>257</v>
      </c>
      <c r="B419" s="399"/>
      <c r="C419" s="399"/>
      <c r="D419" s="352">
        <f>'Proposed Rates'!E288</f>
        <v>1.0338000000000001</v>
      </c>
    </row>
    <row r="420" spans="1:4" s="300" customFormat="1" ht="11.25" customHeight="1" x14ac:dyDescent="0.25">
      <c r="A420" s="399" t="s">
        <v>258</v>
      </c>
      <c r="B420" s="399"/>
      <c r="C420" s="399"/>
      <c r="D420" s="352">
        <f>'Proposed Rates'!E289</f>
        <v>1.0152000000000001</v>
      </c>
    </row>
    <row r="421" spans="1:4" s="300" customFormat="1" ht="11.25" customHeight="1" x14ac:dyDescent="0.25">
      <c r="A421" s="399" t="s">
        <v>259</v>
      </c>
      <c r="B421" s="399"/>
      <c r="C421" s="399"/>
      <c r="D421" s="352">
        <f>'Proposed Rates'!E290</f>
        <v>1.0234000000000001</v>
      </c>
    </row>
    <row r="422" spans="1:4" s="300" customFormat="1" ht="11.25" customHeight="1" x14ac:dyDescent="0.25">
      <c r="A422" s="399" t="s">
        <v>260</v>
      </c>
      <c r="B422" s="399"/>
      <c r="C422" s="399"/>
      <c r="D422" s="352">
        <f>'Proposed Rates'!E291</f>
        <v>1.0051000000000001</v>
      </c>
    </row>
    <row r="423" spans="1:4" ht="127.5" customHeight="1" x14ac:dyDescent="0.25"/>
    <row r="424" spans="1:4" ht="127.5" customHeight="1" x14ac:dyDescent="0.25"/>
    <row r="425" spans="1:4" ht="127.5" customHeight="1" x14ac:dyDescent="0.25"/>
    <row r="426" spans="1:4" ht="127.5" customHeight="1" x14ac:dyDescent="0.25"/>
    <row r="427" spans="1:4" ht="127.5" customHeight="1" x14ac:dyDescent="0.25"/>
    <row r="428" spans="1:4" ht="127.5" customHeight="1" x14ac:dyDescent="0.25"/>
    <row r="429" spans="1:4" ht="127.5" customHeight="1" x14ac:dyDescent="0.25"/>
    <row r="430" spans="1:4" ht="127.5" customHeight="1" x14ac:dyDescent="0.25"/>
    <row r="431" spans="1:4" ht="127.5" customHeight="1" x14ac:dyDescent="0.25"/>
    <row r="432" spans="1:4"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sheetData>
  <mergeCells count="293">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 ref="A418:D418"/>
    <mergeCell ref="A419:C419"/>
    <mergeCell ref="A420:C420"/>
    <mergeCell ref="A421:C421"/>
    <mergeCell ref="A422:C422"/>
    <mergeCell ref="A409:B409"/>
    <mergeCell ref="A410:B410"/>
    <mergeCell ref="A411:B411"/>
    <mergeCell ref="A412:B412"/>
    <mergeCell ref="A413:B413"/>
    <mergeCell ref="A414:B414"/>
    <mergeCell ref="A403:B403"/>
    <mergeCell ref="A404:B404"/>
    <mergeCell ref="A405:B405"/>
    <mergeCell ref="A406:B406"/>
    <mergeCell ref="A407:B407"/>
    <mergeCell ref="A408:B408"/>
    <mergeCell ref="A395:D395"/>
    <mergeCell ref="A397:D397"/>
    <mergeCell ref="A399:D399"/>
    <mergeCell ref="A400:B400"/>
    <mergeCell ref="A401:B401"/>
    <mergeCell ref="A402:B402"/>
    <mergeCell ref="A385:B385"/>
    <mergeCell ref="A386:B386"/>
    <mergeCell ref="A387:B387"/>
    <mergeCell ref="A388:B388"/>
    <mergeCell ref="A391:D391"/>
    <mergeCell ref="A393:D393"/>
    <mergeCell ref="A377:B377"/>
    <mergeCell ref="A378:B378"/>
    <mergeCell ref="A379:B379"/>
    <mergeCell ref="A382:B382"/>
    <mergeCell ref="A383:B383"/>
    <mergeCell ref="A384:B384"/>
    <mergeCell ref="A369:B369"/>
    <mergeCell ref="A370:B370"/>
    <mergeCell ref="A371:B371"/>
    <mergeCell ref="A372:B372"/>
    <mergeCell ref="A375:B375"/>
    <mergeCell ref="A376:B376"/>
    <mergeCell ref="A362:B362"/>
    <mergeCell ref="A364:B364"/>
    <mergeCell ref="A365:B365"/>
    <mergeCell ref="A366:B366"/>
    <mergeCell ref="A367:B367"/>
    <mergeCell ref="A368:B368"/>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04:D304"/>
    <mergeCell ref="A306:D306"/>
    <mergeCell ref="A308:D308"/>
    <mergeCell ref="A310:D310"/>
    <mergeCell ref="A312:D312"/>
    <mergeCell ref="A314:B314"/>
    <mergeCell ref="A294:D294"/>
    <mergeCell ref="A296:D296"/>
    <mergeCell ref="A298:B298"/>
    <mergeCell ref="A299:D299"/>
    <mergeCell ref="A300:D300"/>
    <mergeCell ref="A302:D302"/>
    <mergeCell ref="A283:D283"/>
    <mergeCell ref="A284:D284"/>
    <mergeCell ref="A286:D286"/>
    <mergeCell ref="A288:D288"/>
    <mergeCell ref="A290:D290"/>
    <mergeCell ref="A292:D292"/>
    <mergeCell ref="A275:B275"/>
    <mergeCell ref="A277:B277"/>
    <mergeCell ref="A279:B279"/>
    <mergeCell ref="A280:B280"/>
    <mergeCell ref="A281:B281"/>
    <mergeCell ref="A282:B282"/>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45:B24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52:D152"/>
    <mergeCell ref="A153:D153"/>
    <mergeCell ref="A154:D154"/>
    <mergeCell ref="A156:D156"/>
    <mergeCell ref="A158:B158"/>
    <mergeCell ref="A141:D141"/>
    <mergeCell ref="A143:D143"/>
    <mergeCell ref="A145:D145"/>
    <mergeCell ref="A147:D147"/>
    <mergeCell ref="A149:D149"/>
    <mergeCell ref="A151:D151"/>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14:D114"/>
    <mergeCell ref="A116:D116"/>
    <mergeCell ref="A117:D117"/>
    <mergeCell ref="A118:D118"/>
    <mergeCell ref="A119:D119"/>
    <mergeCell ref="A121:D121"/>
    <mergeCell ref="A104:B104"/>
    <mergeCell ref="A105:D105"/>
    <mergeCell ref="A106:D106"/>
    <mergeCell ref="A108:D108"/>
    <mergeCell ref="A110:D110"/>
    <mergeCell ref="A112:D112"/>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8"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5.140625" style="6" bestFit="1" customWidth="1"/>
    <col min="9" max="9" width="2.85546875" style="6" customWidth="1"/>
    <col min="10" max="10" width="10.5703125" style="6" bestFit="1" customWidth="1"/>
    <col min="11" max="11" width="10" style="6" bestFit="1" customWidth="1"/>
    <col min="12" max="12" width="15.140625" style="6" bestFit="1" customWidth="1"/>
    <col min="13" max="13" width="2.85546875" style="6" customWidth="1"/>
    <col min="14" max="14" width="12.140625" style="6" bestFit="1" customWidth="1"/>
    <col min="15" max="15" width="12.28515625" style="6" bestFit="1" customWidth="1"/>
    <col min="16" max="16" width="3.85546875" style="6" customWidth="1"/>
    <col min="17" max="17" width="10.5703125" style="6" bestFit="1" customWidth="1"/>
    <col min="18" max="18" width="10" style="6" bestFit="1" customWidth="1"/>
    <col min="19" max="19" width="15.140625" style="6" bestFit="1" customWidth="1"/>
    <col min="20" max="20" width="2.28515625" style="6" bestFit="1" customWidth="1"/>
    <col min="21" max="21" width="12.140625" style="6" bestFit="1" customWidth="1"/>
    <col min="22" max="22" width="12.28515625" style="6" bestFit="1" customWidth="1"/>
    <col min="23" max="23" width="4.5703125" style="6" customWidth="1"/>
    <col min="24" max="24" width="10.5703125" style="6" bestFit="1" customWidth="1"/>
    <col min="25" max="25" width="10" style="6" bestFit="1" customWidth="1"/>
    <col min="26" max="26" width="15.140625" style="6" bestFit="1" customWidth="1"/>
    <col min="27" max="27" width="2.28515625" style="6" bestFit="1" customWidth="1"/>
    <col min="28" max="28" width="12.140625" style="6" bestFit="1" customWidth="1"/>
    <col min="29" max="29" width="12.28515625" style="6" bestFit="1" customWidth="1"/>
    <col min="30" max="30" width="4.5703125" style="6" customWidth="1"/>
    <col min="31" max="31" width="10.5703125" style="6" bestFit="1" customWidth="1"/>
    <col min="32" max="32" width="10" style="6" bestFit="1" customWidth="1"/>
    <col min="33" max="33" width="15.140625" style="6" bestFit="1" customWidth="1"/>
    <col min="34" max="34" width="2.28515625" style="6" bestFit="1" customWidth="1"/>
    <col min="35" max="35" width="12.140625" style="6" bestFit="1" customWidth="1"/>
    <col min="36" max="36" width="12.28515625" style="6" bestFit="1" customWidth="1"/>
    <col min="37" max="37" width="4.5703125" style="6" customWidth="1"/>
    <col min="38" max="38" width="10.5703125" style="6" bestFit="1" customWidth="1"/>
    <col min="39" max="39" width="10" style="6" bestFit="1" customWidth="1"/>
    <col min="40" max="40" width="15.1406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56</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Rates'!D8</f>
        <v>19.32</v>
      </c>
      <c r="G23" s="25">
        <v>1</v>
      </c>
      <c r="H23" s="26">
        <f>G23*F23</f>
        <v>19.32</v>
      </c>
      <c r="I23" s="27"/>
      <c r="J23" s="24">
        <f>+'SC (1000)'!J23</f>
        <v>20.67</v>
      </c>
      <c r="K23" s="29">
        <v>1</v>
      </c>
      <c r="L23" s="26">
        <f>K23*J23</f>
        <v>20.67</v>
      </c>
      <c r="M23" s="27"/>
      <c r="N23" s="30">
        <f>L23-H23</f>
        <v>1.3500000000000014</v>
      </c>
      <c r="O23" s="31">
        <f>IF((H23)=0,"",(N23/H23))</f>
        <v>6.9875776397515604E-2</v>
      </c>
      <c r="Q23" s="24">
        <f>+'SC (1000)'!Q23</f>
        <v>22.14</v>
      </c>
      <c r="R23" s="29">
        <v>1</v>
      </c>
      <c r="S23" s="26">
        <f>R23*Q23</f>
        <v>22.14</v>
      </c>
      <c r="T23" s="27"/>
      <c r="U23" s="30">
        <f>S23-L23</f>
        <v>1.4699999999999989</v>
      </c>
      <c r="V23" s="31">
        <f>IF((L23)=0,"",(U23/L23))</f>
        <v>7.1117561683599353E-2</v>
      </c>
      <c r="X23" s="24">
        <f>+'SC (1000)'!X23</f>
        <v>23.43</v>
      </c>
      <c r="Y23" s="29">
        <v>1</v>
      </c>
      <c r="Z23" s="26">
        <f>Y23*X23</f>
        <v>23.43</v>
      </c>
      <c r="AA23" s="27"/>
      <c r="AB23" s="30">
        <f>Z23-S23</f>
        <v>1.2899999999999991</v>
      </c>
      <c r="AC23" s="31">
        <f>IF((S23)=0,"",(AB23/S23))</f>
        <v>5.8265582655826521E-2</v>
      </c>
      <c r="AE23" s="24">
        <f>+'SC (1000)'!AE23</f>
        <v>24.27</v>
      </c>
      <c r="AF23" s="29">
        <v>1</v>
      </c>
      <c r="AG23" s="26">
        <f>AF23*AE23</f>
        <v>24.27</v>
      </c>
      <c r="AH23" s="27"/>
      <c r="AI23" s="30">
        <f>AG23-Z23</f>
        <v>0.83999999999999986</v>
      </c>
      <c r="AJ23" s="31">
        <f>IF((Z23)=0,"",(AI23/Z23))</f>
        <v>3.5851472471190776E-2</v>
      </c>
      <c r="AL23" s="24">
        <f>+'SC (1000)'!AL23</f>
        <v>24.93</v>
      </c>
      <c r="AM23" s="29">
        <v>1</v>
      </c>
      <c r="AN23" s="26">
        <f>AM23*AL23</f>
        <v>24.93</v>
      </c>
      <c r="AO23" s="27"/>
      <c r="AP23" s="30">
        <f>AN23-AG23</f>
        <v>0.66000000000000014</v>
      </c>
      <c r="AQ23" s="31">
        <f>IF((AG23)=0,"",(AP23/AG23))</f>
        <v>2.7194066749072935E-2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Rates'!D21</f>
        <v>2.5000000000000001E-2</v>
      </c>
      <c r="G29" s="25">
        <f>$F$18</f>
        <v>15000</v>
      </c>
      <c r="H29" s="26">
        <f t="shared" si="0"/>
        <v>375</v>
      </c>
      <c r="I29" s="27"/>
      <c r="J29" s="24">
        <f>+'SC (1000)'!J29</f>
        <v>2.6800000000000001E-2</v>
      </c>
      <c r="K29" s="25">
        <f>$F$18</f>
        <v>15000</v>
      </c>
      <c r="L29" s="26">
        <f t="shared" si="22"/>
        <v>402</v>
      </c>
      <c r="M29" s="27"/>
      <c r="N29" s="30">
        <f t="shared" si="23"/>
        <v>27</v>
      </c>
      <c r="O29" s="31">
        <f t="shared" si="24"/>
        <v>7.1999999999999995E-2</v>
      </c>
      <c r="Q29" s="24">
        <f>+'SC (1000)'!Q29</f>
        <v>2.87E-2</v>
      </c>
      <c r="R29" s="25">
        <f>$F$18</f>
        <v>15000</v>
      </c>
      <c r="S29" s="26">
        <f t="shared" si="25"/>
        <v>430.5</v>
      </c>
      <c r="T29" s="27"/>
      <c r="U29" s="30">
        <f t="shared" si="1"/>
        <v>28.5</v>
      </c>
      <c r="V29" s="31">
        <f t="shared" si="2"/>
        <v>7.0895522388059698E-2</v>
      </c>
      <c r="X29" s="24">
        <f>+'SC (1000)'!X29</f>
        <v>3.04E-2</v>
      </c>
      <c r="Y29" s="25">
        <f>$F$18</f>
        <v>15000</v>
      </c>
      <c r="Z29" s="26">
        <f t="shared" si="26"/>
        <v>456</v>
      </c>
      <c r="AA29" s="27"/>
      <c r="AB29" s="30">
        <f t="shared" si="3"/>
        <v>25.5</v>
      </c>
      <c r="AC29" s="31">
        <f t="shared" si="4"/>
        <v>5.9233449477351915E-2</v>
      </c>
      <c r="AE29" s="24">
        <f>+'SC (1000)'!AE29</f>
        <v>3.15E-2</v>
      </c>
      <c r="AF29" s="25">
        <f>$F$18</f>
        <v>15000</v>
      </c>
      <c r="AG29" s="26">
        <f t="shared" si="27"/>
        <v>472.5</v>
      </c>
      <c r="AH29" s="27"/>
      <c r="AI29" s="30">
        <f t="shared" si="5"/>
        <v>16.5</v>
      </c>
      <c r="AJ29" s="31">
        <f t="shared" si="6"/>
        <v>3.6184210526315791E-2</v>
      </c>
      <c r="AL29" s="24">
        <f>+'SC (1000)'!AL29</f>
        <v>3.2399999999999998E-2</v>
      </c>
      <c r="AM29" s="25">
        <f>$F$18</f>
        <v>15000</v>
      </c>
      <c r="AN29" s="26">
        <f t="shared" si="28"/>
        <v>486</v>
      </c>
      <c r="AO29" s="27"/>
      <c r="AP29" s="30">
        <f t="shared" si="7"/>
        <v>13.5</v>
      </c>
      <c r="AQ29" s="31">
        <f t="shared" si="8"/>
        <v>2.8571428571428571E-2</v>
      </c>
    </row>
    <row r="30" spans="2:43" x14ac:dyDescent="0.2">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38.25" x14ac:dyDescent="0.2">
      <c r="B36" s="229" t="s">
        <v>98</v>
      </c>
      <c r="C36" s="21"/>
      <c r="D36" s="22" t="s">
        <v>20</v>
      </c>
      <c r="E36" s="23"/>
      <c r="F36" s="24">
        <f>+'Proposed Rates'!D53</f>
        <v>1E-3</v>
      </c>
      <c r="G36" s="25">
        <f t="shared" si="35"/>
        <v>15000</v>
      </c>
      <c r="H36" s="26">
        <f t="shared" si="0"/>
        <v>15</v>
      </c>
      <c r="I36" s="27"/>
      <c r="J36" s="28">
        <f>+'Proposed Rates'!E53</f>
        <v>-6.9999999999999999E-4</v>
      </c>
      <c r="K36" s="25">
        <f t="shared" si="30"/>
        <v>15000</v>
      </c>
      <c r="L36" s="26">
        <f t="shared" si="22"/>
        <v>-10.5</v>
      </c>
      <c r="M36" s="27"/>
      <c r="N36" s="30">
        <f t="shared" si="23"/>
        <v>-25.5</v>
      </c>
      <c r="O36" s="31">
        <f t="shared" si="24"/>
        <v>-1.7</v>
      </c>
      <c r="Q36" s="28">
        <f>+'Proposed Rates'!F53</f>
        <v>-6.9999999999999999E-4</v>
      </c>
      <c r="R36" s="25">
        <f t="shared" si="31"/>
        <v>15000</v>
      </c>
      <c r="S36" s="26">
        <f t="shared" si="25"/>
        <v>-10.5</v>
      </c>
      <c r="T36" s="27"/>
      <c r="U36" s="30">
        <f t="shared" si="1"/>
        <v>0</v>
      </c>
      <c r="V36" s="31">
        <f t="shared" si="2"/>
        <v>0</v>
      </c>
      <c r="X36" s="28">
        <f>+'Proposed Rates'!G53</f>
        <v>0</v>
      </c>
      <c r="Y36" s="25">
        <f t="shared" si="32"/>
        <v>15000</v>
      </c>
      <c r="Z36" s="26">
        <f t="shared" si="26"/>
        <v>0</v>
      </c>
      <c r="AA36" s="27"/>
      <c r="AB36" s="30">
        <f t="shared" si="3"/>
        <v>10.5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409.32</v>
      </c>
      <c r="I39" s="62"/>
      <c r="J39" s="239"/>
      <c r="K39" s="240"/>
      <c r="L39" s="238">
        <f>SUM(L23:L38)</f>
        <v>421.17</v>
      </c>
      <c r="M39" s="62"/>
      <c r="N39" s="37">
        <f t="shared" si="23"/>
        <v>11.850000000000023</v>
      </c>
      <c r="O39" s="38">
        <f t="shared" si="24"/>
        <v>2.8950454412195892E-2</v>
      </c>
      <c r="Q39" s="239"/>
      <c r="R39" s="240"/>
      <c r="S39" s="238">
        <f>SUM(S23:S38)</f>
        <v>451.14</v>
      </c>
      <c r="T39" s="62"/>
      <c r="U39" s="37">
        <f t="shared" si="1"/>
        <v>29.96999999999997</v>
      </c>
      <c r="V39" s="38">
        <f t="shared" si="2"/>
        <v>7.115891445259627E-2</v>
      </c>
      <c r="X39" s="239"/>
      <c r="Y39" s="240"/>
      <c r="Z39" s="238">
        <f>SUM(Z23:Z38)</f>
        <v>479.43</v>
      </c>
      <c r="AA39" s="62"/>
      <c r="AB39" s="37">
        <f t="shared" si="3"/>
        <v>28.29000000000002</v>
      </c>
      <c r="AC39" s="38">
        <f t="shared" si="4"/>
        <v>6.2707806889214041E-2</v>
      </c>
      <c r="AE39" s="239"/>
      <c r="AF39" s="240"/>
      <c r="AG39" s="238">
        <f>SUM(AG23:AG38)</f>
        <v>496.77</v>
      </c>
      <c r="AH39" s="62"/>
      <c r="AI39" s="37">
        <f t="shared" si="5"/>
        <v>17.339999999999975</v>
      </c>
      <c r="AJ39" s="38">
        <f t="shared" si="6"/>
        <v>3.61679494399599E-2</v>
      </c>
      <c r="AL39" s="239"/>
      <c r="AM39" s="240"/>
      <c r="AN39" s="238">
        <f>SUM(AN23:AN38)</f>
        <v>510.93</v>
      </c>
      <c r="AO39" s="62"/>
      <c r="AP39" s="37">
        <f t="shared" si="7"/>
        <v>14.160000000000025</v>
      </c>
      <c r="AQ39" s="38">
        <f t="shared" si="8"/>
        <v>2.850413672323213E-2</v>
      </c>
    </row>
    <row r="40" spans="2:43" ht="38.25" x14ac:dyDescent="0.2">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
      <c r="B44" s="43" t="s">
        <v>24</v>
      </c>
      <c r="C44" s="21"/>
      <c r="D44" s="22" t="s">
        <v>20</v>
      </c>
      <c r="E44" s="23"/>
      <c r="F44" s="44">
        <f>'Proposed Rates'!D234</f>
        <v>6.0000000000000002E-5</v>
      </c>
      <c r="G44" s="45">
        <f>$F$18*(1+F73)</f>
        <v>15502.500000000002</v>
      </c>
      <c r="H44" s="26">
        <f>G44*F44</f>
        <v>0.93015000000000014</v>
      </c>
      <c r="I44" s="27"/>
      <c r="J44" s="46">
        <f>'Proposed Rates'!E234</f>
        <v>6.0000000000000002E-5</v>
      </c>
      <c r="K44" s="45">
        <f>$F$18*(1+J73)</f>
        <v>15507</v>
      </c>
      <c r="L44" s="26">
        <f>K44*J44</f>
        <v>0.93042000000000002</v>
      </c>
      <c r="M44" s="27"/>
      <c r="N44" s="30">
        <f>L44-H44</f>
        <v>2.6999999999988145E-4</v>
      </c>
      <c r="O44" s="31">
        <f>IF((H44)=0,"",(N44/H44))</f>
        <v>2.9027576197374766E-4</v>
      </c>
      <c r="Q44" s="46">
        <f>'Proposed Rates'!F234</f>
        <v>6.0000000000000002E-5</v>
      </c>
      <c r="R44" s="45">
        <f>$F$18*(1+Q73)</f>
        <v>15507</v>
      </c>
      <c r="S44" s="26">
        <f>R44*Q44</f>
        <v>0.93042000000000002</v>
      </c>
      <c r="T44" s="27"/>
      <c r="U44" s="30">
        <f t="shared" si="1"/>
        <v>0</v>
      </c>
      <c r="V44" s="31">
        <f t="shared" si="2"/>
        <v>0</v>
      </c>
      <c r="X44" s="46">
        <f>'Proposed Rates'!G234</f>
        <v>6.0000000000000002E-5</v>
      </c>
      <c r="Y44" s="45">
        <f>$F$18*(1+X73)</f>
        <v>15507</v>
      </c>
      <c r="Z44" s="26">
        <f>Y44*X44</f>
        <v>0.93042000000000002</v>
      </c>
      <c r="AA44" s="27"/>
      <c r="AB44" s="30">
        <f t="shared" si="3"/>
        <v>0</v>
      </c>
      <c r="AC44" s="31">
        <f t="shared" si="4"/>
        <v>0</v>
      </c>
      <c r="AE44" s="46">
        <f>'Proposed Rates'!H234</f>
        <v>6.0000000000000002E-5</v>
      </c>
      <c r="AF44" s="45">
        <f>$F$18*(1+AE73)</f>
        <v>15507</v>
      </c>
      <c r="AG44" s="26">
        <f>AF44*AE44</f>
        <v>0.93042000000000002</v>
      </c>
      <c r="AH44" s="27"/>
      <c r="AI44" s="30">
        <f t="shared" si="5"/>
        <v>0</v>
      </c>
      <c r="AJ44" s="31">
        <f t="shared" si="6"/>
        <v>0</v>
      </c>
      <c r="AL44" s="46">
        <f>'Proposed Rates'!I234</f>
        <v>6.0000000000000002E-5</v>
      </c>
      <c r="AM44" s="45">
        <f>$F$18*(1+AL73)</f>
        <v>15507</v>
      </c>
      <c r="AN44" s="26">
        <f>AM44*AL44</f>
        <v>0.93042000000000002</v>
      </c>
      <c r="AO44" s="27"/>
      <c r="AP44" s="30">
        <f t="shared" si="7"/>
        <v>0</v>
      </c>
      <c r="AQ44" s="31">
        <f t="shared" si="8"/>
        <v>0</v>
      </c>
    </row>
    <row r="45" spans="2:43" x14ac:dyDescent="0.2">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471.92407500000024</v>
      </c>
      <c r="I47" s="36"/>
      <c r="J47" s="53"/>
      <c r="K47" s="55"/>
      <c r="L47" s="54">
        <f>SUM(L40:L46)+L39</f>
        <v>478.34841</v>
      </c>
      <c r="M47" s="36"/>
      <c r="N47" s="37">
        <f t="shared" ref="N47:N64" si="58">L47-H47</f>
        <v>6.4243349999997577</v>
      </c>
      <c r="O47" s="38">
        <f t="shared" ref="O47:O64" si="59">IF((H47)=0,"",(N47/H47))</f>
        <v>1.3613069009034461E-2</v>
      </c>
      <c r="Q47" s="53"/>
      <c r="R47" s="55"/>
      <c r="S47" s="54">
        <f>SUM(S40:S46)+S39</f>
        <v>508.31840999999997</v>
      </c>
      <c r="T47" s="36"/>
      <c r="U47" s="37">
        <f t="shared" si="1"/>
        <v>29.96999999999997</v>
      </c>
      <c r="V47" s="38">
        <f t="shared" si="2"/>
        <v>6.2653077492198561E-2</v>
      </c>
      <c r="X47" s="53"/>
      <c r="Y47" s="55"/>
      <c r="Z47" s="54">
        <f>SUM(Z40:Z46)+Z39</f>
        <v>545.60841000000005</v>
      </c>
      <c r="AA47" s="36"/>
      <c r="AB47" s="37">
        <f t="shared" si="3"/>
        <v>37.290000000000077</v>
      </c>
      <c r="AC47" s="38">
        <f t="shared" si="4"/>
        <v>7.3359530692583177E-2</v>
      </c>
      <c r="AE47" s="53"/>
      <c r="AF47" s="55"/>
      <c r="AG47" s="54">
        <f>SUM(AG40:AG46)+AG39</f>
        <v>562.94840999999997</v>
      </c>
      <c r="AH47" s="36"/>
      <c r="AI47" s="37">
        <f t="shared" si="5"/>
        <v>17.339999999999918</v>
      </c>
      <c r="AJ47" s="38">
        <f t="shared" si="6"/>
        <v>3.178103504672869E-2</v>
      </c>
      <c r="AL47" s="53"/>
      <c r="AM47" s="55"/>
      <c r="AN47" s="54">
        <f>SUM(AN40:AN46)+AN39</f>
        <v>577.10841000000005</v>
      </c>
      <c r="AO47" s="36"/>
      <c r="AP47" s="37">
        <f t="shared" si="7"/>
        <v>14.160000000000082</v>
      </c>
      <c r="AQ47" s="38">
        <f t="shared" si="8"/>
        <v>2.5153281807830458E-2</v>
      </c>
    </row>
    <row r="48" spans="2:43" x14ac:dyDescent="0.2">
      <c r="B48" s="27" t="s">
        <v>28</v>
      </c>
      <c r="C48" s="27"/>
      <c r="D48" s="56" t="s">
        <v>20</v>
      </c>
      <c r="E48" s="57"/>
      <c r="F48" s="28">
        <f>'Proposed Rates'!D154</f>
        <v>7.1000000000000004E-3</v>
      </c>
      <c r="G48" s="58">
        <f>F18*(1+F73)</f>
        <v>15502.500000000002</v>
      </c>
      <c r="H48" s="26">
        <f>G48*F48</f>
        <v>110.06775000000002</v>
      </c>
      <c r="I48" s="27"/>
      <c r="J48" s="28">
        <f>'Proposed Rates'!E154</f>
        <v>6.8999999999999999E-3</v>
      </c>
      <c r="K48" s="59">
        <f>F18*(1+J73)</f>
        <v>15507</v>
      </c>
      <c r="L48" s="26">
        <f>K48*J48</f>
        <v>106.9983</v>
      </c>
      <c r="M48" s="27"/>
      <c r="N48" s="30">
        <f t="shared" si="58"/>
        <v>-3.0694500000000176</v>
      </c>
      <c r="O48" s="31">
        <f t="shared" si="59"/>
        <v>-2.7886915104560754E-2</v>
      </c>
      <c r="Q48" s="28">
        <f>'Proposed Rates'!F154</f>
        <v>6.8999999999999999E-3</v>
      </c>
      <c r="R48" s="59">
        <f>$F$18*(1+Q73)</f>
        <v>15507</v>
      </c>
      <c r="S48" s="26">
        <f>R48*Q48</f>
        <v>106.9983</v>
      </c>
      <c r="T48" s="27"/>
      <c r="U48" s="30">
        <f t="shared" si="1"/>
        <v>0</v>
      </c>
      <c r="V48" s="31">
        <f t="shared" si="2"/>
        <v>0</v>
      </c>
      <c r="X48" s="28">
        <f>'Proposed Rates'!G154</f>
        <v>6.8999999999999999E-3</v>
      </c>
      <c r="Y48" s="59">
        <f>$F$18*(1+X73)</f>
        <v>15507</v>
      </c>
      <c r="Z48" s="26">
        <f>Y48*X48</f>
        <v>106.9983</v>
      </c>
      <c r="AA48" s="27"/>
      <c r="AB48" s="30">
        <f t="shared" si="3"/>
        <v>0</v>
      </c>
      <c r="AC48" s="31">
        <f t="shared" si="4"/>
        <v>0</v>
      </c>
      <c r="AE48" s="28">
        <f>'Proposed Rates'!H154</f>
        <v>6.8999999999999999E-3</v>
      </c>
      <c r="AF48" s="59">
        <f>$F$18*(1+AE73)</f>
        <v>15507</v>
      </c>
      <c r="AG48" s="26">
        <f>AF48*AE48</f>
        <v>106.9983</v>
      </c>
      <c r="AH48" s="27"/>
      <c r="AI48" s="30">
        <f t="shared" si="5"/>
        <v>0</v>
      </c>
      <c r="AJ48" s="31">
        <f t="shared" si="6"/>
        <v>0</v>
      </c>
      <c r="AL48" s="28">
        <f>'Proposed Rates'!I154</f>
        <v>6.8999999999999999E-3</v>
      </c>
      <c r="AM48" s="59">
        <f>$F$18*(1+AL73)</f>
        <v>15507</v>
      </c>
      <c r="AN48" s="26">
        <f>AM48*AL48</f>
        <v>106.9983</v>
      </c>
      <c r="AO48" s="27"/>
      <c r="AP48" s="30">
        <f t="shared" si="7"/>
        <v>0</v>
      </c>
      <c r="AQ48" s="31">
        <f t="shared" si="8"/>
        <v>0</v>
      </c>
    </row>
    <row r="49" spans="2:43" ht="25.5" x14ac:dyDescent="0.2">
      <c r="B49" s="60" t="s">
        <v>29</v>
      </c>
      <c r="C49" s="27"/>
      <c r="D49" s="56" t="s">
        <v>20</v>
      </c>
      <c r="E49" s="57"/>
      <c r="F49" s="28">
        <f>'Proposed Rates'!D168</f>
        <v>5.0000000000000001E-3</v>
      </c>
      <c r="G49" s="58">
        <f>G48</f>
        <v>15502.500000000002</v>
      </c>
      <c r="H49" s="26">
        <f>G49*F49</f>
        <v>77.512500000000017</v>
      </c>
      <c r="I49" s="27"/>
      <c r="J49" s="28">
        <f>'Proposed Rates'!E168</f>
        <v>5.0000000000000001E-3</v>
      </c>
      <c r="K49" s="59">
        <f>K48</f>
        <v>15507</v>
      </c>
      <c r="L49" s="26">
        <f>K49*J49</f>
        <v>77.534999999999997</v>
      </c>
      <c r="M49" s="27"/>
      <c r="N49" s="30">
        <f t="shared" si="58"/>
        <v>2.2499999999979536E-2</v>
      </c>
      <c r="O49" s="31">
        <f t="shared" si="59"/>
        <v>2.902757619736111E-4</v>
      </c>
      <c r="Q49" s="28">
        <f>'Proposed Rates'!F168</f>
        <v>5.0000000000000001E-3</v>
      </c>
      <c r="R49" s="59">
        <f>R48</f>
        <v>15507</v>
      </c>
      <c r="S49" s="26">
        <f>R49*Q49</f>
        <v>77.534999999999997</v>
      </c>
      <c r="T49" s="27"/>
      <c r="U49" s="30">
        <f t="shared" si="1"/>
        <v>0</v>
      </c>
      <c r="V49" s="31">
        <f t="shared" si="2"/>
        <v>0</v>
      </c>
      <c r="X49" s="28">
        <f>'Proposed Rates'!G168</f>
        <v>5.0000000000000001E-3</v>
      </c>
      <c r="Y49" s="59">
        <f>Y48</f>
        <v>15507</v>
      </c>
      <c r="Z49" s="26">
        <f>Y49*X49</f>
        <v>77.534999999999997</v>
      </c>
      <c r="AA49" s="27"/>
      <c r="AB49" s="30">
        <f t="shared" si="3"/>
        <v>0</v>
      </c>
      <c r="AC49" s="31">
        <f t="shared" si="4"/>
        <v>0</v>
      </c>
      <c r="AE49" s="28">
        <f>'Proposed Rates'!H168</f>
        <v>5.0000000000000001E-3</v>
      </c>
      <c r="AF49" s="59">
        <f>AF48</f>
        <v>15507</v>
      </c>
      <c r="AG49" s="26">
        <f>AF49*AE49</f>
        <v>77.534999999999997</v>
      </c>
      <c r="AH49" s="27"/>
      <c r="AI49" s="30">
        <f t="shared" si="5"/>
        <v>0</v>
      </c>
      <c r="AJ49" s="31">
        <f t="shared" si="6"/>
        <v>0</v>
      </c>
      <c r="AL49" s="28">
        <f>'Proposed Rates'!I168</f>
        <v>5.0000000000000001E-3</v>
      </c>
      <c r="AM49" s="59">
        <f>AM48</f>
        <v>15507</v>
      </c>
      <c r="AN49" s="26">
        <f>AM49*AL49</f>
        <v>77.534999999999997</v>
      </c>
      <c r="AO49" s="27"/>
      <c r="AP49" s="30">
        <f t="shared" si="7"/>
        <v>0</v>
      </c>
      <c r="AQ49" s="31">
        <f t="shared" si="8"/>
        <v>0</v>
      </c>
    </row>
    <row r="50" spans="2:43" ht="25.5" x14ac:dyDescent="0.2">
      <c r="B50" s="50" t="s">
        <v>30</v>
      </c>
      <c r="C50" s="35"/>
      <c r="D50" s="35"/>
      <c r="E50" s="35"/>
      <c r="F50" s="61"/>
      <c r="G50" s="53"/>
      <c r="H50" s="54">
        <f>SUM(H47:H49)</f>
        <v>659.50432500000034</v>
      </c>
      <c r="I50" s="62"/>
      <c r="J50" s="63"/>
      <c r="K50" s="64"/>
      <c r="L50" s="54">
        <f>SUM(L47:L49)</f>
        <v>662.88171</v>
      </c>
      <c r="M50" s="62"/>
      <c r="N50" s="37">
        <f t="shared" si="58"/>
        <v>3.3773849999996628</v>
      </c>
      <c r="O50" s="38">
        <f t="shared" si="59"/>
        <v>5.121096059528739E-3</v>
      </c>
      <c r="Q50" s="63"/>
      <c r="R50" s="64"/>
      <c r="S50" s="54">
        <f>SUM(S47:S49)</f>
        <v>692.85170999999991</v>
      </c>
      <c r="T50" s="62"/>
      <c r="U50" s="37">
        <f t="shared" si="1"/>
        <v>29.969999999999914</v>
      </c>
      <c r="V50" s="38">
        <f t="shared" si="2"/>
        <v>4.5211686410837788E-2</v>
      </c>
      <c r="X50" s="63"/>
      <c r="Y50" s="64"/>
      <c r="Z50" s="54">
        <f>SUM(Z47:Z49)</f>
        <v>730.14170999999999</v>
      </c>
      <c r="AA50" s="62"/>
      <c r="AB50" s="37">
        <f t="shared" si="3"/>
        <v>37.290000000000077</v>
      </c>
      <c r="AC50" s="38">
        <f t="shared" si="4"/>
        <v>5.3821040580242029E-2</v>
      </c>
      <c r="AE50" s="63"/>
      <c r="AF50" s="64"/>
      <c r="AG50" s="54">
        <f>SUM(AG47:AG49)</f>
        <v>747.48170999999991</v>
      </c>
      <c r="AH50" s="62"/>
      <c r="AI50" s="37">
        <f t="shared" si="5"/>
        <v>17.339999999999918</v>
      </c>
      <c r="AJ50" s="38">
        <f t="shared" si="6"/>
        <v>2.3748814459592944E-2</v>
      </c>
      <c r="AL50" s="63"/>
      <c r="AM50" s="64"/>
      <c r="AN50" s="54">
        <f>SUM(AN47:AN49)</f>
        <v>761.64170999999999</v>
      </c>
      <c r="AO50" s="62"/>
      <c r="AP50" s="37">
        <f t="shared" si="7"/>
        <v>14.160000000000082</v>
      </c>
      <c r="AQ50" s="38">
        <f t="shared" si="8"/>
        <v>1.8943607329201518E-2</v>
      </c>
    </row>
    <row r="51" spans="2:43" ht="25.5" x14ac:dyDescent="0.2">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5" x14ac:dyDescent="0.2">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2633.7640750000005</v>
      </c>
      <c r="I60" s="94"/>
      <c r="J60" s="95"/>
      <c r="K60" s="95"/>
      <c r="L60" s="97">
        <f>SUM(L51:L56,L50)</f>
        <v>2637.5290100000002</v>
      </c>
      <c r="M60" s="96"/>
      <c r="N60" s="97">
        <f t="shared" ref="N60" si="72">L60-H60</f>
        <v>3.7649349999996957</v>
      </c>
      <c r="O60" s="98">
        <f t="shared" ref="O60" si="73">IF((H60)=0,"",(N60/H60))</f>
        <v>1.4294883265121971E-3</v>
      </c>
      <c r="Q60" s="95"/>
      <c r="R60" s="95"/>
      <c r="S60" s="97">
        <f>SUM(S51:S56,S50)</f>
        <v>2667.51901</v>
      </c>
      <c r="T60" s="96"/>
      <c r="U60" s="97">
        <f t="shared" si="1"/>
        <v>29.989999999999782</v>
      </c>
      <c r="V60" s="98">
        <f>IF((L60)=0,"",(U60/L60))</f>
        <v>1.1370491049120168E-2</v>
      </c>
      <c r="X60" s="95"/>
      <c r="Y60" s="95"/>
      <c r="Z60" s="97">
        <f>SUM(Z51:Z56,Z50)</f>
        <v>2704.8290099999999</v>
      </c>
      <c r="AA60" s="96"/>
      <c r="AB60" s="97">
        <f t="shared" si="3"/>
        <v>37.309999999999945</v>
      </c>
      <c r="AC60" s="98">
        <f>IF((S60)=0,"",(AB60/S60))</f>
        <v>1.3986779423176424E-2</v>
      </c>
      <c r="AE60" s="95"/>
      <c r="AF60" s="95"/>
      <c r="AG60" s="97">
        <f>SUM(AG51:AG56,AG50)</f>
        <v>2722.1890100000001</v>
      </c>
      <c r="AH60" s="96"/>
      <c r="AI60" s="97">
        <f t="shared" ref="AI60:AI64" si="74">AG60-Z60</f>
        <v>17.360000000000127</v>
      </c>
      <c r="AJ60" s="98">
        <f>IF((Z60)=0,"",(AI60/Z60))</f>
        <v>6.4181506246119889E-3</v>
      </c>
      <c r="AL60" s="95"/>
      <c r="AM60" s="95"/>
      <c r="AN60" s="97">
        <f>SUM(AN51:AN56,AN50)</f>
        <v>2736.3690099999999</v>
      </c>
      <c r="AO60" s="96"/>
      <c r="AP60" s="97">
        <f t="shared" ref="AP60:AP64" si="75">AN60-AG60</f>
        <v>14.179999999999836</v>
      </c>
      <c r="AQ60" s="98">
        <f>IF((AG60)=0,"",(AP60/AG60))</f>
        <v>5.2090431442891752E-3</v>
      </c>
    </row>
    <row r="61" spans="2:43" x14ac:dyDescent="0.2">
      <c r="B61" s="99" t="s">
        <v>40</v>
      </c>
      <c r="C61" s="21"/>
      <c r="D61" s="21"/>
      <c r="E61" s="21"/>
      <c r="F61" s="100">
        <v>0.13</v>
      </c>
      <c r="G61" s="101"/>
      <c r="H61" s="102">
        <f>H60*F61</f>
        <v>342.38932975000006</v>
      </c>
      <c r="I61" s="103"/>
      <c r="J61" s="104">
        <v>0.13</v>
      </c>
      <c r="K61" s="103"/>
      <c r="L61" s="105">
        <f>L60*J61</f>
        <v>342.87877130000004</v>
      </c>
      <c r="M61" s="106"/>
      <c r="N61" s="107">
        <f t="shared" si="58"/>
        <v>0.48944154999998091</v>
      </c>
      <c r="O61" s="108">
        <f t="shared" si="59"/>
        <v>1.4294883265122569E-3</v>
      </c>
      <c r="Q61" s="104">
        <v>0.13</v>
      </c>
      <c r="R61" s="103"/>
      <c r="S61" s="105">
        <f>S60*Q61</f>
        <v>346.7774713</v>
      </c>
      <c r="T61" s="106"/>
      <c r="U61" s="107">
        <f t="shared" si="1"/>
        <v>3.8986999999999625</v>
      </c>
      <c r="V61" s="108">
        <f t="shared" ref="V61:V70" si="76">IF((L61)=0,"",(U61/L61))</f>
        <v>1.1370491049120142E-2</v>
      </c>
      <c r="X61" s="104">
        <v>0.13</v>
      </c>
      <c r="Y61" s="103"/>
      <c r="Z61" s="105">
        <f>Z60*X61</f>
        <v>351.62777130000001</v>
      </c>
      <c r="AA61" s="106"/>
      <c r="AB61" s="107">
        <f t="shared" si="3"/>
        <v>4.8503000000000043</v>
      </c>
      <c r="AC61" s="108">
        <f t="shared" ref="AC61:AC70" si="77">IF((S61)=0,"",(AB61/S61))</f>
        <v>1.3986779423176457E-2</v>
      </c>
      <c r="AE61" s="104">
        <v>0.13</v>
      </c>
      <c r="AF61" s="103"/>
      <c r="AG61" s="105">
        <f>AG60*AE61</f>
        <v>353.8845713</v>
      </c>
      <c r="AH61" s="106"/>
      <c r="AI61" s="107">
        <f t="shared" si="74"/>
        <v>2.2567999999999984</v>
      </c>
      <c r="AJ61" s="108">
        <f t="shared" ref="AJ61:AJ70" si="78">IF((Z61)=0,"",(AI61/Z61))</f>
        <v>6.4181506246119369E-3</v>
      </c>
      <c r="AL61" s="104">
        <v>0.13</v>
      </c>
      <c r="AM61" s="103"/>
      <c r="AN61" s="105">
        <f>AN60*AL61</f>
        <v>355.72797129999998</v>
      </c>
      <c r="AO61" s="106"/>
      <c r="AP61" s="107">
        <f t="shared" si="75"/>
        <v>1.8433999999999742</v>
      </c>
      <c r="AQ61" s="108">
        <f t="shared" ref="AQ61:AQ70" si="79">IF((AG61)=0,"",(AP61/AG61))</f>
        <v>5.2090431442891622E-3</v>
      </c>
    </row>
    <row r="62" spans="2:43" x14ac:dyDescent="0.2">
      <c r="B62" s="109" t="s">
        <v>41</v>
      </c>
      <c r="C62" s="21"/>
      <c r="D62" s="21"/>
      <c r="E62" s="21"/>
      <c r="F62" s="110"/>
      <c r="G62" s="101"/>
      <c r="H62" s="102">
        <f>H60+H61</f>
        <v>2976.1534047500004</v>
      </c>
      <c r="I62" s="103"/>
      <c r="J62" s="103"/>
      <c r="K62" s="103"/>
      <c r="L62" s="105">
        <f>L60+L61</f>
        <v>2980.4077813000004</v>
      </c>
      <c r="M62" s="106"/>
      <c r="N62" s="107">
        <f t="shared" si="58"/>
        <v>4.2543765499999608</v>
      </c>
      <c r="O62" s="108">
        <f t="shared" si="59"/>
        <v>1.4294883265122996E-3</v>
      </c>
      <c r="Q62" s="103"/>
      <c r="R62" s="103"/>
      <c r="S62" s="105">
        <f>S60+S61</f>
        <v>3014.2964812999999</v>
      </c>
      <c r="T62" s="106"/>
      <c r="U62" s="107">
        <f t="shared" si="1"/>
        <v>33.888699999999517</v>
      </c>
      <c r="V62" s="108">
        <f t="shared" si="76"/>
        <v>1.1370491049120088E-2</v>
      </c>
      <c r="X62" s="103"/>
      <c r="Y62" s="103"/>
      <c r="Z62" s="105">
        <f>Z60+Z61</f>
        <v>3056.4567812999999</v>
      </c>
      <c r="AA62" s="106"/>
      <c r="AB62" s="107">
        <f t="shared" si="3"/>
        <v>42.160300000000007</v>
      </c>
      <c r="AC62" s="108">
        <f t="shared" si="77"/>
        <v>1.3986779423176447E-2</v>
      </c>
      <c r="AE62" s="103"/>
      <c r="AF62" s="103"/>
      <c r="AG62" s="105">
        <f>AG60+AG61</f>
        <v>3076.0735813000001</v>
      </c>
      <c r="AH62" s="106"/>
      <c r="AI62" s="107">
        <f t="shared" si="74"/>
        <v>19.616800000000239</v>
      </c>
      <c r="AJ62" s="108">
        <f t="shared" si="78"/>
        <v>6.4181506246120202E-3</v>
      </c>
      <c r="AL62" s="103"/>
      <c r="AM62" s="103"/>
      <c r="AN62" s="105">
        <f>AN60+AN61</f>
        <v>3092.0969812999997</v>
      </c>
      <c r="AO62" s="106"/>
      <c r="AP62" s="107">
        <f t="shared" si="75"/>
        <v>16.023399999999583</v>
      </c>
      <c r="AQ62" s="108">
        <f t="shared" si="79"/>
        <v>5.2090431442890998E-3</v>
      </c>
    </row>
    <row r="63" spans="2:43" ht="15.75" customHeight="1" x14ac:dyDescent="0.2">
      <c r="B63" s="415" t="s">
        <v>127</v>
      </c>
      <c r="C63" s="415"/>
      <c r="D63" s="415"/>
      <c r="E63" s="21"/>
      <c r="F63" s="267">
        <f>'Proposed Rates'!D262</f>
        <v>0.318</v>
      </c>
      <c r="G63" s="101"/>
      <c r="H63" s="111">
        <f>F63*H60</f>
        <v>837.5369758500002</v>
      </c>
      <c r="I63" s="103"/>
      <c r="J63" s="268">
        <f>'Proposed Rates'!E262</f>
        <v>0.318</v>
      </c>
      <c r="K63" s="103"/>
      <c r="L63" s="112">
        <f>J63*L60</f>
        <v>838.73422518000007</v>
      </c>
      <c r="M63" s="106"/>
      <c r="N63" s="112">
        <f t="shared" si="58"/>
        <v>1.1972493299998632</v>
      </c>
      <c r="O63" s="113">
        <f t="shared" si="59"/>
        <v>1.4294883265121494E-3</v>
      </c>
      <c r="Q63" s="268">
        <f>'Proposed Rates'!F262</f>
        <v>0.318</v>
      </c>
      <c r="R63" s="103"/>
      <c r="S63" s="112">
        <f>Q63*S60</f>
        <v>848.27104517999999</v>
      </c>
      <c r="T63" s="106"/>
      <c r="U63" s="112">
        <f t="shared" si="1"/>
        <v>9.5368199999999206</v>
      </c>
      <c r="V63" s="113">
        <f t="shared" si="76"/>
        <v>1.1370491049120156E-2</v>
      </c>
      <c r="X63" s="268">
        <f>'Proposed Rates'!G262</f>
        <v>0.318</v>
      </c>
      <c r="Y63" s="103"/>
      <c r="Z63" s="112">
        <f>X63*Z60</f>
        <v>860.13562518000003</v>
      </c>
      <c r="AA63" s="106"/>
      <c r="AB63" s="112">
        <f t="shared" si="3"/>
        <v>11.864580000000046</v>
      </c>
      <c r="AC63" s="113">
        <f t="shared" si="77"/>
        <v>1.3986779423176499E-2</v>
      </c>
      <c r="AE63" s="268">
        <f>'Proposed Rates'!H262</f>
        <v>0.318</v>
      </c>
      <c r="AF63" s="103"/>
      <c r="AG63" s="112">
        <f>AE63*AG60</f>
        <v>865.65610518000005</v>
      </c>
      <c r="AH63" s="106"/>
      <c r="AI63" s="112">
        <f t="shared" si="74"/>
        <v>5.5204800000000205</v>
      </c>
      <c r="AJ63" s="113">
        <f t="shared" si="78"/>
        <v>6.4181506246119655E-3</v>
      </c>
      <c r="AL63" s="268">
        <f>'Proposed Rates'!I262</f>
        <v>0.318</v>
      </c>
      <c r="AM63" s="103"/>
      <c r="AN63" s="112">
        <f>AL63*AN60</f>
        <v>870.16534518000003</v>
      </c>
      <c r="AO63" s="106"/>
      <c r="AP63" s="112">
        <f t="shared" si="75"/>
        <v>4.509239999999977</v>
      </c>
      <c r="AQ63" s="113">
        <f t="shared" si="79"/>
        <v>5.2090431442892082E-3</v>
      </c>
    </row>
    <row r="64" spans="2:43" ht="13.5" customHeight="1" thickBot="1" x14ac:dyDescent="0.25">
      <c r="B64" s="416" t="s">
        <v>126</v>
      </c>
      <c r="C64" s="416"/>
      <c r="D64" s="416"/>
      <c r="E64" s="114"/>
      <c r="F64" s="115"/>
      <c r="G64" s="116"/>
      <c r="H64" s="117">
        <f>H62-H63</f>
        <v>2138.6164289000003</v>
      </c>
      <c r="I64" s="118"/>
      <c r="J64" s="274"/>
      <c r="K64" s="118"/>
      <c r="L64" s="119">
        <f>L62-L63</f>
        <v>2141.6735561200003</v>
      </c>
      <c r="M64" s="120"/>
      <c r="N64" s="121">
        <f t="shared" si="58"/>
        <v>3.0571272199999839</v>
      </c>
      <c r="O64" s="122">
        <f t="shared" si="59"/>
        <v>1.4294883265123053E-3</v>
      </c>
      <c r="Q64" s="118"/>
      <c r="R64" s="118"/>
      <c r="S64" s="119">
        <f>S62-S63</f>
        <v>2166.02543612</v>
      </c>
      <c r="T64" s="120"/>
      <c r="U64" s="121">
        <f t="shared" si="1"/>
        <v>24.35187999999971</v>
      </c>
      <c r="V64" s="122">
        <f t="shared" si="76"/>
        <v>1.1370491049120116E-2</v>
      </c>
      <c r="X64" s="118"/>
      <c r="Y64" s="118"/>
      <c r="Z64" s="119">
        <f>Z62-Z63</f>
        <v>2196.3211561199996</v>
      </c>
      <c r="AA64" s="120"/>
      <c r="AB64" s="121">
        <f t="shared" si="3"/>
        <v>30.295719999999619</v>
      </c>
      <c r="AC64" s="122">
        <f t="shared" si="77"/>
        <v>1.3986779423176268E-2</v>
      </c>
      <c r="AE64" s="118"/>
      <c r="AF64" s="118"/>
      <c r="AG64" s="119">
        <f>AG62-AG63</f>
        <v>2210.4174761200002</v>
      </c>
      <c r="AH64" s="120"/>
      <c r="AI64" s="121">
        <f t="shared" si="74"/>
        <v>14.09632000000056</v>
      </c>
      <c r="AJ64" s="122">
        <f t="shared" si="78"/>
        <v>6.418150624612198E-3</v>
      </c>
      <c r="AL64" s="118"/>
      <c r="AM64" s="118"/>
      <c r="AN64" s="119">
        <f>AN62-AN63</f>
        <v>2221.9316361199999</v>
      </c>
      <c r="AO64" s="120"/>
      <c r="AP64" s="121">
        <f t="shared" si="75"/>
        <v>11.51415999999972</v>
      </c>
      <c r="AQ64" s="122">
        <f t="shared" si="79"/>
        <v>5.2090431442891076E-3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2790.2140750000003</v>
      </c>
      <c r="I66" s="134"/>
      <c r="J66" s="135"/>
      <c r="K66" s="135"/>
      <c r="L66" s="137">
        <f>SUM(L57:L58,L50,L51:L53)</f>
        <v>2793.97901</v>
      </c>
      <c r="M66" s="136"/>
      <c r="N66" s="137">
        <f t="shared" ref="N66:N70" si="80">L66-H66</f>
        <v>3.7649349999996957</v>
      </c>
      <c r="O66" s="98">
        <f t="shared" ref="O66:O70" si="81">IF((H66)=0,"",(N66/H66))</f>
        <v>1.34933553440687E-3</v>
      </c>
      <c r="Q66" s="135"/>
      <c r="R66" s="135"/>
      <c r="S66" s="137">
        <f>SUM(S57:S58,S50,S51:S53)</f>
        <v>2823.9690099999998</v>
      </c>
      <c r="T66" s="136"/>
      <c r="U66" s="137">
        <f t="shared" si="1"/>
        <v>29.989999999999782</v>
      </c>
      <c r="V66" s="98">
        <f t="shared" si="76"/>
        <v>1.0733795741722405E-2</v>
      </c>
      <c r="X66" s="135"/>
      <c r="Y66" s="135"/>
      <c r="Z66" s="137">
        <f>SUM(Z57:Z58,Z50,Z51:Z53)</f>
        <v>2861.2790099999997</v>
      </c>
      <c r="AA66" s="136"/>
      <c r="AB66" s="137">
        <f t="shared" si="3"/>
        <v>37.309999999999945</v>
      </c>
      <c r="AC66" s="98">
        <f t="shared" si="77"/>
        <v>1.321190135864839E-2</v>
      </c>
      <c r="AE66" s="135"/>
      <c r="AF66" s="135"/>
      <c r="AG66" s="137">
        <f>SUM(AG57:AG58,AG50,AG51:AG53)</f>
        <v>2878.6390099999999</v>
      </c>
      <c r="AH66" s="136"/>
      <c r="AI66" s="137">
        <f t="shared" ref="AI66:AI70" si="82">AG66-Z66</f>
        <v>17.360000000000127</v>
      </c>
      <c r="AJ66" s="98">
        <f t="shared" si="78"/>
        <v>6.0672167724042155E-3</v>
      </c>
      <c r="AL66" s="135"/>
      <c r="AM66" s="135"/>
      <c r="AN66" s="137">
        <f>SUM(AN57:AN58,AN50,AN51:AN53)</f>
        <v>2892.8190099999997</v>
      </c>
      <c r="AO66" s="136"/>
      <c r="AP66" s="137">
        <f t="shared" ref="AP66:AP70" si="83">AN66-AG66</f>
        <v>14.179999999999836</v>
      </c>
      <c r="AQ66" s="98">
        <f t="shared" si="79"/>
        <v>4.9259389422363995E-3</v>
      </c>
    </row>
    <row r="67" spans="1:43" s="79" customFormat="1" x14ac:dyDescent="0.2">
      <c r="B67" s="138" t="s">
        <v>40</v>
      </c>
      <c r="C67" s="73"/>
      <c r="D67" s="73"/>
      <c r="E67" s="73"/>
      <c r="F67" s="139">
        <v>0.13</v>
      </c>
      <c r="G67" s="132"/>
      <c r="H67" s="140">
        <f>H66*F67</f>
        <v>362.72782975000007</v>
      </c>
      <c r="I67" s="141"/>
      <c r="J67" s="142">
        <v>0.13</v>
      </c>
      <c r="K67" s="143"/>
      <c r="L67" s="146">
        <f>L66*J67</f>
        <v>363.21727129999999</v>
      </c>
      <c r="M67" s="145"/>
      <c r="N67" s="146">
        <f t="shared" si="80"/>
        <v>0.48944154999992406</v>
      </c>
      <c r="O67" s="108">
        <f t="shared" si="81"/>
        <v>1.3493355344067696E-3</v>
      </c>
      <c r="Q67" s="142">
        <v>0.13</v>
      </c>
      <c r="R67" s="143"/>
      <c r="S67" s="144">
        <f>S66*Q67</f>
        <v>367.11597130000001</v>
      </c>
      <c r="T67" s="145"/>
      <c r="U67" s="146">
        <f t="shared" si="1"/>
        <v>3.8987000000000194</v>
      </c>
      <c r="V67" s="108">
        <f t="shared" si="76"/>
        <v>1.0733795741722537E-2</v>
      </c>
      <c r="X67" s="142">
        <v>0.13</v>
      </c>
      <c r="Y67" s="143"/>
      <c r="Z67" s="144">
        <f>Z66*X67</f>
        <v>371.96627129999996</v>
      </c>
      <c r="AA67" s="145"/>
      <c r="AB67" s="146">
        <f t="shared" si="3"/>
        <v>4.8502999999999474</v>
      </c>
      <c r="AC67" s="108">
        <f t="shared" si="77"/>
        <v>1.3211901358648264E-2</v>
      </c>
      <c r="AE67" s="142">
        <v>0.13</v>
      </c>
      <c r="AF67" s="143"/>
      <c r="AG67" s="146">
        <f>AG66*AE67</f>
        <v>374.22307130000002</v>
      </c>
      <c r="AH67" s="145"/>
      <c r="AI67" s="146">
        <f t="shared" si="82"/>
        <v>2.2568000000000552</v>
      </c>
      <c r="AJ67" s="108">
        <f t="shared" si="78"/>
        <v>6.0672167724043196E-3</v>
      </c>
      <c r="AL67" s="142">
        <v>0.13</v>
      </c>
      <c r="AM67" s="143"/>
      <c r="AN67" s="144">
        <f>AN66*AL67</f>
        <v>376.06647129999999</v>
      </c>
      <c r="AO67" s="145"/>
      <c r="AP67" s="146">
        <f t="shared" si="83"/>
        <v>1.8433999999999742</v>
      </c>
      <c r="AQ67" s="108">
        <f t="shared" si="79"/>
        <v>4.9259389422363874E-3</v>
      </c>
    </row>
    <row r="68" spans="1:43" s="79" customFormat="1" x14ac:dyDescent="0.2">
      <c r="B68" s="147" t="s">
        <v>41</v>
      </c>
      <c r="C68" s="73"/>
      <c r="D68" s="73"/>
      <c r="E68" s="73"/>
      <c r="F68" s="148"/>
      <c r="G68" s="149"/>
      <c r="H68" s="140">
        <f>H66+H67</f>
        <v>3152.9419047500005</v>
      </c>
      <c r="I68" s="141"/>
      <c r="J68" s="141"/>
      <c r="K68" s="141"/>
      <c r="L68" s="144">
        <f>L66+L67</f>
        <v>3157.1962813</v>
      </c>
      <c r="M68" s="145"/>
      <c r="N68" s="146">
        <f t="shared" si="80"/>
        <v>4.2543765499995061</v>
      </c>
      <c r="O68" s="108">
        <f t="shared" si="81"/>
        <v>1.3493355344068223E-3</v>
      </c>
      <c r="Q68" s="141"/>
      <c r="R68" s="141"/>
      <c r="S68" s="144">
        <f>S66+S67</f>
        <v>3191.0849813</v>
      </c>
      <c r="T68" s="145"/>
      <c r="U68" s="146">
        <f t="shared" si="1"/>
        <v>33.888699999999972</v>
      </c>
      <c r="V68" s="108">
        <f t="shared" si="76"/>
        <v>1.0733795741722474E-2</v>
      </c>
      <c r="X68" s="141"/>
      <c r="Y68" s="141"/>
      <c r="Z68" s="144">
        <f>Z66+Z67</f>
        <v>3233.2452812999995</v>
      </c>
      <c r="AA68" s="145"/>
      <c r="AB68" s="146">
        <f t="shared" si="3"/>
        <v>42.160299999999552</v>
      </c>
      <c r="AC68" s="108">
        <f t="shared" si="77"/>
        <v>1.3211901358648267E-2</v>
      </c>
      <c r="AE68" s="141"/>
      <c r="AF68" s="141"/>
      <c r="AG68" s="144">
        <f>AG66+AG67</f>
        <v>3252.8620812999998</v>
      </c>
      <c r="AH68" s="145"/>
      <c r="AI68" s="146">
        <f t="shared" si="82"/>
        <v>19.616800000000239</v>
      </c>
      <c r="AJ68" s="108">
        <f t="shared" si="78"/>
        <v>6.067216772404245E-3</v>
      </c>
      <c r="AL68" s="141"/>
      <c r="AM68" s="141"/>
      <c r="AN68" s="144">
        <f>AN66+AN67</f>
        <v>3268.8854812999998</v>
      </c>
      <c r="AO68" s="145"/>
      <c r="AP68" s="146">
        <f t="shared" si="83"/>
        <v>16.023400000000038</v>
      </c>
      <c r="AQ68" s="108">
        <f t="shared" si="79"/>
        <v>4.925938942236468E-3</v>
      </c>
    </row>
    <row r="69" spans="1:43" s="79" customFormat="1" ht="15.75" customHeight="1" x14ac:dyDescent="0.2">
      <c r="B69" s="415" t="s">
        <v>127</v>
      </c>
      <c r="C69" s="415"/>
      <c r="D69" s="415"/>
      <c r="E69" s="73"/>
      <c r="F69" s="269">
        <f>F63</f>
        <v>0.318</v>
      </c>
      <c r="G69" s="149"/>
      <c r="H69" s="150">
        <f>F69*H66</f>
        <v>887.28807585000015</v>
      </c>
      <c r="I69" s="141"/>
      <c r="J69" s="268">
        <f>J63</f>
        <v>0.318</v>
      </c>
      <c r="K69" s="141"/>
      <c r="L69" s="151">
        <f>J69*L66</f>
        <v>888.48532518000002</v>
      </c>
      <c r="M69" s="145"/>
      <c r="N69" s="151">
        <f t="shared" si="80"/>
        <v>1.1972493299998632</v>
      </c>
      <c r="O69" s="113">
        <f t="shared" si="81"/>
        <v>1.3493355344068247E-3</v>
      </c>
      <c r="Q69" s="268">
        <f>Q63</f>
        <v>0.318</v>
      </c>
      <c r="R69" s="141"/>
      <c r="S69" s="151">
        <f>Q69*S66</f>
        <v>898.02214517999994</v>
      </c>
      <c r="T69" s="145"/>
      <c r="U69" s="151">
        <f t="shared" si="1"/>
        <v>9.5368199999999206</v>
      </c>
      <c r="V69" s="113">
        <f t="shared" si="76"/>
        <v>1.0733795741722394E-2</v>
      </c>
      <c r="X69" s="268">
        <f>X63</f>
        <v>0.318</v>
      </c>
      <c r="Y69" s="141"/>
      <c r="Z69" s="151">
        <f>X69*Z66</f>
        <v>909.88672517999998</v>
      </c>
      <c r="AA69" s="145"/>
      <c r="AB69" s="151">
        <f t="shared" si="3"/>
        <v>11.864580000000046</v>
      </c>
      <c r="AC69" s="113">
        <f t="shared" si="77"/>
        <v>1.321190135864846E-2</v>
      </c>
      <c r="AE69" s="268">
        <f>AE63</f>
        <v>0.318</v>
      </c>
      <c r="AF69" s="141"/>
      <c r="AG69" s="151">
        <f>AE69*AG66</f>
        <v>915.40720518000001</v>
      </c>
      <c r="AH69" s="145"/>
      <c r="AI69" s="151">
        <f t="shared" si="82"/>
        <v>5.5204800000000205</v>
      </c>
      <c r="AJ69" s="113">
        <f t="shared" si="78"/>
        <v>6.067216772404193E-3</v>
      </c>
      <c r="AL69" s="268">
        <f>AL63</f>
        <v>0.318</v>
      </c>
      <c r="AM69" s="141"/>
      <c r="AN69" s="151">
        <f>AL69*AN66</f>
        <v>919.91644517999987</v>
      </c>
      <c r="AO69" s="145"/>
      <c r="AP69" s="151">
        <f t="shared" si="83"/>
        <v>4.5092399999998634</v>
      </c>
      <c r="AQ69" s="113">
        <f t="shared" si="79"/>
        <v>4.9259389422363067E-3</v>
      </c>
    </row>
    <row r="70" spans="1:43" s="79" customFormat="1" ht="13.5" customHeight="1" thickBot="1" x14ac:dyDescent="0.25">
      <c r="B70" s="414" t="s">
        <v>128</v>
      </c>
      <c r="C70" s="414"/>
      <c r="D70" s="414"/>
      <c r="E70" s="152"/>
      <c r="F70" s="153"/>
      <c r="G70" s="154"/>
      <c r="H70" s="155">
        <f>H68-H69</f>
        <v>2265.6538289000005</v>
      </c>
      <c r="I70" s="156"/>
      <c r="J70" s="156"/>
      <c r="K70" s="156"/>
      <c r="L70" s="157">
        <f>L68-L69</f>
        <v>2268.71095612</v>
      </c>
      <c r="M70" s="158"/>
      <c r="N70" s="159">
        <f t="shared" si="80"/>
        <v>3.0571272199995292</v>
      </c>
      <c r="O70" s="160">
        <f t="shared" si="81"/>
        <v>1.3493355344067711E-3</v>
      </c>
      <c r="Q70" s="156"/>
      <c r="R70" s="156"/>
      <c r="S70" s="157">
        <f>S68-S69</f>
        <v>2293.0628361200002</v>
      </c>
      <c r="T70" s="158"/>
      <c r="U70" s="159">
        <f t="shared" si="1"/>
        <v>24.351880000000165</v>
      </c>
      <c r="V70" s="160">
        <f t="shared" si="76"/>
        <v>1.0733795741722556E-2</v>
      </c>
      <c r="X70" s="156"/>
      <c r="Y70" s="156"/>
      <c r="Z70" s="157">
        <f>Z68-Z69</f>
        <v>2323.3585561199998</v>
      </c>
      <c r="AA70" s="158"/>
      <c r="AB70" s="159">
        <f t="shared" si="3"/>
        <v>30.295719999999619</v>
      </c>
      <c r="AC70" s="160">
        <f t="shared" si="77"/>
        <v>1.3211901358648241E-2</v>
      </c>
      <c r="AE70" s="156"/>
      <c r="AF70" s="156"/>
      <c r="AG70" s="157">
        <f>AG68-AG69</f>
        <v>2337.4548761199999</v>
      </c>
      <c r="AH70" s="158"/>
      <c r="AI70" s="159">
        <f t="shared" si="82"/>
        <v>14.096320000000105</v>
      </c>
      <c r="AJ70" s="160">
        <f t="shared" si="78"/>
        <v>6.0672167724042164E-3</v>
      </c>
      <c r="AL70" s="156"/>
      <c r="AM70" s="156"/>
      <c r="AN70" s="157">
        <f>AN68-AN69</f>
        <v>2348.9690361200001</v>
      </c>
      <c r="AO70" s="158"/>
      <c r="AP70" s="159">
        <f t="shared" si="83"/>
        <v>11.514160000000174</v>
      </c>
      <c r="AQ70" s="160">
        <f t="shared" si="79"/>
        <v>4.9259389422365314E-3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37" x14ac:dyDescent="0.2">
      <c r="A81" s="11" t="s">
        <v>48</v>
      </c>
    </row>
    <row r="83" spans="1:37" x14ac:dyDescent="0.2">
      <c r="A83" s="6" t="s">
        <v>49</v>
      </c>
    </row>
    <row r="84" spans="1:37" x14ac:dyDescent="0.2">
      <c r="A84" s="6" t="s">
        <v>50</v>
      </c>
    </row>
    <row r="85" spans="1:37" x14ac:dyDescent="0.2">
      <c r="A85" s="6" t="s">
        <v>51</v>
      </c>
    </row>
    <row r="86" spans="1:37" x14ac:dyDescent="0.2">
      <c r="A86" s="6" t="s">
        <v>52</v>
      </c>
    </row>
    <row r="87" spans="1:37" x14ac:dyDescent="0.2">
      <c r="A87" s="6" t="s">
        <v>53</v>
      </c>
    </row>
    <row r="89" spans="1:37" x14ac:dyDescent="0.2">
      <c r="A89" s="170"/>
      <c r="B89" s="6" t="s">
        <v>54</v>
      </c>
    </row>
    <row r="91" spans="1:37" x14ac:dyDescent="0.2">
      <c r="B91" s="171" t="s">
        <v>55</v>
      </c>
    </row>
    <row r="95" spans="1:37" x14ac:dyDescent="0.2">
      <c r="AK95" s="275"/>
    </row>
    <row r="96" spans="1:37" x14ac:dyDescent="0.2">
      <c r="AK96" s="275"/>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390525</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104775</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A13"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5.1406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5703125" style="6" bestFit="1" customWidth="1"/>
    <col min="15" max="15" width="12.7109375" style="6" bestFit="1" customWidth="1"/>
    <col min="16" max="16" width="3.85546875" style="6" customWidth="1"/>
    <col min="17" max="17" width="12.5703125" style="6" bestFit="1" customWidth="1"/>
    <col min="18" max="18" width="9.85546875" style="6" bestFit="1" customWidth="1"/>
    <col min="19" max="19" width="14.85546875" style="6" bestFit="1" customWidth="1"/>
    <col min="20" max="20" width="2.7109375" style="6" bestFit="1" customWidth="1"/>
    <col min="21" max="21" width="16.28515625" style="6" bestFit="1" customWidth="1"/>
    <col min="22" max="22" width="12" style="6" bestFit="1" customWidth="1"/>
    <col min="23" max="23" width="4.5703125" style="6" customWidth="1"/>
    <col min="24" max="24" width="12.7109375" style="6" bestFit="1" customWidth="1"/>
    <col min="25" max="25" width="9.85546875" style="6" bestFit="1" customWidth="1"/>
    <col min="26" max="26" width="15.14062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4.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4.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57</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51000*1</f>
        <v>51000</v>
      </c>
      <c r="G18" s="12" t="s">
        <v>7</v>
      </c>
    </row>
    <row r="19" spans="2:43" x14ac:dyDescent="0.2">
      <c r="B19" s="11"/>
      <c r="F19" s="13">
        <v>50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212.96</v>
      </c>
      <c r="R23" s="29">
        <v>1</v>
      </c>
      <c r="S23" s="26">
        <f>R23*Q23</f>
        <v>212.96</v>
      </c>
      <c r="T23" s="27"/>
      <c r="U23" s="30">
        <f>S23-L23</f>
        <v>12.960000000000008</v>
      </c>
      <c r="V23" s="31">
        <f>IF((L23)=0,"",(U23/L23))</f>
        <v>6.4800000000000038E-2</v>
      </c>
      <c r="X23" s="28">
        <f>+'Proposed Rates'!G9</f>
        <v>224.12</v>
      </c>
      <c r="Y23" s="29">
        <v>1</v>
      </c>
      <c r="Z23" s="26">
        <f>Y23*X23</f>
        <v>224.12</v>
      </c>
      <c r="AA23" s="27"/>
      <c r="AB23" s="30">
        <f>Z23-S23</f>
        <v>11.159999999999997</v>
      </c>
      <c r="AC23" s="31">
        <f>IF((S23)=0,"",(AB23/S23))</f>
        <v>5.2404207362885029E-2</v>
      </c>
      <c r="AE23" s="28">
        <f>+'Proposed Rates'!H9</f>
        <v>230.96</v>
      </c>
      <c r="AF23" s="29">
        <v>1</v>
      </c>
      <c r="AG23" s="26">
        <f>AF23*AE23</f>
        <v>230.96</v>
      </c>
      <c r="AH23" s="27"/>
      <c r="AI23" s="30">
        <f>AG23-Z23</f>
        <v>6.8400000000000034</v>
      </c>
      <c r="AJ23" s="31">
        <f>IF((Z23)=0,"",(AI23/Z23))</f>
        <v>3.0519364626093178E-2</v>
      </c>
      <c r="AL23" s="28">
        <f>+'Proposed Rates'!I9</f>
        <v>236.29</v>
      </c>
      <c r="AM23" s="29">
        <v>1</v>
      </c>
      <c r="AN23" s="26">
        <f>AM23*AL23</f>
        <v>236.29</v>
      </c>
      <c r="AO23" s="27"/>
      <c r="AP23" s="30">
        <f>AN23-AG23</f>
        <v>5.3299999999999841</v>
      </c>
      <c r="AQ23" s="31">
        <f>IF((AG23)=0,"",(AP23/AG23))</f>
        <v>2.3077589192933772E-2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
      <c r="B29" s="21" t="s">
        <v>19</v>
      </c>
      <c r="C29" s="21"/>
      <c r="D29" s="22" t="s">
        <v>59</v>
      </c>
      <c r="E29" s="23"/>
      <c r="F29" s="24">
        <f>+'Proposed Rates'!D22</f>
        <v>4.8760000000000003</v>
      </c>
      <c r="G29" s="45">
        <f>+$F$19</f>
        <v>50</v>
      </c>
      <c r="H29" s="26">
        <f t="shared" si="0"/>
        <v>243.8</v>
      </c>
      <c r="I29" s="27"/>
      <c r="J29" s="28">
        <f>+'Proposed Rates'!E22</f>
        <v>5.5274000000000001</v>
      </c>
      <c r="K29" s="45">
        <f>+$F$19</f>
        <v>50</v>
      </c>
      <c r="L29" s="26">
        <f t="shared" si="22"/>
        <v>276.37</v>
      </c>
      <c r="M29" s="27"/>
      <c r="N29" s="30">
        <f t="shared" si="23"/>
        <v>32.569999999999993</v>
      </c>
      <c r="O29" s="31">
        <f t="shared" si="24"/>
        <v>0.13359310910582442</v>
      </c>
      <c r="Q29" s="28">
        <f>+'Proposed Rates'!F22</f>
        <v>5.9360999999999997</v>
      </c>
      <c r="R29" s="45">
        <f>+$F$19</f>
        <v>50</v>
      </c>
      <c r="S29" s="26">
        <f t="shared" si="25"/>
        <v>296.80500000000001</v>
      </c>
      <c r="T29" s="27"/>
      <c r="U29" s="30">
        <f t="shared" si="1"/>
        <v>20.435000000000002</v>
      </c>
      <c r="V29" s="31">
        <f t="shared" si="2"/>
        <v>7.3940731627890152E-2</v>
      </c>
      <c r="X29" s="28">
        <f>+'Proposed Rates'!G22</f>
        <v>6.2972999999999999</v>
      </c>
      <c r="Y29" s="45">
        <f>+$F$19</f>
        <v>50</v>
      </c>
      <c r="Z29" s="26">
        <f t="shared" si="26"/>
        <v>314.86500000000001</v>
      </c>
      <c r="AA29" s="27"/>
      <c r="AB29" s="30">
        <f t="shared" si="3"/>
        <v>18.060000000000002</v>
      </c>
      <c r="AC29" s="31">
        <f t="shared" si="4"/>
        <v>6.0848031535856884E-2</v>
      </c>
      <c r="AE29" s="28">
        <f>+'Proposed Rates'!H22</f>
        <v>6.5397999999999996</v>
      </c>
      <c r="AF29" s="45">
        <f>+$F$19</f>
        <v>50</v>
      </c>
      <c r="AG29" s="26">
        <f t="shared" si="27"/>
        <v>326.99</v>
      </c>
      <c r="AH29" s="27"/>
      <c r="AI29" s="30">
        <f t="shared" si="5"/>
        <v>12.125</v>
      </c>
      <c r="AJ29" s="31">
        <f t="shared" si="6"/>
        <v>3.8508567163705078E-2</v>
      </c>
      <c r="AL29" s="28">
        <f>+'Proposed Rates'!I22</f>
        <v>6.7328999999999999</v>
      </c>
      <c r="AM29" s="45">
        <f>+$F$19</f>
        <v>50</v>
      </c>
      <c r="AN29" s="26">
        <f t="shared" si="28"/>
        <v>336.64499999999998</v>
      </c>
      <c r="AO29" s="27"/>
      <c r="AP29" s="30">
        <f t="shared" si="8"/>
        <v>9.6549999999999727</v>
      </c>
      <c r="AQ29" s="31">
        <f t="shared" si="9"/>
        <v>2.9526896846998295E-2</v>
      </c>
    </row>
    <row r="30" spans="2:43" x14ac:dyDescent="0.2">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
      <c r="B31" s="21" t="s">
        <v>136</v>
      </c>
      <c r="C31" s="21"/>
      <c r="D31" s="22" t="s">
        <v>59</v>
      </c>
      <c r="E31" s="23"/>
      <c r="F31" s="24">
        <f>+'Proposed Rates'!D69</f>
        <v>0</v>
      </c>
      <c r="G31" s="45">
        <f>+$F$19</f>
        <v>50</v>
      </c>
      <c r="H31" s="26">
        <f t="shared" si="0"/>
        <v>0</v>
      </c>
      <c r="I31" s="27"/>
      <c r="J31" s="28">
        <f>+'Proposed Rates'!E69</f>
        <v>-1.15E-2</v>
      </c>
      <c r="K31" s="45">
        <f>+$F$19</f>
        <v>50</v>
      </c>
      <c r="L31" s="26">
        <f t="shared" si="22"/>
        <v>-0.57499999999999996</v>
      </c>
      <c r="M31" s="27"/>
      <c r="N31" s="30">
        <f t="shared" si="23"/>
        <v>-0.57499999999999996</v>
      </c>
      <c r="O31" s="31" t="str">
        <f t="shared" si="24"/>
        <v/>
      </c>
      <c r="Q31" s="28">
        <f>+'Proposed Rates'!F69</f>
        <v>-1.15E-2</v>
      </c>
      <c r="R31" s="45">
        <f>+$F$19</f>
        <v>50</v>
      </c>
      <c r="S31" s="26">
        <f t="shared" si="25"/>
        <v>-0.57499999999999996</v>
      </c>
      <c r="T31" s="27"/>
      <c r="U31" s="30">
        <f t="shared" si="1"/>
        <v>0</v>
      </c>
      <c r="V31" s="31">
        <f t="shared" si="2"/>
        <v>0</v>
      </c>
      <c r="X31" s="28"/>
      <c r="Y31" s="45">
        <f>+$F$19</f>
        <v>50</v>
      </c>
      <c r="Z31" s="26">
        <f t="shared" si="26"/>
        <v>0</v>
      </c>
      <c r="AA31" s="27"/>
      <c r="AB31" s="30">
        <f t="shared" si="3"/>
        <v>0.57499999999999996</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38.25" x14ac:dyDescent="0.2">
      <c r="B36" s="172" t="s">
        <v>101</v>
      </c>
      <c r="C36" s="21"/>
      <c r="D36" s="22" t="s">
        <v>59</v>
      </c>
      <c r="E36" s="23"/>
      <c r="F36" s="24">
        <f>+'Proposed Rates'!D54</f>
        <v>0.17169999999999999</v>
      </c>
      <c r="G36" s="45">
        <f>+F19</f>
        <v>50</v>
      </c>
      <c r="H36" s="26">
        <f t="shared" si="0"/>
        <v>8.5849999999999991</v>
      </c>
      <c r="I36" s="27"/>
      <c r="J36" s="28">
        <f>+'Proposed Rates'!E54</f>
        <v>-0.19320000000000001</v>
      </c>
      <c r="K36" s="45">
        <f>$F19</f>
        <v>50</v>
      </c>
      <c r="L36" s="26">
        <f t="shared" si="22"/>
        <v>-9.66</v>
      </c>
      <c r="M36" s="27"/>
      <c r="N36" s="30">
        <f t="shared" si="23"/>
        <v>-18.244999999999997</v>
      </c>
      <c r="O36" s="31">
        <f t="shared" si="24"/>
        <v>-2.1252184041933604</v>
      </c>
      <c r="Q36" s="28">
        <f>+'Proposed Rates'!F54</f>
        <v>-0.19320000000000001</v>
      </c>
      <c r="R36" s="25">
        <f>$F19</f>
        <v>50</v>
      </c>
      <c r="S36" s="26">
        <f t="shared" si="25"/>
        <v>-9.66</v>
      </c>
      <c r="T36" s="27"/>
      <c r="U36" s="30">
        <f>S36-L36</f>
        <v>0</v>
      </c>
      <c r="V36" s="31">
        <f t="shared" ref="V36" si="36">IF((L36)=0,"",(U36/L36))</f>
        <v>0</v>
      </c>
      <c r="X36" s="28">
        <f>+'Proposed Rates'!G54</f>
        <v>0</v>
      </c>
      <c r="Y36" s="25">
        <f>$F19</f>
        <v>50</v>
      </c>
      <c r="Z36" s="26">
        <f t="shared" si="26"/>
        <v>0</v>
      </c>
      <c r="AA36" s="27"/>
      <c r="AB36" s="30">
        <f t="shared" ref="AB36" si="37">Z36-S36</f>
        <v>9.66</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x14ac:dyDescent="0.2">
      <c r="B39" s="34" t="s">
        <v>22</v>
      </c>
      <c r="C39" s="234"/>
      <c r="D39" s="235"/>
      <c r="E39" s="234"/>
      <c r="F39" s="236"/>
      <c r="G39" s="237"/>
      <c r="H39" s="238">
        <f>SUM(H23:H38)</f>
        <v>452.38499999999999</v>
      </c>
      <c r="I39" s="62"/>
      <c r="J39" s="239"/>
      <c r="K39" s="240"/>
      <c r="L39" s="238">
        <f>SUM(L23:L38)</f>
        <v>466.13499999999999</v>
      </c>
      <c r="M39" s="62"/>
      <c r="N39" s="37">
        <f t="shared" si="23"/>
        <v>13.75</v>
      </c>
      <c r="O39" s="38">
        <f t="shared" si="24"/>
        <v>3.0394464891629919E-2</v>
      </c>
      <c r="Q39" s="239"/>
      <c r="R39" s="240"/>
      <c r="S39" s="238">
        <f>SUM(S23:S38)</f>
        <v>499.53</v>
      </c>
      <c r="T39" s="62"/>
      <c r="U39" s="37">
        <f t="shared" si="1"/>
        <v>33.394999999999982</v>
      </c>
      <c r="V39" s="38">
        <f t="shared" si="2"/>
        <v>7.1642335374944993E-2</v>
      </c>
      <c r="X39" s="239"/>
      <c r="Y39" s="240"/>
      <c r="Z39" s="238">
        <f>SUM(Z23:Z38)</f>
        <v>538.98500000000001</v>
      </c>
      <c r="AA39" s="62"/>
      <c r="AB39" s="37">
        <f t="shared" si="3"/>
        <v>39.455000000000041</v>
      </c>
      <c r="AC39" s="38">
        <f t="shared" si="4"/>
        <v>7.8984245190479141E-2</v>
      </c>
      <c r="AE39" s="239"/>
      <c r="AF39" s="240"/>
      <c r="AG39" s="238">
        <f>SUM(AG23:AG38)</f>
        <v>557.95000000000005</v>
      </c>
      <c r="AH39" s="62"/>
      <c r="AI39" s="37">
        <f t="shared" si="5"/>
        <v>18.965000000000032</v>
      </c>
      <c r="AJ39" s="38">
        <f t="shared" si="6"/>
        <v>3.5186507973320277E-2</v>
      </c>
      <c r="AL39" s="239"/>
      <c r="AM39" s="240"/>
      <c r="AN39" s="238">
        <f>SUM(AN23:AN38)</f>
        <v>572.93499999999995</v>
      </c>
      <c r="AO39" s="62"/>
      <c r="AP39" s="37">
        <f t="shared" si="8"/>
        <v>14.9849999999999</v>
      </c>
      <c r="AQ39" s="38">
        <f t="shared" si="9"/>
        <v>2.6857245272873732E-2</v>
      </c>
    </row>
    <row r="40" spans="2:43" ht="38.25" x14ac:dyDescent="0.2">
      <c r="B40" s="172" t="s">
        <v>100</v>
      </c>
      <c r="C40" s="21"/>
      <c r="D40" s="22" t="s">
        <v>59</v>
      </c>
      <c r="E40" s="23"/>
      <c r="F40" s="24">
        <f>+'Proposed Rates'!D40</f>
        <v>-4.0300000000000002E-2</v>
      </c>
      <c r="G40" s="45">
        <f>+$F$19</f>
        <v>50</v>
      </c>
      <c r="H40" s="26">
        <f>G40*F40</f>
        <v>-2.0150000000000001</v>
      </c>
      <c r="I40" s="27"/>
      <c r="J40" s="46">
        <f>+'Proposed Rates'!E40</f>
        <v>-0.18210000000000001</v>
      </c>
      <c r="K40" s="45">
        <f>+$F$19</f>
        <v>50</v>
      </c>
      <c r="L40" s="26">
        <f>K40*J40</f>
        <v>-9.1050000000000004</v>
      </c>
      <c r="M40" s="27"/>
      <c r="N40" s="30">
        <f>L40-H40</f>
        <v>-7.09</v>
      </c>
      <c r="O40" s="31">
        <f>IF((H40)=0,"",(N40/H40))</f>
        <v>3.518610421836228</v>
      </c>
      <c r="Q40" s="28">
        <f>+'Proposed Rates'!F40</f>
        <v>-0.182</v>
      </c>
      <c r="R40" s="45">
        <f>+$F$19</f>
        <v>50</v>
      </c>
      <c r="S40" s="26">
        <f>R40*Q40</f>
        <v>-9.1</v>
      </c>
      <c r="T40" s="27"/>
      <c r="U40" s="30">
        <f t="shared" si="1"/>
        <v>5.0000000000007816E-3</v>
      </c>
      <c r="V40" s="31">
        <f t="shared" si="2"/>
        <v>-5.4914881933012421E-4</v>
      </c>
      <c r="X40" s="28">
        <f>+'Proposed Rates'!G40</f>
        <v>0</v>
      </c>
      <c r="Y40" s="45">
        <f>+$F$19</f>
        <v>50</v>
      </c>
      <c r="Z40" s="26">
        <f>Y40*X40</f>
        <v>0</v>
      </c>
      <c r="AA40" s="27"/>
      <c r="AB40" s="30">
        <f t="shared" si="3"/>
        <v>9.1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8.25" x14ac:dyDescent="0.2">
      <c r="B43" s="40" t="s">
        <v>106</v>
      </c>
      <c r="C43" s="21"/>
      <c r="D43" s="22" t="s">
        <v>59</v>
      </c>
      <c r="E43" s="23"/>
      <c r="F43" s="24">
        <f>+'Proposed Rates'!D141</f>
        <v>-2.47E-2</v>
      </c>
      <c r="G43" s="45">
        <f>+F19</f>
        <v>50</v>
      </c>
      <c r="H43" s="26">
        <f t="shared" si="44"/>
        <v>-1.2349999999999999</v>
      </c>
      <c r="I43" s="41"/>
      <c r="J43" s="28">
        <f>+'Proposed Rates'!E141</f>
        <v>-0.1053</v>
      </c>
      <c r="K43" s="45">
        <f>+F19</f>
        <v>50</v>
      </c>
      <c r="L43" s="26">
        <f t="shared" si="46"/>
        <v>-5.2650000000000006</v>
      </c>
      <c r="M43" s="42"/>
      <c r="N43" s="30">
        <f t="shared" si="47"/>
        <v>-4.0300000000000011</v>
      </c>
      <c r="O43" s="31">
        <f t="shared" si="48"/>
        <v>3.2631578947368434</v>
      </c>
      <c r="Q43" s="28">
        <f>+'Proposed Rates'!F141</f>
        <v>0</v>
      </c>
      <c r="R43" s="45">
        <f>$F$19</f>
        <v>50</v>
      </c>
      <c r="S43" s="26">
        <f t="shared" si="50"/>
        <v>0</v>
      </c>
      <c r="T43" s="42"/>
      <c r="U43" s="30">
        <f t="shared" si="1"/>
        <v>5.2650000000000006</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
      <c r="B44" s="43" t="s">
        <v>24</v>
      </c>
      <c r="C44" s="21"/>
      <c r="D44" s="22" t="s">
        <v>59</v>
      </c>
      <c r="E44" s="23"/>
      <c r="F44" s="44">
        <f>'Proposed Rates'!D235</f>
        <v>2.452E-2</v>
      </c>
      <c r="G44" s="45">
        <f>+$F$19</f>
        <v>50</v>
      </c>
      <c r="H44" s="26">
        <f>G44*F44</f>
        <v>1.226</v>
      </c>
      <c r="I44" s="27"/>
      <c r="J44" s="46">
        <f>'Proposed Rates'!E235</f>
        <v>2.4340000000000001E-2</v>
      </c>
      <c r="K44" s="45">
        <f>+$F$19</f>
        <v>50</v>
      </c>
      <c r="L44" s="26">
        <f>K44*J44</f>
        <v>1.2170000000000001</v>
      </c>
      <c r="M44" s="27"/>
      <c r="N44" s="30">
        <f>L44-H44</f>
        <v>-8.999999999999897E-3</v>
      </c>
      <c r="O44" s="31">
        <f>IF((H44)=0,"",(N44/H44))</f>
        <v>-7.3409461663946959E-3</v>
      </c>
      <c r="Q44" s="46">
        <f>'Proposed Rates'!F235</f>
        <v>2.4649999999999998E-2</v>
      </c>
      <c r="R44" s="45">
        <f>+$F$19</f>
        <v>50</v>
      </c>
      <c r="S44" s="26">
        <f>R44*Q44</f>
        <v>1.2324999999999999</v>
      </c>
      <c r="T44" s="27"/>
      <c r="U44" s="30">
        <f t="shared" si="1"/>
        <v>1.5499999999999847E-2</v>
      </c>
      <c r="V44" s="31">
        <f t="shared" si="2"/>
        <v>1.2736236647493711E-2</v>
      </c>
      <c r="X44" s="46">
        <f>'Proposed Rates'!G235</f>
        <v>2.494E-2</v>
      </c>
      <c r="Y44" s="45">
        <f>+$F$19</f>
        <v>50</v>
      </c>
      <c r="Z44" s="26">
        <f>Y44*X44</f>
        <v>1.2470000000000001</v>
      </c>
      <c r="AA44" s="27"/>
      <c r="AB44" s="30">
        <f t="shared" si="3"/>
        <v>1.4500000000000179E-2</v>
      </c>
      <c r="AC44" s="31">
        <f t="shared" si="4"/>
        <v>1.1764705882353087E-2</v>
      </c>
      <c r="AE44" s="46">
        <f>'Proposed Rates'!H235</f>
        <v>2.5180000000000001E-2</v>
      </c>
      <c r="AF44" s="45">
        <f>+$F$19</f>
        <v>50</v>
      </c>
      <c r="AG44" s="26">
        <f>AF44*AE44</f>
        <v>1.2590000000000001</v>
      </c>
      <c r="AH44" s="27"/>
      <c r="AI44" s="30">
        <f t="shared" si="5"/>
        <v>1.2000000000000011E-2</v>
      </c>
      <c r="AJ44" s="31">
        <f t="shared" si="6"/>
        <v>9.6230954290296798E-3</v>
      </c>
      <c r="AL44" s="46">
        <f>'Proposed Rates'!I235</f>
        <v>2.5520000000000001E-2</v>
      </c>
      <c r="AM44" s="45">
        <f>+$F$19</f>
        <v>50</v>
      </c>
      <c r="AN44" s="26">
        <f>AM44*AL44</f>
        <v>1.276</v>
      </c>
      <c r="AO44" s="27"/>
      <c r="AP44" s="30">
        <f t="shared" si="8"/>
        <v>1.6999999999999904E-2</v>
      </c>
      <c r="AQ44" s="31">
        <f t="shared" si="9"/>
        <v>1.3502779984114298E-2</v>
      </c>
    </row>
    <row r="45" spans="2:43" x14ac:dyDescent="0.2">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5.5" x14ac:dyDescent="0.2">
      <c r="B47" s="50" t="s">
        <v>27</v>
      </c>
      <c r="C47" s="51"/>
      <c r="D47" s="51"/>
      <c r="E47" s="51"/>
      <c r="F47" s="52"/>
      <c r="G47" s="53"/>
      <c r="H47" s="54">
        <f>SUM(H40:H46)+H39</f>
        <v>373.86099999999999</v>
      </c>
      <c r="I47" s="36"/>
      <c r="J47" s="53"/>
      <c r="K47" s="55"/>
      <c r="L47" s="54">
        <f>SUM(L40:L46)+L39</f>
        <v>585.58199999999999</v>
      </c>
      <c r="M47" s="36"/>
      <c r="N47" s="37">
        <f t="shared" ref="N47:N64" si="65">L47-H47</f>
        <v>211.721</v>
      </c>
      <c r="O47" s="38">
        <f t="shared" si="48"/>
        <v>0.56630940376236094</v>
      </c>
      <c r="Q47" s="53"/>
      <c r="R47" s="55"/>
      <c r="S47" s="54">
        <f>SUM(S40:S46)+S39</f>
        <v>491.66249999999997</v>
      </c>
      <c r="T47" s="36"/>
      <c r="U47" s="37">
        <f t="shared" si="1"/>
        <v>-93.919500000000028</v>
      </c>
      <c r="V47" s="38">
        <f t="shared" si="2"/>
        <v>-0.16038658975173423</v>
      </c>
      <c r="X47" s="53"/>
      <c r="Y47" s="55"/>
      <c r="Z47" s="54">
        <f>SUM(Z40:Z46)+Z39</f>
        <v>540.23199999999997</v>
      </c>
      <c r="AA47" s="36"/>
      <c r="AB47" s="37">
        <f t="shared" si="3"/>
        <v>48.569500000000005</v>
      </c>
      <c r="AC47" s="38">
        <f t="shared" si="4"/>
        <v>9.8786260900516121E-2</v>
      </c>
      <c r="AE47" s="53"/>
      <c r="AF47" s="55"/>
      <c r="AG47" s="54">
        <f>SUM(AG40:AG46)+AG39</f>
        <v>559.20900000000006</v>
      </c>
      <c r="AH47" s="36"/>
      <c r="AI47" s="37">
        <f t="shared" si="5"/>
        <v>18.977000000000089</v>
      </c>
      <c r="AJ47" s="38">
        <f t="shared" si="6"/>
        <v>3.5127500777443935E-2</v>
      </c>
      <c r="AL47" s="53"/>
      <c r="AM47" s="55"/>
      <c r="AN47" s="54">
        <f>SUM(AN40:AN46)+AN39</f>
        <v>574.2109999999999</v>
      </c>
      <c r="AO47" s="36"/>
      <c r="AP47" s="37">
        <f t="shared" si="8"/>
        <v>15.001999999999839</v>
      </c>
      <c r="AQ47" s="38">
        <f t="shared" si="9"/>
        <v>2.6827179104770914E-2</v>
      </c>
    </row>
    <row r="48" spans="2:43" x14ac:dyDescent="0.2">
      <c r="B48" s="27" t="s">
        <v>28</v>
      </c>
      <c r="C48" s="27"/>
      <c r="D48" s="56" t="s">
        <v>59</v>
      </c>
      <c r="E48" s="57"/>
      <c r="F48" s="28">
        <f>'Proposed Rates'!D155</f>
        <v>2.9016999999999999</v>
      </c>
      <c r="G48" s="58">
        <f>+$F$19</f>
        <v>50</v>
      </c>
      <c r="H48" s="26">
        <f>G48*F48</f>
        <v>145.08500000000001</v>
      </c>
      <c r="I48" s="27"/>
      <c r="J48" s="28">
        <f>'Proposed Rates'!E155</f>
        <v>2.8389000000000002</v>
      </c>
      <c r="K48" s="58">
        <f>+$F$19</f>
        <v>50</v>
      </c>
      <c r="L48" s="26">
        <f>K48*J48</f>
        <v>141.94500000000002</v>
      </c>
      <c r="M48" s="27"/>
      <c r="N48" s="30">
        <f t="shared" si="65"/>
        <v>-3.1399999999999864</v>
      </c>
      <c r="O48" s="31">
        <f t="shared" si="48"/>
        <v>-2.1642485439569811E-2</v>
      </c>
      <c r="Q48" s="28">
        <f>'Proposed Rates'!F155</f>
        <v>2.8389000000000002</v>
      </c>
      <c r="R48" s="58">
        <f>+$F$19</f>
        <v>50</v>
      </c>
      <c r="S48" s="26">
        <f>R48*Q48</f>
        <v>141.94500000000002</v>
      </c>
      <c r="T48" s="27"/>
      <c r="U48" s="30">
        <f t="shared" si="1"/>
        <v>0</v>
      </c>
      <c r="V48" s="31">
        <f t="shared" si="2"/>
        <v>0</v>
      </c>
      <c r="X48" s="28">
        <f>'Proposed Rates'!G155</f>
        <v>2.8389000000000002</v>
      </c>
      <c r="Y48" s="58">
        <f>+$F$19</f>
        <v>50</v>
      </c>
      <c r="Z48" s="26">
        <f>Y48*X48</f>
        <v>141.94500000000002</v>
      </c>
      <c r="AA48" s="27"/>
      <c r="AB48" s="30">
        <f t="shared" si="3"/>
        <v>0</v>
      </c>
      <c r="AC48" s="31">
        <f t="shared" si="4"/>
        <v>0</v>
      </c>
      <c r="AE48" s="28">
        <f>'Proposed Rates'!H155</f>
        <v>2.8389000000000002</v>
      </c>
      <c r="AF48" s="58">
        <f>+$F$19</f>
        <v>50</v>
      </c>
      <c r="AG48" s="26">
        <f>AF48*AE48</f>
        <v>141.94500000000002</v>
      </c>
      <c r="AH48" s="27"/>
      <c r="AI48" s="30">
        <f t="shared" si="5"/>
        <v>0</v>
      </c>
      <c r="AJ48" s="31">
        <f t="shared" si="6"/>
        <v>0</v>
      </c>
      <c r="AL48" s="28">
        <f>'Proposed Rates'!I155</f>
        <v>2.8389000000000002</v>
      </c>
      <c r="AM48" s="58">
        <f>+$F$19</f>
        <v>50</v>
      </c>
      <c r="AN48" s="26">
        <f>AM48*AL48</f>
        <v>141.94500000000002</v>
      </c>
      <c r="AO48" s="27"/>
      <c r="AP48" s="30">
        <f t="shared" si="8"/>
        <v>0</v>
      </c>
      <c r="AQ48" s="31">
        <f t="shared" si="9"/>
        <v>0</v>
      </c>
    </row>
    <row r="49" spans="2:43" ht="25.5" x14ac:dyDescent="0.2">
      <c r="B49" s="60" t="s">
        <v>29</v>
      </c>
      <c r="C49" s="27"/>
      <c r="D49" s="56" t="s">
        <v>59</v>
      </c>
      <c r="E49" s="57"/>
      <c r="F49" s="28">
        <f>'Proposed Rates'!D169</f>
        <v>2.0474000000000001</v>
      </c>
      <c r="G49" s="58">
        <f>G48</f>
        <v>50</v>
      </c>
      <c r="H49" s="26">
        <f>G49*F49</f>
        <v>102.37</v>
      </c>
      <c r="I49" s="27"/>
      <c r="J49" s="28">
        <f>'Proposed Rates'!E169</f>
        <v>2.0426000000000002</v>
      </c>
      <c r="K49" s="58">
        <f>K48</f>
        <v>50</v>
      </c>
      <c r="L49" s="26">
        <f>K49*J49</f>
        <v>102.13000000000001</v>
      </c>
      <c r="M49" s="27"/>
      <c r="N49" s="30">
        <f t="shared" si="65"/>
        <v>-0.23999999999999488</v>
      </c>
      <c r="O49" s="31">
        <f t="shared" si="48"/>
        <v>-2.3444368467323909E-3</v>
      </c>
      <c r="Q49" s="28">
        <f>'Proposed Rates'!F169</f>
        <v>2.0426000000000002</v>
      </c>
      <c r="R49" s="58">
        <f>R48</f>
        <v>50</v>
      </c>
      <c r="S49" s="26">
        <f>R49*Q49</f>
        <v>102.13000000000001</v>
      </c>
      <c r="T49" s="27"/>
      <c r="U49" s="30">
        <f t="shared" si="1"/>
        <v>0</v>
      </c>
      <c r="V49" s="31">
        <f t="shared" si="2"/>
        <v>0</v>
      </c>
      <c r="X49" s="28">
        <f>'Proposed Rates'!G169</f>
        <v>2.0426000000000002</v>
      </c>
      <c r="Y49" s="58">
        <f>Y48</f>
        <v>50</v>
      </c>
      <c r="Z49" s="26">
        <f>Y49*X49</f>
        <v>102.13000000000001</v>
      </c>
      <c r="AA49" s="27"/>
      <c r="AB49" s="30">
        <f t="shared" si="3"/>
        <v>0</v>
      </c>
      <c r="AC49" s="31">
        <f t="shared" si="4"/>
        <v>0</v>
      </c>
      <c r="AE49" s="28">
        <f>'Proposed Rates'!H169</f>
        <v>2.0426000000000002</v>
      </c>
      <c r="AF49" s="58">
        <f>AF48</f>
        <v>50</v>
      </c>
      <c r="AG49" s="26">
        <f>AF49*AE49</f>
        <v>102.13000000000001</v>
      </c>
      <c r="AH49" s="27"/>
      <c r="AI49" s="30">
        <f t="shared" si="5"/>
        <v>0</v>
      </c>
      <c r="AJ49" s="31">
        <f t="shared" si="6"/>
        <v>0</v>
      </c>
      <c r="AL49" s="28">
        <f>'Proposed Rates'!I169</f>
        <v>2.0426000000000002</v>
      </c>
      <c r="AM49" s="58">
        <f>AM48</f>
        <v>50</v>
      </c>
      <c r="AN49" s="26">
        <f>AM49*AL49</f>
        <v>102.13000000000001</v>
      </c>
      <c r="AO49" s="27"/>
      <c r="AP49" s="30">
        <f t="shared" si="8"/>
        <v>0</v>
      </c>
      <c r="AQ49" s="31">
        <f t="shared" si="9"/>
        <v>0</v>
      </c>
    </row>
    <row r="50" spans="2:43" ht="25.5" x14ac:dyDescent="0.2">
      <c r="B50" s="50" t="s">
        <v>30</v>
      </c>
      <c r="C50" s="35"/>
      <c r="D50" s="35"/>
      <c r="E50" s="35"/>
      <c r="F50" s="61"/>
      <c r="G50" s="53"/>
      <c r="H50" s="54">
        <f>SUM(H47:H49)</f>
        <v>621.31600000000003</v>
      </c>
      <c r="I50" s="62"/>
      <c r="J50" s="63"/>
      <c r="K50" s="53"/>
      <c r="L50" s="54">
        <f>SUM(L47:L49)</f>
        <v>829.65700000000004</v>
      </c>
      <c r="M50" s="62"/>
      <c r="N50" s="37">
        <f t="shared" si="65"/>
        <v>208.34100000000001</v>
      </c>
      <c r="O50" s="38">
        <f t="shared" si="48"/>
        <v>0.33532212272016171</v>
      </c>
      <c r="Q50" s="63"/>
      <c r="R50" s="53"/>
      <c r="S50" s="54">
        <f>SUM(S47:S49)</f>
        <v>735.73749999999995</v>
      </c>
      <c r="T50" s="62"/>
      <c r="U50" s="37">
        <f t="shared" si="1"/>
        <v>-93.919500000000085</v>
      </c>
      <c r="V50" s="38">
        <f t="shared" si="2"/>
        <v>-0.11320280549672947</v>
      </c>
      <c r="X50" s="63"/>
      <c r="Y50" s="53"/>
      <c r="Z50" s="54">
        <f>SUM(Z47:Z49)</f>
        <v>784.30700000000002</v>
      </c>
      <c r="AA50" s="62"/>
      <c r="AB50" s="37">
        <f t="shared" si="3"/>
        <v>48.569500000000062</v>
      </c>
      <c r="AC50" s="38">
        <f t="shared" si="4"/>
        <v>6.6014713127983918E-2</v>
      </c>
      <c r="AE50" s="63"/>
      <c r="AF50" s="53"/>
      <c r="AG50" s="54">
        <f>SUM(AG47:AG49)</f>
        <v>803.28400000000011</v>
      </c>
      <c r="AH50" s="62"/>
      <c r="AI50" s="37">
        <f t="shared" si="5"/>
        <v>18.977000000000089</v>
      </c>
      <c r="AJ50" s="38">
        <f t="shared" si="6"/>
        <v>2.4195882479692378E-2</v>
      </c>
      <c r="AL50" s="63"/>
      <c r="AM50" s="53"/>
      <c r="AN50" s="54">
        <f>SUM(AN47:AN49)</f>
        <v>818.28599999999994</v>
      </c>
      <c r="AO50" s="62"/>
      <c r="AP50" s="37">
        <f t="shared" si="8"/>
        <v>15.001999999999839</v>
      </c>
      <c r="AQ50" s="38">
        <f t="shared" si="9"/>
        <v>1.867583569447398E-2</v>
      </c>
    </row>
    <row r="51" spans="2:43" ht="25.5" x14ac:dyDescent="0.2">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5" x14ac:dyDescent="0.2">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
      <c r="B53" s="21" t="s">
        <v>33</v>
      </c>
      <c r="C53" s="21"/>
      <c r="D53" s="22" t="s">
        <v>17</v>
      </c>
      <c r="E53" s="23"/>
      <c r="F53" s="66">
        <f>'Proposed Rates'!D209</f>
        <v>0.25</v>
      </c>
      <c r="G53" s="25">
        <v>1</v>
      </c>
      <c r="H53" s="67">
        <f t="shared" si="66"/>
        <v>0.25</v>
      </c>
      <c r="I53" s="27"/>
      <c r="J53" s="66">
        <f>'Proposed Rates'!E209</f>
        <v>0.62</v>
      </c>
      <c r="K53" s="29">
        <v>1</v>
      </c>
      <c r="L53" s="67">
        <f t="shared" ref="L53:L54" si="72">K53*J53</f>
        <v>0.62</v>
      </c>
      <c r="M53" s="27"/>
      <c r="N53" s="30">
        <f t="shared" si="65"/>
        <v>0.37</v>
      </c>
      <c r="O53" s="68">
        <f t="shared" si="48"/>
        <v>1.48</v>
      </c>
      <c r="Q53" s="66">
        <f>'Proposed Rates'!F209</f>
        <v>0.64</v>
      </c>
      <c r="R53" s="29">
        <v>1</v>
      </c>
      <c r="S53" s="67">
        <f t="shared" ref="S53:S54" si="73">R53*Q53</f>
        <v>0.64</v>
      </c>
      <c r="T53" s="27"/>
      <c r="U53" s="30">
        <f t="shared" si="1"/>
        <v>2.0000000000000018E-2</v>
      </c>
      <c r="V53" s="68">
        <f t="shared" si="2"/>
        <v>3.2258064516129059E-2</v>
      </c>
      <c r="X53" s="66">
        <f>'Proposed Rates'!G209</f>
        <v>0.66</v>
      </c>
      <c r="Y53" s="29">
        <v>1</v>
      </c>
      <c r="Z53" s="67">
        <f t="shared" ref="Z53:Z54" si="74">Y53*X53</f>
        <v>0.66</v>
      </c>
      <c r="AA53" s="27"/>
      <c r="AB53" s="30">
        <f t="shared" si="3"/>
        <v>2.0000000000000018E-2</v>
      </c>
      <c r="AC53" s="68">
        <f t="shared" si="4"/>
        <v>3.1250000000000028E-2</v>
      </c>
      <c r="AE53" s="66">
        <f>'Proposed Rates'!H209</f>
        <v>0.68</v>
      </c>
      <c r="AF53" s="29">
        <v>1</v>
      </c>
      <c r="AG53" s="67">
        <f t="shared" ref="AG53:AG54" si="75">AF53*AE53</f>
        <v>0.68</v>
      </c>
      <c r="AH53" s="27"/>
      <c r="AI53" s="30">
        <f t="shared" si="5"/>
        <v>2.0000000000000018E-2</v>
      </c>
      <c r="AJ53" s="68">
        <f t="shared" si="6"/>
        <v>3.0303030303030328E-2</v>
      </c>
      <c r="AL53" s="66">
        <f>'Proposed Rates'!I209</f>
        <v>0.7</v>
      </c>
      <c r="AM53" s="29">
        <v>1</v>
      </c>
      <c r="AN53" s="67">
        <f t="shared" ref="AN53:AN54" si="76">AM53*AL53</f>
        <v>0.7</v>
      </c>
      <c r="AO53" s="27"/>
      <c r="AP53" s="30">
        <f t="shared" si="8"/>
        <v>1.9999999999999907E-2</v>
      </c>
      <c r="AQ53" s="68">
        <f t="shared" si="9"/>
        <v>2.9411764705882214E-2</v>
      </c>
    </row>
    <row r="54" spans="2:43" x14ac:dyDescent="0.2">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6630.3350000000009</v>
      </c>
      <c r="I60" s="94"/>
      <c r="J60" s="95"/>
      <c r="K60" s="95"/>
      <c r="L60" s="93">
        <f>SUM(L51:L56,L50)</f>
        <v>6840.7902000000013</v>
      </c>
      <c r="M60" s="96"/>
      <c r="N60" s="97">
        <f t="shared" ref="N60" si="77">L60-H60</f>
        <v>210.45520000000033</v>
      </c>
      <c r="O60" s="98">
        <f t="shared" ref="O60" si="78">IF((H60)=0,"",(N60/H60))</f>
        <v>3.1741261942269929E-2</v>
      </c>
      <c r="Q60" s="95"/>
      <c r="R60" s="95"/>
      <c r="S60" s="93">
        <f>SUM(S51:S56,S50)</f>
        <v>6746.8907000000008</v>
      </c>
      <c r="T60" s="96"/>
      <c r="U60" s="97">
        <f t="shared" si="1"/>
        <v>-93.899500000000444</v>
      </c>
      <c r="V60" s="98">
        <f>IF((L60)=0,"",(U60/L60))</f>
        <v>-1.3726411314295302E-2</v>
      </c>
      <c r="X60" s="95"/>
      <c r="Y60" s="95"/>
      <c r="Z60" s="93">
        <f>SUM(Z51:Z56,Z50)</f>
        <v>6795.4802000000009</v>
      </c>
      <c r="AA60" s="96"/>
      <c r="AB60" s="97">
        <f t="shared" si="3"/>
        <v>48.589500000000044</v>
      </c>
      <c r="AC60" s="98">
        <f>IF((S60)=0,"",(AB60/S60))</f>
        <v>7.201761842681109E-3</v>
      </c>
      <c r="AE60" s="95"/>
      <c r="AF60" s="95"/>
      <c r="AG60" s="93">
        <f>SUM(AG51:AG56,AG50)</f>
        <v>6814.4772000000012</v>
      </c>
      <c r="AH60" s="96"/>
      <c r="AI60" s="97">
        <f t="shared" ref="AI60:AI64" si="79">AG60-Z60</f>
        <v>18.997000000000298</v>
      </c>
      <c r="AJ60" s="98">
        <f>IF((Z60)=0,"",(AI60/Z60))</f>
        <v>2.7955345966573925E-3</v>
      </c>
      <c r="AL60" s="95"/>
      <c r="AM60" s="95"/>
      <c r="AN60" s="93">
        <f>SUM(AN51:AN56,AN50)</f>
        <v>6829.4992000000011</v>
      </c>
      <c r="AO60" s="96"/>
      <c r="AP60" s="97">
        <f t="shared" ref="AP60:AP64" si="80">AN60-AG60</f>
        <v>15.021999999999935</v>
      </c>
      <c r="AQ60" s="98">
        <f>IF((AG60)=0,"",(AP60/AG60))</f>
        <v>2.2044244274527667E-3</v>
      </c>
    </row>
    <row r="61" spans="2:43" x14ac:dyDescent="0.2">
      <c r="B61" s="99" t="s">
        <v>40</v>
      </c>
      <c r="C61" s="21"/>
      <c r="D61" s="21"/>
      <c r="E61" s="21"/>
      <c r="F61" s="100">
        <v>0.13</v>
      </c>
      <c r="G61" s="101"/>
      <c r="H61" s="102">
        <f>H60*F61</f>
        <v>861.94355000000019</v>
      </c>
      <c r="I61" s="103"/>
      <c r="J61" s="104">
        <v>0.13</v>
      </c>
      <c r="K61" s="103"/>
      <c r="L61" s="105">
        <f>L60*J61</f>
        <v>889.30272600000023</v>
      </c>
      <c r="M61" s="106"/>
      <c r="N61" s="107">
        <f t="shared" si="65"/>
        <v>27.359176000000048</v>
      </c>
      <c r="O61" s="108">
        <f t="shared" si="48"/>
        <v>3.1741261942269935E-2</v>
      </c>
      <c r="Q61" s="104">
        <v>0.13</v>
      </c>
      <c r="R61" s="103"/>
      <c r="S61" s="105">
        <f>S60*Q61</f>
        <v>877.09579100000019</v>
      </c>
      <c r="T61" s="106"/>
      <c r="U61" s="107">
        <f t="shared" si="1"/>
        <v>-12.206935000000044</v>
      </c>
      <c r="V61" s="108">
        <f t="shared" ref="V61:V70" si="81">IF((L61)=0,"",(U61/L61))</f>
        <v>-1.3726411314295287E-2</v>
      </c>
      <c r="X61" s="104">
        <v>0.13</v>
      </c>
      <c r="Y61" s="103"/>
      <c r="Z61" s="105">
        <f>Z60*X61</f>
        <v>883.4124260000001</v>
      </c>
      <c r="AA61" s="106"/>
      <c r="AB61" s="107">
        <f t="shared" si="3"/>
        <v>6.3166349999999056</v>
      </c>
      <c r="AC61" s="108">
        <f t="shared" ref="AC61:AC70" si="82">IF((S61)=0,"",(AB61/S61))</f>
        <v>7.2017618426809945E-3</v>
      </c>
      <c r="AE61" s="104">
        <v>0.13</v>
      </c>
      <c r="AF61" s="103"/>
      <c r="AG61" s="105">
        <f>AG60*AE61</f>
        <v>885.8820360000002</v>
      </c>
      <c r="AH61" s="106"/>
      <c r="AI61" s="107">
        <f t="shared" si="79"/>
        <v>2.4696100000001024</v>
      </c>
      <c r="AJ61" s="108">
        <f t="shared" ref="AJ61:AJ70" si="83">IF((Z61)=0,"",(AI61/Z61))</f>
        <v>2.7955345966574644E-3</v>
      </c>
      <c r="AL61" s="104">
        <v>0.13</v>
      </c>
      <c r="AM61" s="103"/>
      <c r="AN61" s="105">
        <f>AN60*AL61</f>
        <v>887.83489600000019</v>
      </c>
      <c r="AO61" s="106"/>
      <c r="AP61" s="107">
        <f t="shared" si="80"/>
        <v>1.9528599999999869</v>
      </c>
      <c r="AQ61" s="108">
        <f t="shared" ref="AQ61:AQ70" si="84">IF((AG61)=0,"",(AP61/AG61))</f>
        <v>2.2044244274527615E-3</v>
      </c>
    </row>
    <row r="62" spans="2:43" x14ac:dyDescent="0.2">
      <c r="B62" s="109" t="s">
        <v>41</v>
      </c>
      <c r="C62" s="21"/>
      <c r="D62" s="21"/>
      <c r="E62" s="21"/>
      <c r="F62" s="110"/>
      <c r="G62" s="101"/>
      <c r="H62" s="102">
        <f>H60+H61</f>
        <v>7492.2785500000009</v>
      </c>
      <c r="I62" s="103"/>
      <c r="J62" s="103"/>
      <c r="K62" s="103"/>
      <c r="L62" s="105">
        <f>L60+L61</f>
        <v>7730.0929260000012</v>
      </c>
      <c r="M62" s="106"/>
      <c r="N62" s="107">
        <f t="shared" si="65"/>
        <v>237.81437600000027</v>
      </c>
      <c r="O62" s="108">
        <f t="shared" si="48"/>
        <v>3.1741261942269915E-2</v>
      </c>
      <c r="Q62" s="103"/>
      <c r="R62" s="103"/>
      <c r="S62" s="105">
        <f>S60+S61</f>
        <v>7623.9864910000015</v>
      </c>
      <c r="T62" s="106"/>
      <c r="U62" s="107">
        <f t="shared" si="1"/>
        <v>-106.10643499999969</v>
      </c>
      <c r="V62" s="108">
        <f t="shared" si="81"/>
        <v>-1.3726411314295198E-2</v>
      </c>
      <c r="X62" s="103"/>
      <c r="Y62" s="103"/>
      <c r="Z62" s="105">
        <f>Z60+Z61</f>
        <v>7678.8926260000007</v>
      </c>
      <c r="AA62" s="106"/>
      <c r="AB62" s="107">
        <f t="shared" si="3"/>
        <v>54.906134999999267</v>
      </c>
      <c r="AC62" s="108">
        <f t="shared" si="82"/>
        <v>7.2017618426810058E-3</v>
      </c>
      <c r="AE62" s="103"/>
      <c r="AF62" s="103"/>
      <c r="AG62" s="105">
        <f>AG60+AG61</f>
        <v>7700.3592360000011</v>
      </c>
      <c r="AH62" s="106"/>
      <c r="AI62" s="107">
        <f t="shared" si="79"/>
        <v>21.466610000000401</v>
      </c>
      <c r="AJ62" s="108">
        <f t="shared" si="83"/>
        <v>2.7955345966574007E-3</v>
      </c>
      <c r="AL62" s="103"/>
      <c r="AM62" s="103"/>
      <c r="AN62" s="105">
        <f>AN60+AN61</f>
        <v>7717.3340960000014</v>
      </c>
      <c r="AO62" s="106"/>
      <c r="AP62" s="107">
        <f t="shared" si="80"/>
        <v>16.974860000000263</v>
      </c>
      <c r="AQ62" s="108">
        <f t="shared" si="84"/>
        <v>2.2044244274528105E-3</v>
      </c>
    </row>
    <row r="63" spans="2:43" ht="15.75" customHeight="1" x14ac:dyDescent="0.2">
      <c r="B63" s="415" t="s">
        <v>127</v>
      </c>
      <c r="C63" s="415"/>
      <c r="D63" s="415"/>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25">
      <c r="B64" s="416" t="s">
        <v>126</v>
      </c>
      <c r="C64" s="416"/>
      <c r="D64" s="416"/>
      <c r="E64" s="114"/>
      <c r="F64" s="115"/>
      <c r="G64" s="116"/>
      <c r="H64" s="117">
        <f>H62-H63</f>
        <v>7492.2785500000009</v>
      </c>
      <c r="I64" s="118"/>
      <c r="J64" s="118"/>
      <c r="K64" s="118"/>
      <c r="L64" s="119">
        <f>L62-L63</f>
        <v>7730.0929260000012</v>
      </c>
      <c r="M64" s="120"/>
      <c r="N64" s="121">
        <f t="shared" si="65"/>
        <v>237.81437600000027</v>
      </c>
      <c r="O64" s="122">
        <f t="shared" si="48"/>
        <v>3.1741261942269915E-2</v>
      </c>
      <c r="Q64" s="118"/>
      <c r="R64" s="118"/>
      <c r="S64" s="119">
        <f>S62-S63</f>
        <v>7623.9864910000015</v>
      </c>
      <c r="T64" s="120"/>
      <c r="U64" s="121">
        <f t="shared" si="1"/>
        <v>-106.10643499999969</v>
      </c>
      <c r="V64" s="122">
        <f t="shared" si="81"/>
        <v>-1.3726411314295198E-2</v>
      </c>
      <c r="X64" s="118"/>
      <c r="Y64" s="118"/>
      <c r="Z64" s="119">
        <f>Z62-Z63</f>
        <v>7678.8926260000007</v>
      </c>
      <c r="AA64" s="120"/>
      <c r="AB64" s="121">
        <f t="shared" si="3"/>
        <v>54.906134999999267</v>
      </c>
      <c r="AC64" s="122">
        <f t="shared" si="82"/>
        <v>7.2017618426810058E-3</v>
      </c>
      <c r="AE64" s="118"/>
      <c r="AF64" s="118"/>
      <c r="AG64" s="119">
        <f>AG62-AG63</f>
        <v>7700.3592360000011</v>
      </c>
      <c r="AH64" s="120"/>
      <c r="AI64" s="121">
        <f t="shared" si="79"/>
        <v>21.466610000000401</v>
      </c>
      <c r="AJ64" s="122">
        <f t="shared" si="83"/>
        <v>2.7955345966574007E-3</v>
      </c>
      <c r="AL64" s="118"/>
      <c r="AM64" s="118"/>
      <c r="AN64" s="119">
        <f>AN62-AN63</f>
        <v>7717.3340960000014</v>
      </c>
      <c r="AO64" s="120"/>
      <c r="AP64" s="121">
        <f t="shared" si="80"/>
        <v>16.974860000000263</v>
      </c>
      <c r="AQ64" s="122">
        <f t="shared" si="84"/>
        <v>2.2044244274528105E-3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827.1291500000001</v>
      </c>
      <c r="I66" s="134"/>
      <c r="J66" s="135"/>
      <c r="K66" s="135"/>
      <c r="L66" s="133">
        <f>SUM(L57:L58,L50,L51:L53)</f>
        <v>1035.8998200000001</v>
      </c>
      <c r="M66" s="136"/>
      <c r="N66" s="137">
        <f t="shared" ref="N66:N70" si="85">L66-H66</f>
        <v>208.77067</v>
      </c>
      <c r="O66" s="98">
        <f t="shared" ref="O66:O70" si="86">IF((H66)=0,"",(N66/H66))</f>
        <v>0.25240395650425324</v>
      </c>
      <c r="Q66" s="135"/>
      <c r="R66" s="135"/>
      <c r="S66" s="133">
        <f>SUM(S57:S58,S50,S51:S53)</f>
        <v>942.00031999999987</v>
      </c>
      <c r="T66" s="136"/>
      <c r="U66" s="137">
        <f t="shared" si="1"/>
        <v>-93.899500000000216</v>
      </c>
      <c r="V66" s="98">
        <f t="shared" si="81"/>
        <v>-9.0645348311770346E-2</v>
      </c>
      <c r="X66" s="135"/>
      <c r="Y66" s="135"/>
      <c r="Z66" s="133">
        <f>SUM(Z57:Z58,Z50,Z51:Z53)</f>
        <v>990.58981999999992</v>
      </c>
      <c r="AA66" s="136"/>
      <c r="AB66" s="137">
        <f t="shared" si="3"/>
        <v>48.589500000000044</v>
      </c>
      <c r="AC66" s="98">
        <f t="shared" si="82"/>
        <v>5.1581192668809339E-2</v>
      </c>
      <c r="AE66" s="135"/>
      <c r="AF66" s="135"/>
      <c r="AG66" s="133">
        <f>SUM(AG57:AG58,AG50,AG51:AG53)</f>
        <v>1009.58682</v>
      </c>
      <c r="AH66" s="136"/>
      <c r="AI66" s="137">
        <f t="shared" ref="AI66:AI70" si="87">AG66-Z66</f>
        <v>18.997000000000071</v>
      </c>
      <c r="AJ66" s="98">
        <f t="shared" si="83"/>
        <v>1.9177463382371598E-2</v>
      </c>
      <c r="AL66" s="135"/>
      <c r="AM66" s="135"/>
      <c r="AN66" s="133">
        <f>SUM(AN57:AN58,AN50,AN51:AN53)</f>
        <v>1024.6088199999999</v>
      </c>
      <c r="AO66" s="136"/>
      <c r="AP66" s="137">
        <f t="shared" ref="AP66:AP70" si="88">AN66-AG66</f>
        <v>15.021999999999935</v>
      </c>
      <c r="AQ66" s="98">
        <f t="shared" si="84"/>
        <v>1.4879354308527853E-2</v>
      </c>
    </row>
    <row r="67" spans="1:43" s="79" customFormat="1" x14ac:dyDescent="0.2">
      <c r="B67" s="138" t="s">
        <v>40</v>
      </c>
      <c r="C67" s="73"/>
      <c r="D67" s="73"/>
      <c r="E67" s="73"/>
      <c r="F67" s="139">
        <v>0.13</v>
      </c>
      <c r="G67" s="132"/>
      <c r="H67" s="140">
        <f>H66*F67</f>
        <v>107.52678950000002</v>
      </c>
      <c r="I67" s="141"/>
      <c r="J67" s="142">
        <v>0.13</v>
      </c>
      <c r="K67" s="143"/>
      <c r="L67" s="144">
        <f>L66*J67</f>
        <v>134.66697660000003</v>
      </c>
      <c r="M67" s="145"/>
      <c r="N67" s="146">
        <f t="shared" si="85"/>
        <v>27.140187100000006</v>
      </c>
      <c r="O67" s="108">
        <f t="shared" si="86"/>
        <v>0.25240395650425329</v>
      </c>
      <c r="Q67" s="142">
        <v>0.13</v>
      </c>
      <c r="R67" s="143"/>
      <c r="S67" s="144">
        <f>S66*Q67</f>
        <v>122.46004159999998</v>
      </c>
      <c r="T67" s="145"/>
      <c r="U67" s="146">
        <f t="shared" si="1"/>
        <v>-12.206935000000044</v>
      </c>
      <c r="V67" s="108">
        <f t="shared" si="81"/>
        <v>-9.0645348311770457E-2</v>
      </c>
      <c r="X67" s="142">
        <v>0.13</v>
      </c>
      <c r="Y67" s="143"/>
      <c r="Z67" s="144">
        <f>Z66*X67</f>
        <v>128.7766766</v>
      </c>
      <c r="AA67" s="145"/>
      <c r="AB67" s="146">
        <f t="shared" si="3"/>
        <v>6.3166350000000193</v>
      </c>
      <c r="AC67" s="108">
        <f t="shared" si="82"/>
        <v>5.158119266880945E-2</v>
      </c>
      <c r="AE67" s="142">
        <v>0.13</v>
      </c>
      <c r="AF67" s="143"/>
      <c r="AG67" s="144">
        <f>AG66*AE67</f>
        <v>131.24628659999999</v>
      </c>
      <c r="AH67" s="145"/>
      <c r="AI67" s="146">
        <f t="shared" si="87"/>
        <v>2.4696099999999888</v>
      </c>
      <c r="AJ67" s="108">
        <f t="shared" si="83"/>
        <v>1.9177463382371439E-2</v>
      </c>
      <c r="AL67" s="142">
        <v>0.13</v>
      </c>
      <c r="AM67" s="143"/>
      <c r="AN67" s="144">
        <f>AN66*AL67</f>
        <v>133.19914660000001</v>
      </c>
      <c r="AO67" s="145"/>
      <c r="AP67" s="146">
        <f t="shared" si="88"/>
        <v>1.9528600000000154</v>
      </c>
      <c r="AQ67" s="108">
        <f t="shared" si="84"/>
        <v>1.4879354308528037E-2</v>
      </c>
    </row>
    <row r="68" spans="1:43" s="79" customFormat="1" x14ac:dyDescent="0.2">
      <c r="B68" s="147" t="s">
        <v>41</v>
      </c>
      <c r="C68" s="73"/>
      <c r="D68" s="73"/>
      <c r="E68" s="73"/>
      <c r="F68" s="148"/>
      <c r="G68" s="149"/>
      <c r="H68" s="140">
        <f>H66+H67</f>
        <v>934.65593950000016</v>
      </c>
      <c r="I68" s="141"/>
      <c r="J68" s="141"/>
      <c r="K68" s="141"/>
      <c r="L68" s="144">
        <f>L66+L67</f>
        <v>1170.5667966000001</v>
      </c>
      <c r="M68" s="145"/>
      <c r="N68" s="146">
        <f t="shared" si="85"/>
        <v>235.91085709999993</v>
      </c>
      <c r="O68" s="108">
        <f t="shared" si="86"/>
        <v>0.25240395650425318</v>
      </c>
      <c r="Q68" s="141"/>
      <c r="R68" s="141"/>
      <c r="S68" s="144">
        <f>S66+S67</f>
        <v>1064.4603615999999</v>
      </c>
      <c r="T68" s="145"/>
      <c r="U68" s="146">
        <f t="shared" si="1"/>
        <v>-106.10643500000015</v>
      </c>
      <c r="V68" s="108">
        <f t="shared" si="81"/>
        <v>-9.0645348311770263E-2</v>
      </c>
      <c r="X68" s="141"/>
      <c r="Y68" s="141"/>
      <c r="Z68" s="144">
        <f>Z66+Z67</f>
        <v>1119.3664965999999</v>
      </c>
      <c r="AA68" s="145"/>
      <c r="AB68" s="146">
        <f t="shared" si="3"/>
        <v>54.906134999999949</v>
      </c>
      <c r="AC68" s="108">
        <f t="shared" si="82"/>
        <v>5.1581192668809242E-2</v>
      </c>
      <c r="AE68" s="141"/>
      <c r="AF68" s="141"/>
      <c r="AG68" s="144">
        <f>AG66+AG67</f>
        <v>1140.8331066000001</v>
      </c>
      <c r="AH68" s="145"/>
      <c r="AI68" s="146">
        <f t="shared" si="87"/>
        <v>21.466610000000173</v>
      </c>
      <c r="AJ68" s="108">
        <f t="shared" si="83"/>
        <v>1.9177463382371682E-2</v>
      </c>
      <c r="AL68" s="141"/>
      <c r="AM68" s="141"/>
      <c r="AN68" s="144">
        <f>AN66+AN67</f>
        <v>1157.8079665999999</v>
      </c>
      <c r="AO68" s="145"/>
      <c r="AP68" s="146">
        <f t="shared" si="88"/>
        <v>16.974859999999808</v>
      </c>
      <c r="AQ68" s="108">
        <f t="shared" si="84"/>
        <v>1.4879354308527749E-2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25">
      <c r="B70" s="414" t="s">
        <v>128</v>
      </c>
      <c r="C70" s="414"/>
      <c r="D70" s="414"/>
      <c r="E70" s="152"/>
      <c r="F70" s="153"/>
      <c r="G70" s="154"/>
      <c r="H70" s="155">
        <f>H68-H69</f>
        <v>934.65593950000016</v>
      </c>
      <c r="I70" s="156"/>
      <c r="J70" s="156"/>
      <c r="K70" s="156"/>
      <c r="L70" s="157">
        <f>L68-L69</f>
        <v>1170.5667966000001</v>
      </c>
      <c r="M70" s="158"/>
      <c r="N70" s="159">
        <f t="shared" si="85"/>
        <v>235.91085709999993</v>
      </c>
      <c r="O70" s="160">
        <f t="shared" si="86"/>
        <v>0.25240395650425318</v>
      </c>
      <c r="Q70" s="156"/>
      <c r="R70" s="156"/>
      <c r="S70" s="157">
        <f>S68-S69</f>
        <v>1064.4603615999999</v>
      </c>
      <c r="T70" s="158"/>
      <c r="U70" s="159">
        <f t="shared" si="1"/>
        <v>-106.10643500000015</v>
      </c>
      <c r="V70" s="160">
        <f t="shared" si="81"/>
        <v>-9.0645348311770263E-2</v>
      </c>
      <c r="X70" s="156"/>
      <c r="Y70" s="156"/>
      <c r="Z70" s="157">
        <f>Z68-Z69</f>
        <v>1119.3664965999999</v>
      </c>
      <c r="AA70" s="158"/>
      <c r="AB70" s="159">
        <f t="shared" si="3"/>
        <v>54.906134999999949</v>
      </c>
      <c r="AC70" s="160">
        <f t="shared" si="82"/>
        <v>5.1581192668809242E-2</v>
      </c>
      <c r="AE70" s="156"/>
      <c r="AF70" s="156"/>
      <c r="AG70" s="157">
        <f>AG68-AG69</f>
        <v>1140.8331066000001</v>
      </c>
      <c r="AH70" s="158"/>
      <c r="AI70" s="159">
        <f t="shared" si="87"/>
        <v>21.466610000000173</v>
      </c>
      <c r="AJ70" s="160">
        <f t="shared" si="83"/>
        <v>1.9177463382371682E-2</v>
      </c>
      <c r="AL70" s="156"/>
      <c r="AM70" s="156"/>
      <c r="AN70" s="157">
        <f>AN68-AN69</f>
        <v>1157.8079665999999</v>
      </c>
      <c r="AO70" s="158"/>
      <c r="AP70" s="159">
        <f t="shared" si="88"/>
        <v>16.974859999999808</v>
      </c>
      <c r="AQ70" s="160">
        <f t="shared" si="84"/>
        <v>1.4879354308527749E-2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295275</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G11" zoomScale="85" zoomScaleNormal="85" zoomScaleSheetLayoutView="100" workbookViewId="0">
      <selection activeCell="G87" sqref="G8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6" style="6" customWidth="1"/>
    <col min="15" max="15" width="13.140625" style="6"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57</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212.96</v>
      </c>
      <c r="R23" s="29">
        <v>1</v>
      </c>
      <c r="S23" s="26">
        <f>R23*Q23</f>
        <v>212.96</v>
      </c>
      <c r="T23" s="27"/>
      <c r="U23" s="30">
        <f>S23-L23</f>
        <v>12.960000000000008</v>
      </c>
      <c r="V23" s="31">
        <f>IF((L23)=0,"",(U23/L23))</f>
        <v>6.4800000000000038E-2</v>
      </c>
      <c r="X23" s="24">
        <f>+'&gt;50 (100)'!X23</f>
        <v>224.12</v>
      </c>
      <c r="Y23" s="29">
        <v>1</v>
      </c>
      <c r="Z23" s="26">
        <f>Y23*X23</f>
        <v>224.12</v>
      </c>
      <c r="AA23" s="27"/>
      <c r="AB23" s="30">
        <f>Z23-S23</f>
        <v>11.159999999999997</v>
      </c>
      <c r="AC23" s="31">
        <f>IF((S23)=0,"",(AB23/S23))</f>
        <v>5.2404207362885029E-2</v>
      </c>
      <c r="AE23" s="24">
        <f>+'&gt;50 (100)'!AE23</f>
        <v>230.96</v>
      </c>
      <c r="AF23" s="29">
        <v>1</v>
      </c>
      <c r="AG23" s="26">
        <f>AF23*AE23</f>
        <v>230.96</v>
      </c>
      <c r="AH23" s="27"/>
      <c r="AI23" s="30">
        <f>AG23-Z23</f>
        <v>6.8400000000000034</v>
      </c>
      <c r="AJ23" s="31">
        <f>IF((Z23)=0,"",(AI23/Z23))</f>
        <v>3.0519364626093178E-2</v>
      </c>
      <c r="AL23" s="24">
        <f>+'&gt;50 (100)'!AL23</f>
        <v>236.29</v>
      </c>
      <c r="AM23" s="29">
        <v>1</v>
      </c>
      <c r="AN23" s="26">
        <f>AM23*AL23</f>
        <v>236.29</v>
      </c>
      <c r="AO23" s="27"/>
      <c r="AP23" s="30">
        <f>AN23-AG23</f>
        <v>5.3299999999999841</v>
      </c>
      <c r="AQ23" s="31">
        <f>IF((AG23)=0,"",(AP23/AG23))</f>
        <v>2.3077589192933772E-2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250</v>
      </c>
      <c r="H29" s="26">
        <f t="shared" si="0"/>
        <v>1219</v>
      </c>
      <c r="I29" s="27"/>
      <c r="J29" s="24">
        <f>+'&gt;50 (100)'!J29</f>
        <v>5.5274000000000001</v>
      </c>
      <c r="K29" s="45">
        <f>+$F$19</f>
        <v>250</v>
      </c>
      <c r="L29" s="26">
        <f t="shared" si="22"/>
        <v>1381.85</v>
      </c>
      <c r="M29" s="27"/>
      <c r="N29" s="30">
        <f t="shared" si="23"/>
        <v>162.84999999999991</v>
      </c>
      <c r="O29" s="31">
        <f t="shared" si="24"/>
        <v>0.13359310910582436</v>
      </c>
      <c r="Q29" s="24">
        <f>+'&gt;50 (100)'!Q29</f>
        <v>5.9360999999999997</v>
      </c>
      <c r="R29" s="45">
        <f>+$F$19</f>
        <v>250</v>
      </c>
      <c r="S29" s="26">
        <f t="shared" si="25"/>
        <v>1484.0249999999999</v>
      </c>
      <c r="T29" s="27"/>
      <c r="U29" s="30">
        <f t="shared" si="1"/>
        <v>102.17499999999995</v>
      </c>
      <c r="V29" s="31">
        <f t="shared" si="2"/>
        <v>7.3940731627890124E-2</v>
      </c>
      <c r="X29" s="24">
        <f>+'&gt;50 (100)'!X29</f>
        <v>6.2972999999999999</v>
      </c>
      <c r="Y29" s="45">
        <f>+$F$19</f>
        <v>250</v>
      </c>
      <c r="Z29" s="26">
        <f t="shared" si="26"/>
        <v>1574.325</v>
      </c>
      <c r="AA29" s="27"/>
      <c r="AB29" s="30">
        <f t="shared" si="3"/>
        <v>90.300000000000182</v>
      </c>
      <c r="AC29" s="31">
        <f t="shared" si="4"/>
        <v>6.0848031535857001E-2</v>
      </c>
      <c r="AE29" s="24">
        <f>+'&gt;50 (100)'!AE29</f>
        <v>6.5397999999999996</v>
      </c>
      <c r="AF29" s="45">
        <f>+$F$19</f>
        <v>250</v>
      </c>
      <c r="AG29" s="26">
        <f t="shared" si="27"/>
        <v>1634.9499999999998</v>
      </c>
      <c r="AH29" s="27"/>
      <c r="AI29" s="30">
        <f t="shared" si="5"/>
        <v>60.624999999999773</v>
      </c>
      <c r="AJ29" s="31">
        <f t="shared" si="6"/>
        <v>3.8508567163704932E-2</v>
      </c>
      <c r="AL29" s="24">
        <f>+'&gt;50 (100)'!AL29</f>
        <v>6.7328999999999999</v>
      </c>
      <c r="AM29" s="45">
        <f>+$F$19</f>
        <v>250</v>
      </c>
      <c r="AN29" s="26">
        <f t="shared" si="28"/>
        <v>1683.2249999999999</v>
      </c>
      <c r="AO29" s="27"/>
      <c r="AP29" s="30">
        <f t="shared" si="7"/>
        <v>48.275000000000091</v>
      </c>
      <c r="AQ29" s="31">
        <f t="shared" si="8"/>
        <v>2.9526896846998437E-2</v>
      </c>
    </row>
    <row r="30" spans="2:43" x14ac:dyDescent="0.2">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
      <c r="B31" s="21" t="s">
        <v>136</v>
      </c>
      <c r="C31" s="21"/>
      <c r="D31" s="22" t="s">
        <v>59</v>
      </c>
      <c r="E31" s="23"/>
      <c r="F31" s="24">
        <f>+'Proposed Rates'!D69</f>
        <v>0</v>
      </c>
      <c r="G31" s="45">
        <f>+$F$19</f>
        <v>250</v>
      </c>
      <c r="H31" s="26">
        <f t="shared" si="0"/>
        <v>0</v>
      </c>
      <c r="I31" s="27"/>
      <c r="J31" s="24">
        <f>+'&gt;50 (100)'!J31</f>
        <v>-1.15E-2</v>
      </c>
      <c r="K31" s="45">
        <f>+$F$19</f>
        <v>250</v>
      </c>
      <c r="L31" s="26">
        <f t="shared" si="22"/>
        <v>-2.875</v>
      </c>
      <c r="M31" s="27"/>
      <c r="N31" s="30">
        <f t="shared" si="23"/>
        <v>-2.875</v>
      </c>
      <c r="O31" s="31" t="str">
        <f t="shared" si="24"/>
        <v/>
      </c>
      <c r="Q31" s="24">
        <f>+'&gt;50 (100)'!Q31</f>
        <v>-1.15E-2</v>
      </c>
      <c r="R31" s="45">
        <f>+$F$19</f>
        <v>250</v>
      </c>
      <c r="S31" s="26">
        <f t="shared" si="25"/>
        <v>-2.875</v>
      </c>
      <c r="T31" s="27"/>
      <c r="U31" s="30">
        <f t="shared" si="1"/>
        <v>0</v>
      </c>
      <c r="V31" s="31">
        <f t="shared" si="2"/>
        <v>0</v>
      </c>
      <c r="X31" s="24">
        <f>+'&gt;50 (100)'!X31</f>
        <v>0</v>
      </c>
      <c r="Y31" s="45">
        <f>+$F$19</f>
        <v>250</v>
      </c>
      <c r="Z31" s="26">
        <f t="shared" si="26"/>
        <v>0</v>
      </c>
      <c r="AA31" s="27"/>
      <c r="AB31" s="30">
        <f t="shared" si="3"/>
        <v>2.875</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250</v>
      </c>
      <c r="H36" s="26">
        <f t="shared" si="0"/>
        <v>42.924999999999997</v>
      </c>
      <c r="I36" s="27"/>
      <c r="J36" s="28">
        <f>+'Proposed Rates'!E54</f>
        <v>-0.19320000000000001</v>
      </c>
      <c r="K36" s="25">
        <f>$F19</f>
        <v>250</v>
      </c>
      <c r="L36" s="26">
        <f t="shared" si="22"/>
        <v>-48.300000000000004</v>
      </c>
      <c r="M36" s="27"/>
      <c r="N36" s="30">
        <f t="shared" si="23"/>
        <v>-91.224999999999994</v>
      </c>
      <c r="O36" s="31">
        <f t="shared" si="24"/>
        <v>-2.1252184041933604</v>
      </c>
      <c r="Q36" s="28">
        <f>+'Proposed Rates'!F54</f>
        <v>-0.19320000000000001</v>
      </c>
      <c r="R36" s="25">
        <f>$F19</f>
        <v>250</v>
      </c>
      <c r="S36" s="26">
        <f t="shared" si="25"/>
        <v>-48.300000000000004</v>
      </c>
      <c r="T36" s="27"/>
      <c r="U36" s="30">
        <f>S36-L36</f>
        <v>0</v>
      </c>
      <c r="V36" s="31">
        <f t="shared" si="2"/>
        <v>0</v>
      </c>
      <c r="X36" s="28">
        <f>+'Proposed Rates'!G54</f>
        <v>0</v>
      </c>
      <c r="Y36" s="25">
        <f>$F19</f>
        <v>250</v>
      </c>
      <c r="Z36" s="26">
        <f t="shared" si="26"/>
        <v>0</v>
      </c>
      <c r="AA36" s="27"/>
      <c r="AB36" s="30">
        <f t="shared" si="3"/>
        <v>48.300000000000004</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1461.925</v>
      </c>
      <c r="I39" s="62"/>
      <c r="J39" s="239"/>
      <c r="K39" s="240"/>
      <c r="L39" s="238">
        <f>SUM(L23:L38)</f>
        <v>1530.675</v>
      </c>
      <c r="M39" s="62"/>
      <c r="N39" s="37">
        <f t="shared" si="23"/>
        <v>68.75</v>
      </c>
      <c r="O39" s="38">
        <f t="shared" si="24"/>
        <v>4.7027036270670522E-2</v>
      </c>
      <c r="Q39" s="239"/>
      <c r="R39" s="240"/>
      <c r="S39" s="238">
        <f>SUM(S23:S38)</f>
        <v>1645.81</v>
      </c>
      <c r="T39" s="62"/>
      <c r="U39" s="37">
        <f t="shared" si="1"/>
        <v>115.13499999999999</v>
      </c>
      <c r="V39" s="38">
        <f t="shared" si="2"/>
        <v>7.5218449376908872E-2</v>
      </c>
      <c r="X39" s="239"/>
      <c r="Y39" s="240"/>
      <c r="Z39" s="238">
        <f>SUM(Z23:Z38)</f>
        <v>1798.4450000000002</v>
      </c>
      <c r="AA39" s="62"/>
      <c r="AB39" s="37">
        <f t="shared" si="3"/>
        <v>152.63500000000022</v>
      </c>
      <c r="AC39" s="38">
        <f t="shared" si="4"/>
        <v>9.2741567981723422E-2</v>
      </c>
      <c r="AE39" s="239"/>
      <c r="AF39" s="240"/>
      <c r="AG39" s="238">
        <f>SUM(AG23:AG38)</f>
        <v>1865.9099999999999</v>
      </c>
      <c r="AH39" s="62"/>
      <c r="AI39" s="37">
        <f t="shared" si="5"/>
        <v>67.464999999999691</v>
      </c>
      <c r="AJ39" s="38">
        <f t="shared" si="6"/>
        <v>3.7512962587123701E-2</v>
      </c>
      <c r="AL39" s="239"/>
      <c r="AM39" s="240"/>
      <c r="AN39" s="238">
        <f>SUM(AN23:AN38)</f>
        <v>1919.5149999999999</v>
      </c>
      <c r="AO39" s="62"/>
      <c r="AP39" s="37">
        <f t="shared" si="7"/>
        <v>53.605000000000018</v>
      </c>
      <c r="AQ39" s="38">
        <f t="shared" si="8"/>
        <v>2.8728609632833323E-2</v>
      </c>
    </row>
    <row r="40" spans="2:43" ht="38.25" x14ac:dyDescent="0.2">
      <c r="B40" s="40" t="s">
        <v>100</v>
      </c>
      <c r="C40" s="21"/>
      <c r="D40" s="22" t="s">
        <v>59</v>
      </c>
      <c r="E40" s="23"/>
      <c r="F40" s="24">
        <f>+'Proposed Rates'!D40</f>
        <v>-4.0300000000000002E-2</v>
      </c>
      <c r="G40" s="45">
        <f>+$F$19</f>
        <v>250</v>
      </c>
      <c r="H40" s="26">
        <f>G40*F40</f>
        <v>-10.075000000000001</v>
      </c>
      <c r="I40" s="27"/>
      <c r="J40" s="24">
        <f>+'Proposed Rates'!E40</f>
        <v>-0.18210000000000001</v>
      </c>
      <c r="K40" s="45">
        <f>+$F$19</f>
        <v>250</v>
      </c>
      <c r="L40" s="26">
        <f>K40*J40</f>
        <v>-45.525000000000006</v>
      </c>
      <c r="M40" s="27"/>
      <c r="N40" s="30">
        <f>L40-H40</f>
        <v>-35.450000000000003</v>
      </c>
      <c r="O40" s="31">
        <f>IF((H40)=0,"",(N40/H40))</f>
        <v>3.5186104218362284</v>
      </c>
      <c r="Q40" s="24">
        <f>+'Proposed Rates'!F40</f>
        <v>-0.182</v>
      </c>
      <c r="R40" s="45">
        <f>+$F$19</f>
        <v>250</v>
      </c>
      <c r="S40" s="26">
        <f>R40*Q40</f>
        <v>-45.5</v>
      </c>
      <c r="T40" s="27"/>
      <c r="U40" s="30">
        <f t="shared" si="1"/>
        <v>2.5000000000005684E-2</v>
      </c>
      <c r="V40" s="31">
        <f t="shared" si="2"/>
        <v>-5.4914881933016324E-4</v>
      </c>
      <c r="X40" s="24">
        <f>+'Proposed Rates'!G40</f>
        <v>0</v>
      </c>
      <c r="Y40" s="45">
        <f>+$F$19</f>
        <v>250</v>
      </c>
      <c r="Z40" s="26">
        <f>Y40*X40</f>
        <v>0</v>
      </c>
      <c r="AA40" s="27"/>
      <c r="AB40" s="30">
        <f t="shared" si="3"/>
        <v>45.5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250</v>
      </c>
      <c r="H43" s="26">
        <f t="shared" si="37"/>
        <v>-6.1749999999999998</v>
      </c>
      <c r="I43" s="41"/>
      <c r="J43" s="24">
        <f>+'Proposed Rates'!E141</f>
        <v>-0.1053</v>
      </c>
      <c r="K43" s="45">
        <f>+F19</f>
        <v>250</v>
      </c>
      <c r="L43" s="26">
        <f t="shared" si="39"/>
        <v>-26.325000000000003</v>
      </c>
      <c r="M43" s="42"/>
      <c r="N43" s="30">
        <f t="shared" si="40"/>
        <v>-20.150000000000002</v>
      </c>
      <c r="O43" s="31">
        <f t="shared" si="41"/>
        <v>3.2631578947368425</v>
      </c>
      <c r="Q43" s="28">
        <f>+'Proposed Rates'!F141</f>
        <v>0</v>
      </c>
      <c r="R43" s="25">
        <f>$F$19</f>
        <v>250</v>
      </c>
      <c r="S43" s="26">
        <f t="shared" si="43"/>
        <v>0</v>
      </c>
      <c r="T43" s="42"/>
      <c r="U43" s="30">
        <f t="shared" si="1"/>
        <v>26.325000000000003</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250</v>
      </c>
      <c r="H44" s="26">
        <f>G44*F44</f>
        <v>6.13</v>
      </c>
      <c r="I44" s="27"/>
      <c r="J44" s="46">
        <f>'Proposed Rates'!E235</f>
        <v>2.4340000000000001E-2</v>
      </c>
      <c r="K44" s="45">
        <f>+$F$19</f>
        <v>250</v>
      </c>
      <c r="L44" s="26">
        <f>K44*J44</f>
        <v>6.085</v>
      </c>
      <c r="M44" s="27"/>
      <c r="N44" s="30">
        <f>L44-H44</f>
        <v>-4.4999999999999929E-2</v>
      </c>
      <c r="O44" s="31">
        <f>IF((H44)=0,"",(N44/H44))</f>
        <v>-7.3409461663947687E-3</v>
      </c>
      <c r="Q44" s="46">
        <f>'Proposed Rates'!F235</f>
        <v>2.4649999999999998E-2</v>
      </c>
      <c r="R44" s="45">
        <f>+$F$19</f>
        <v>250</v>
      </c>
      <c r="S44" s="26">
        <f>R44*Q44</f>
        <v>6.1624999999999996</v>
      </c>
      <c r="T44" s="27"/>
      <c r="U44" s="30">
        <f t="shared" si="1"/>
        <v>7.749999999999968E-2</v>
      </c>
      <c r="V44" s="31">
        <f t="shared" si="2"/>
        <v>1.2736236647493784E-2</v>
      </c>
      <c r="X44" s="46">
        <f>'Proposed Rates'!G235</f>
        <v>2.494E-2</v>
      </c>
      <c r="Y44" s="45">
        <f>+$F$19</f>
        <v>250</v>
      </c>
      <c r="Z44" s="26">
        <f>Y44*X44</f>
        <v>6.2350000000000003</v>
      </c>
      <c r="AA44" s="27"/>
      <c r="AB44" s="30">
        <f t="shared" si="3"/>
        <v>7.2500000000000675E-2</v>
      </c>
      <c r="AC44" s="31">
        <f t="shared" si="4"/>
        <v>1.1764705882353052E-2</v>
      </c>
      <c r="AE44" s="46">
        <f>'Proposed Rates'!H235</f>
        <v>2.5180000000000001E-2</v>
      </c>
      <c r="AF44" s="45">
        <f>+$F$19</f>
        <v>250</v>
      </c>
      <c r="AG44" s="26">
        <f>AF44*AE44</f>
        <v>6.2949999999999999</v>
      </c>
      <c r="AH44" s="27"/>
      <c r="AI44" s="30">
        <f t="shared" si="5"/>
        <v>5.9999999999999609E-2</v>
      </c>
      <c r="AJ44" s="31">
        <f t="shared" si="6"/>
        <v>9.6230954290296086E-3</v>
      </c>
      <c r="AL44" s="46">
        <f>'Proposed Rates'!I235</f>
        <v>2.5520000000000001E-2</v>
      </c>
      <c r="AM44" s="45">
        <f>+$F$19</f>
        <v>250</v>
      </c>
      <c r="AN44" s="26">
        <f>AM44*AL44</f>
        <v>6.38</v>
      </c>
      <c r="AO44" s="27"/>
      <c r="AP44" s="30">
        <f t="shared" si="7"/>
        <v>8.4999999999999964E-2</v>
      </c>
      <c r="AQ44" s="31">
        <f t="shared" si="8"/>
        <v>1.3502779984114371E-2</v>
      </c>
    </row>
    <row r="45" spans="2:43" x14ac:dyDescent="0.2">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1260.1799999999998</v>
      </c>
      <c r="I47" s="36"/>
      <c r="J47" s="53"/>
      <c r="K47" s="55"/>
      <c r="L47" s="54">
        <f>SUM(L40:L46)+L39</f>
        <v>1797.06</v>
      </c>
      <c r="M47" s="36"/>
      <c r="N47" s="37">
        <f t="shared" ref="N47:N64" si="58">L47-H47</f>
        <v>536.88000000000011</v>
      </c>
      <c r="O47" s="38">
        <f t="shared" si="41"/>
        <v>0.426034376041518</v>
      </c>
      <c r="Q47" s="53"/>
      <c r="R47" s="55"/>
      <c r="S47" s="54">
        <f>SUM(S40:S46)+S39</f>
        <v>1606.4724999999999</v>
      </c>
      <c r="T47" s="36"/>
      <c r="U47" s="37">
        <f t="shared" si="1"/>
        <v>-190.58750000000009</v>
      </c>
      <c r="V47" s="38">
        <f t="shared" si="2"/>
        <v>-0.10605516788532386</v>
      </c>
      <c r="X47" s="53"/>
      <c r="Y47" s="55"/>
      <c r="Z47" s="54">
        <f>SUM(Z40:Z46)+Z39</f>
        <v>1804.68</v>
      </c>
      <c r="AA47" s="36"/>
      <c r="AB47" s="37">
        <f t="shared" si="3"/>
        <v>198.20750000000021</v>
      </c>
      <c r="AC47" s="38">
        <f t="shared" si="4"/>
        <v>0.12338057451963867</v>
      </c>
      <c r="AE47" s="53"/>
      <c r="AF47" s="55"/>
      <c r="AG47" s="54">
        <f>SUM(AG40:AG46)+AG39</f>
        <v>1872.2049999999999</v>
      </c>
      <c r="AH47" s="36"/>
      <c r="AI47" s="37">
        <f t="shared" si="5"/>
        <v>67.524999999999864</v>
      </c>
      <c r="AJ47" s="38">
        <f t="shared" si="6"/>
        <v>3.7416605714032325E-2</v>
      </c>
      <c r="AL47" s="53"/>
      <c r="AM47" s="55"/>
      <c r="AN47" s="54">
        <f>SUM(AN40:AN46)+AN39</f>
        <v>1925.895</v>
      </c>
      <c r="AO47" s="36"/>
      <c r="AP47" s="37">
        <f t="shared" si="7"/>
        <v>53.690000000000055</v>
      </c>
      <c r="AQ47" s="38">
        <f t="shared" si="8"/>
        <v>2.8677415133492357E-2</v>
      </c>
    </row>
    <row r="48" spans="2:43" x14ac:dyDescent="0.2">
      <c r="B48" s="27" t="s">
        <v>28</v>
      </c>
      <c r="C48" s="27"/>
      <c r="D48" s="56" t="s">
        <v>59</v>
      </c>
      <c r="E48" s="57"/>
      <c r="F48" s="28">
        <f>'Proposed Rates'!D155</f>
        <v>2.9016999999999999</v>
      </c>
      <c r="G48" s="58">
        <f>+$F$19</f>
        <v>250</v>
      </c>
      <c r="H48" s="26">
        <f>G48*F48</f>
        <v>725.42499999999995</v>
      </c>
      <c r="I48" s="27"/>
      <c r="J48" s="28">
        <f>'Proposed Rates'!E155</f>
        <v>2.8389000000000002</v>
      </c>
      <c r="K48" s="58">
        <f>+$F$19</f>
        <v>250</v>
      </c>
      <c r="L48" s="26">
        <f>K48*J48</f>
        <v>709.72500000000002</v>
      </c>
      <c r="M48" s="27"/>
      <c r="N48" s="30">
        <f t="shared" si="58"/>
        <v>-15.699999999999932</v>
      </c>
      <c r="O48" s="31">
        <f t="shared" si="41"/>
        <v>-2.1642485439569814E-2</v>
      </c>
      <c r="Q48" s="28">
        <f>'Proposed Rates'!F155</f>
        <v>2.8389000000000002</v>
      </c>
      <c r="R48" s="58">
        <f>+$F$19</f>
        <v>250</v>
      </c>
      <c r="S48" s="26">
        <f>R48*Q48</f>
        <v>709.72500000000002</v>
      </c>
      <c r="T48" s="27"/>
      <c r="U48" s="30">
        <f t="shared" si="1"/>
        <v>0</v>
      </c>
      <c r="V48" s="31">
        <f t="shared" si="2"/>
        <v>0</v>
      </c>
      <c r="X48" s="28">
        <f>'Proposed Rates'!G155</f>
        <v>2.8389000000000002</v>
      </c>
      <c r="Y48" s="58">
        <f>+$F$19</f>
        <v>250</v>
      </c>
      <c r="Z48" s="26">
        <f>Y48*X48</f>
        <v>709.72500000000002</v>
      </c>
      <c r="AA48" s="27"/>
      <c r="AB48" s="30">
        <f t="shared" si="3"/>
        <v>0</v>
      </c>
      <c r="AC48" s="31">
        <f t="shared" si="4"/>
        <v>0</v>
      </c>
      <c r="AE48" s="28">
        <f>'Proposed Rates'!H155</f>
        <v>2.8389000000000002</v>
      </c>
      <c r="AF48" s="58">
        <f>+$F$19</f>
        <v>250</v>
      </c>
      <c r="AG48" s="26">
        <f>AF48*AE48</f>
        <v>709.72500000000002</v>
      </c>
      <c r="AH48" s="27"/>
      <c r="AI48" s="30">
        <f t="shared" si="5"/>
        <v>0</v>
      </c>
      <c r="AJ48" s="31">
        <f t="shared" si="6"/>
        <v>0</v>
      </c>
      <c r="AL48" s="28">
        <f>'Proposed Rates'!I155</f>
        <v>2.8389000000000002</v>
      </c>
      <c r="AM48" s="58">
        <f>+$F$19</f>
        <v>250</v>
      </c>
      <c r="AN48" s="26">
        <f>AM48*AL48</f>
        <v>709.72500000000002</v>
      </c>
      <c r="AO48" s="27"/>
      <c r="AP48" s="30">
        <f t="shared" si="7"/>
        <v>0</v>
      </c>
      <c r="AQ48" s="31">
        <f t="shared" si="8"/>
        <v>0</v>
      </c>
    </row>
    <row r="49" spans="2:43" ht="25.5" x14ac:dyDescent="0.2">
      <c r="B49" s="60" t="s">
        <v>29</v>
      </c>
      <c r="C49" s="27"/>
      <c r="D49" s="56" t="s">
        <v>59</v>
      </c>
      <c r="E49" s="57"/>
      <c r="F49" s="28">
        <f>'Proposed Rates'!D169</f>
        <v>2.0474000000000001</v>
      </c>
      <c r="G49" s="58">
        <f>G48</f>
        <v>250</v>
      </c>
      <c r="H49" s="26">
        <f>G49*F49</f>
        <v>511.85</v>
      </c>
      <c r="I49" s="27"/>
      <c r="J49" s="28">
        <f>'Proposed Rates'!E169</f>
        <v>2.0426000000000002</v>
      </c>
      <c r="K49" s="58">
        <f>K48</f>
        <v>250</v>
      </c>
      <c r="L49" s="26">
        <f>K49*J49</f>
        <v>510.65000000000003</v>
      </c>
      <c r="M49" s="27"/>
      <c r="N49" s="30">
        <f t="shared" si="58"/>
        <v>-1.1999999999999886</v>
      </c>
      <c r="O49" s="31">
        <f t="shared" si="41"/>
        <v>-2.3444368467324186E-3</v>
      </c>
      <c r="Q49" s="28">
        <f>'Proposed Rates'!F169</f>
        <v>2.0426000000000002</v>
      </c>
      <c r="R49" s="58">
        <f>R48</f>
        <v>250</v>
      </c>
      <c r="S49" s="26">
        <f>R49*Q49</f>
        <v>510.65000000000003</v>
      </c>
      <c r="T49" s="27"/>
      <c r="U49" s="30">
        <f t="shared" si="1"/>
        <v>0</v>
      </c>
      <c r="V49" s="31">
        <f t="shared" si="2"/>
        <v>0</v>
      </c>
      <c r="X49" s="28">
        <f>'Proposed Rates'!G169</f>
        <v>2.0426000000000002</v>
      </c>
      <c r="Y49" s="58">
        <f>Y48</f>
        <v>250</v>
      </c>
      <c r="Z49" s="26">
        <f>Y49*X49</f>
        <v>510.65000000000003</v>
      </c>
      <c r="AA49" s="27"/>
      <c r="AB49" s="30">
        <f t="shared" si="3"/>
        <v>0</v>
      </c>
      <c r="AC49" s="31">
        <f t="shared" si="4"/>
        <v>0</v>
      </c>
      <c r="AE49" s="28">
        <f>'Proposed Rates'!H169</f>
        <v>2.0426000000000002</v>
      </c>
      <c r="AF49" s="58">
        <f>AF48</f>
        <v>250</v>
      </c>
      <c r="AG49" s="26">
        <f>AF49*AE49</f>
        <v>510.65000000000003</v>
      </c>
      <c r="AH49" s="27"/>
      <c r="AI49" s="30">
        <f t="shared" si="5"/>
        <v>0</v>
      </c>
      <c r="AJ49" s="31">
        <f t="shared" si="6"/>
        <v>0</v>
      </c>
      <c r="AL49" s="28">
        <f>'Proposed Rates'!I169</f>
        <v>2.0426000000000002</v>
      </c>
      <c r="AM49" s="58">
        <f>AM48</f>
        <v>250</v>
      </c>
      <c r="AN49" s="26">
        <f>AM49*AL49</f>
        <v>510.65000000000003</v>
      </c>
      <c r="AO49" s="27"/>
      <c r="AP49" s="30">
        <f t="shared" si="7"/>
        <v>0</v>
      </c>
      <c r="AQ49" s="31">
        <f t="shared" si="8"/>
        <v>0</v>
      </c>
    </row>
    <row r="50" spans="2:43" ht="25.5" x14ac:dyDescent="0.2">
      <c r="B50" s="50" t="s">
        <v>30</v>
      </c>
      <c r="C50" s="35"/>
      <c r="D50" s="35"/>
      <c r="E50" s="35"/>
      <c r="F50" s="61"/>
      <c r="G50" s="53"/>
      <c r="H50" s="54">
        <f>SUM(H47:H49)</f>
        <v>2497.4549999999999</v>
      </c>
      <c r="I50" s="62"/>
      <c r="J50" s="63"/>
      <c r="K50" s="53"/>
      <c r="L50" s="54">
        <f>SUM(L47:L49)</f>
        <v>3017.4349999999999</v>
      </c>
      <c r="M50" s="62"/>
      <c r="N50" s="37">
        <f t="shared" si="58"/>
        <v>519.98</v>
      </c>
      <c r="O50" s="38">
        <f t="shared" si="41"/>
        <v>0.20820395162275199</v>
      </c>
      <c r="Q50" s="63"/>
      <c r="R50" s="53"/>
      <c r="S50" s="54">
        <f>SUM(S47:S49)</f>
        <v>2826.8474999999999</v>
      </c>
      <c r="T50" s="62"/>
      <c r="U50" s="37">
        <f t="shared" si="1"/>
        <v>-190.58750000000009</v>
      </c>
      <c r="V50" s="38">
        <f t="shared" si="2"/>
        <v>-6.3162089655618134E-2</v>
      </c>
      <c r="X50" s="63"/>
      <c r="Y50" s="53"/>
      <c r="Z50" s="54">
        <f>SUM(Z47:Z49)</f>
        <v>3025.0550000000003</v>
      </c>
      <c r="AA50" s="62"/>
      <c r="AB50" s="37">
        <f t="shared" si="3"/>
        <v>198.20750000000044</v>
      </c>
      <c r="AC50" s="38">
        <f t="shared" si="4"/>
        <v>7.0116092219336359E-2</v>
      </c>
      <c r="AE50" s="63"/>
      <c r="AF50" s="53"/>
      <c r="AG50" s="54">
        <f>SUM(AG47:AG49)</f>
        <v>3092.58</v>
      </c>
      <c r="AH50" s="62"/>
      <c r="AI50" s="37">
        <f t="shared" si="5"/>
        <v>67.524999999999636</v>
      </c>
      <c r="AJ50" s="38">
        <f t="shared" si="6"/>
        <v>2.2321908196710351E-2</v>
      </c>
      <c r="AL50" s="63"/>
      <c r="AM50" s="53"/>
      <c r="AN50" s="54">
        <f>SUM(AN47:AN49)</f>
        <v>3146.27</v>
      </c>
      <c r="AO50" s="62"/>
      <c r="AP50" s="37">
        <f t="shared" si="7"/>
        <v>53.690000000000055</v>
      </c>
      <c r="AQ50" s="38">
        <f t="shared" si="8"/>
        <v>1.7360909014479838E-2</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17549.082249999999</v>
      </c>
      <c r="I60" s="94"/>
      <c r="J60" s="95"/>
      <c r="K60" s="95"/>
      <c r="L60" s="93">
        <f>SUM(L51:L56,L50)</f>
        <v>18073.801300000003</v>
      </c>
      <c r="M60" s="96"/>
      <c r="N60" s="97">
        <f t="shared" ref="N60" si="70">L60-H60</f>
        <v>524.71905000000334</v>
      </c>
      <c r="O60" s="98">
        <f t="shared" ref="O60" si="71">IF((H60)=0,"",(N60/H60))</f>
        <v>2.9900084946037752E-2</v>
      </c>
      <c r="Q60" s="95"/>
      <c r="R60" s="95"/>
      <c r="S60" s="93">
        <f>SUM(S51:S56,S50)</f>
        <v>17883.233800000002</v>
      </c>
      <c r="T60" s="96"/>
      <c r="U60" s="97">
        <f t="shared" si="1"/>
        <v>-190.56750000000102</v>
      </c>
      <c r="V60" s="98">
        <f>IF((L60)=0,"",(U60/L60))</f>
        <v>-1.054385277545355E-2</v>
      </c>
      <c r="X60" s="95"/>
      <c r="Y60" s="95"/>
      <c r="Z60" s="93">
        <f>SUM(Z51:Z56,Z50)</f>
        <v>18081.461300000003</v>
      </c>
      <c r="AA60" s="96"/>
      <c r="AB60" s="97">
        <f t="shared" si="3"/>
        <v>198.22750000000087</v>
      </c>
      <c r="AC60" s="98">
        <f>IF((S60)=0,"",(AB60/S60))</f>
        <v>1.1084544451910082E-2</v>
      </c>
      <c r="AE60" s="95"/>
      <c r="AF60" s="95"/>
      <c r="AG60" s="93">
        <f>SUM(AG51:AG56,AG50)</f>
        <v>18149.006300000001</v>
      </c>
      <c r="AH60" s="96"/>
      <c r="AI60" s="97">
        <f t="shared" ref="AI60:AI64" si="72">AG60-Z60</f>
        <v>67.544999999998254</v>
      </c>
      <c r="AJ60" s="98">
        <f>IF((Z60)=0,"",(AI60/Z60))</f>
        <v>3.7355940916123987E-3</v>
      </c>
      <c r="AL60" s="95"/>
      <c r="AM60" s="95"/>
      <c r="AN60" s="93">
        <f>SUM(AN51:AN56,AN50)</f>
        <v>18202.7163</v>
      </c>
      <c r="AO60" s="96"/>
      <c r="AP60" s="97">
        <f t="shared" ref="AP60:AP64" si="73">AN60-AG60</f>
        <v>53.709999999999127</v>
      </c>
      <c r="AQ60" s="98">
        <f>IF((AG60)=0,"",(AP60/AG60))</f>
        <v>2.959390674738987E-3</v>
      </c>
    </row>
    <row r="61" spans="2:43" x14ac:dyDescent="0.2">
      <c r="B61" s="99" t="s">
        <v>40</v>
      </c>
      <c r="C61" s="21"/>
      <c r="D61" s="21"/>
      <c r="E61" s="21"/>
      <c r="F61" s="100">
        <v>0.13</v>
      </c>
      <c r="G61" s="101"/>
      <c r="H61" s="102">
        <f>H60*F61</f>
        <v>2281.3806924999999</v>
      </c>
      <c r="I61" s="103"/>
      <c r="J61" s="104">
        <v>0.13</v>
      </c>
      <c r="K61" s="103"/>
      <c r="L61" s="105">
        <f>L60*J61</f>
        <v>2349.5941690000004</v>
      </c>
      <c r="M61" s="106"/>
      <c r="N61" s="107">
        <f t="shared" si="58"/>
        <v>68.213476500000525</v>
      </c>
      <c r="O61" s="108">
        <f t="shared" si="41"/>
        <v>2.9900084946037794E-2</v>
      </c>
      <c r="Q61" s="104">
        <v>0.13</v>
      </c>
      <c r="R61" s="103"/>
      <c r="S61" s="105">
        <f>S60*Q61</f>
        <v>2324.8203940000003</v>
      </c>
      <c r="T61" s="106"/>
      <c r="U61" s="107">
        <f t="shared" si="1"/>
        <v>-24.773775000000114</v>
      </c>
      <c r="V61" s="108">
        <f t="shared" ref="V61:V70" si="74">IF((L61)=0,"",(U61/L61))</f>
        <v>-1.0543852775453543E-2</v>
      </c>
      <c r="X61" s="104">
        <v>0.13</v>
      </c>
      <c r="Y61" s="103"/>
      <c r="Z61" s="105">
        <f>Z60*X61</f>
        <v>2350.5899690000006</v>
      </c>
      <c r="AA61" s="106"/>
      <c r="AB61" s="107">
        <f t="shared" si="3"/>
        <v>25.769575000000259</v>
      </c>
      <c r="AC61" s="108">
        <f t="shared" ref="AC61:AC70" si="75">IF((S61)=0,"",(AB61/S61))</f>
        <v>1.1084544451910145E-2</v>
      </c>
      <c r="AE61" s="104">
        <v>0.13</v>
      </c>
      <c r="AF61" s="103"/>
      <c r="AG61" s="105">
        <f>AG60*AE61</f>
        <v>2359.3708190000002</v>
      </c>
      <c r="AH61" s="106"/>
      <c r="AI61" s="107">
        <f t="shared" si="72"/>
        <v>8.7808499999996457</v>
      </c>
      <c r="AJ61" s="108">
        <f t="shared" ref="AJ61:AJ70" si="76">IF((Z61)=0,"",(AI61/Z61))</f>
        <v>3.7355940916123445E-3</v>
      </c>
      <c r="AL61" s="104">
        <v>0.13</v>
      </c>
      <c r="AM61" s="103"/>
      <c r="AN61" s="105">
        <f>AN60*AL61</f>
        <v>2366.3531189999999</v>
      </c>
      <c r="AO61" s="106"/>
      <c r="AP61" s="107">
        <f t="shared" si="73"/>
        <v>6.9822999999996682</v>
      </c>
      <c r="AQ61" s="108">
        <f t="shared" ref="AQ61:AQ70" si="77">IF((AG61)=0,"",(AP61/AG61))</f>
        <v>2.9593906747388942E-3</v>
      </c>
    </row>
    <row r="62" spans="2:43" x14ac:dyDescent="0.2">
      <c r="B62" s="109" t="s">
        <v>123</v>
      </c>
      <c r="C62" s="21"/>
      <c r="D62" s="21"/>
      <c r="E62" s="21"/>
      <c r="F62" s="110"/>
      <c r="G62" s="101"/>
      <c r="H62" s="102">
        <f>H60+H61</f>
        <v>19830.462942499998</v>
      </c>
      <c r="I62" s="103"/>
      <c r="J62" s="103"/>
      <c r="K62" s="103"/>
      <c r="L62" s="105">
        <f>L60+L61</f>
        <v>20423.395469000003</v>
      </c>
      <c r="M62" s="106"/>
      <c r="N62" s="107">
        <f t="shared" si="58"/>
        <v>592.93252650000431</v>
      </c>
      <c r="O62" s="108">
        <f t="shared" si="41"/>
        <v>2.9900084946037783E-2</v>
      </c>
      <c r="Q62" s="103"/>
      <c r="R62" s="103"/>
      <c r="S62" s="105">
        <f>S60+S61</f>
        <v>20208.054194000004</v>
      </c>
      <c r="T62" s="106"/>
      <c r="U62" s="107">
        <f t="shared" si="1"/>
        <v>-215.34127499999886</v>
      </c>
      <c r="V62" s="108">
        <f t="shared" si="74"/>
        <v>-1.0543852775453439E-2</v>
      </c>
      <c r="X62" s="103"/>
      <c r="Y62" s="103"/>
      <c r="Z62" s="105">
        <f>Z60+Z61</f>
        <v>20432.051269000003</v>
      </c>
      <c r="AA62" s="106"/>
      <c r="AB62" s="107">
        <f t="shared" si="3"/>
        <v>223.99707499999931</v>
      </c>
      <c r="AC62" s="108">
        <f t="shared" si="75"/>
        <v>1.1084544451909999E-2</v>
      </c>
      <c r="AE62" s="103"/>
      <c r="AF62" s="103"/>
      <c r="AG62" s="105">
        <f>AG60+AG61</f>
        <v>20508.377119000001</v>
      </c>
      <c r="AH62" s="106"/>
      <c r="AI62" s="107">
        <f t="shared" si="72"/>
        <v>76.325849999997445</v>
      </c>
      <c r="AJ62" s="108">
        <f t="shared" si="76"/>
        <v>3.7355940916123701E-3</v>
      </c>
      <c r="AL62" s="103"/>
      <c r="AM62" s="103"/>
      <c r="AN62" s="105">
        <f>AN60+AN61</f>
        <v>20569.069418999999</v>
      </c>
      <c r="AO62" s="106"/>
      <c r="AP62" s="107">
        <f t="shared" si="73"/>
        <v>60.692299999998795</v>
      </c>
      <c r="AQ62" s="108">
        <f t="shared" si="77"/>
        <v>2.9593906747389762E-3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19830.462942499998</v>
      </c>
      <c r="I64" s="118"/>
      <c r="J64" s="118"/>
      <c r="K64" s="118"/>
      <c r="L64" s="119">
        <f>L62-L63</f>
        <v>20423.395469000003</v>
      </c>
      <c r="M64" s="120"/>
      <c r="N64" s="121">
        <f t="shared" si="58"/>
        <v>592.93252650000431</v>
      </c>
      <c r="O64" s="122">
        <f t="shared" si="41"/>
        <v>2.9900084946037783E-2</v>
      </c>
      <c r="Q64" s="118"/>
      <c r="R64" s="118"/>
      <c r="S64" s="119">
        <f>S62-S63</f>
        <v>20208.054194000004</v>
      </c>
      <c r="T64" s="120"/>
      <c r="U64" s="121">
        <f t="shared" si="1"/>
        <v>-215.34127499999886</v>
      </c>
      <c r="V64" s="122">
        <f t="shared" si="74"/>
        <v>-1.0543852775453439E-2</v>
      </c>
      <c r="X64" s="118"/>
      <c r="Y64" s="118"/>
      <c r="Z64" s="119">
        <f>Z62-Z63</f>
        <v>20432.051269000003</v>
      </c>
      <c r="AA64" s="120"/>
      <c r="AB64" s="121">
        <f t="shared" si="3"/>
        <v>223.99707499999931</v>
      </c>
      <c r="AC64" s="122">
        <f t="shared" si="75"/>
        <v>1.1084544451909999E-2</v>
      </c>
      <c r="AE64" s="118"/>
      <c r="AF64" s="118"/>
      <c r="AG64" s="119">
        <f>AG62-AG63</f>
        <v>20508.377119000001</v>
      </c>
      <c r="AH64" s="120"/>
      <c r="AI64" s="121">
        <f t="shared" si="72"/>
        <v>76.325849999997445</v>
      </c>
      <c r="AJ64" s="122">
        <f t="shared" si="76"/>
        <v>3.7355940916123701E-3</v>
      </c>
      <c r="AL64" s="118"/>
      <c r="AM64" s="118"/>
      <c r="AN64" s="119">
        <f>AN62-AN63</f>
        <v>20569.069418999999</v>
      </c>
      <c r="AO64" s="120"/>
      <c r="AP64" s="121">
        <f t="shared" si="73"/>
        <v>60.692299999998795</v>
      </c>
      <c r="AQ64" s="122">
        <f t="shared" si="77"/>
        <v>2.9593906747389762E-3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3012.6205375</v>
      </c>
      <c r="I66" s="134"/>
      <c r="J66" s="135"/>
      <c r="K66" s="135"/>
      <c r="L66" s="133">
        <f>SUM(L57:L58,L50,L51:L53)</f>
        <v>3533.1200049999998</v>
      </c>
      <c r="M66" s="136"/>
      <c r="N66" s="137">
        <f t="shared" ref="N66:N70" si="78">L66-H66</f>
        <v>520.49946749999981</v>
      </c>
      <c r="O66" s="98">
        <f t="shared" ref="O66:O70" si="79">IF((H66)=0,"",(N66/H66))</f>
        <v>0.17277299315363903</v>
      </c>
      <c r="Q66" s="135"/>
      <c r="R66" s="135"/>
      <c r="S66" s="133">
        <f>SUM(S57:S58,S50,S51:S53)</f>
        <v>3342.5525049999997</v>
      </c>
      <c r="T66" s="136"/>
      <c r="U66" s="137">
        <f t="shared" si="1"/>
        <v>-190.56750000000011</v>
      </c>
      <c r="V66" s="98">
        <f t="shared" si="74"/>
        <v>-5.3937454637915737E-2</v>
      </c>
      <c r="X66" s="135"/>
      <c r="Y66" s="135"/>
      <c r="Z66" s="133">
        <f>SUM(Z57:Z58,Z50,Z51:Z53)</f>
        <v>3540.7800050000001</v>
      </c>
      <c r="AA66" s="136"/>
      <c r="AB66" s="137">
        <f t="shared" si="3"/>
        <v>198.22750000000042</v>
      </c>
      <c r="AC66" s="98">
        <f t="shared" si="75"/>
        <v>5.9304229239025952E-2</v>
      </c>
      <c r="AE66" s="135"/>
      <c r="AF66" s="135"/>
      <c r="AG66" s="133">
        <f>SUM(AG57:AG58,AG50,AG51:AG53)</f>
        <v>3608.3250049999997</v>
      </c>
      <c r="AH66" s="136"/>
      <c r="AI66" s="137">
        <f t="shared" ref="AI66:AI70" si="80">AG66-Z66</f>
        <v>67.544999999999618</v>
      </c>
      <c r="AJ66" s="98">
        <f t="shared" si="76"/>
        <v>1.9076305193945427E-2</v>
      </c>
      <c r="AL66" s="135"/>
      <c r="AM66" s="135"/>
      <c r="AN66" s="133">
        <f>SUM(AN57:AN58,AN50,AN51:AN53)</f>
        <v>3662.0350049999997</v>
      </c>
      <c r="AO66" s="136"/>
      <c r="AP66" s="137">
        <f t="shared" ref="AP66:AP70" si="81">AN66-AG66</f>
        <v>53.710000000000036</v>
      </c>
      <c r="AQ66" s="98">
        <f t="shared" si="77"/>
        <v>1.4885022808526096E-2</v>
      </c>
    </row>
    <row r="67" spans="1:43" s="79" customFormat="1" x14ac:dyDescent="0.2">
      <c r="B67" s="138" t="s">
        <v>40</v>
      </c>
      <c r="C67" s="73"/>
      <c r="D67" s="73"/>
      <c r="E67" s="73"/>
      <c r="F67" s="139">
        <v>0.13</v>
      </c>
      <c r="G67" s="132"/>
      <c r="H67" s="140">
        <f>H66*F67</f>
        <v>391.64066987500001</v>
      </c>
      <c r="I67" s="141"/>
      <c r="J67" s="142">
        <v>0.13</v>
      </c>
      <c r="K67" s="143"/>
      <c r="L67" s="144">
        <f>L66*J67</f>
        <v>459.30560064999997</v>
      </c>
      <c r="M67" s="145"/>
      <c r="N67" s="146">
        <f t="shared" si="78"/>
        <v>67.664930774999959</v>
      </c>
      <c r="O67" s="108">
        <f t="shared" si="79"/>
        <v>0.17277299315363898</v>
      </c>
      <c r="Q67" s="142">
        <v>0.13</v>
      </c>
      <c r="R67" s="143"/>
      <c r="S67" s="144">
        <f>S66*Q67</f>
        <v>434.53182564999997</v>
      </c>
      <c r="T67" s="145"/>
      <c r="U67" s="146">
        <f t="shared" si="1"/>
        <v>-24.773775000000001</v>
      </c>
      <c r="V67" s="108">
        <f t="shared" si="74"/>
        <v>-5.3937454637915709E-2</v>
      </c>
      <c r="X67" s="142">
        <v>0.13</v>
      </c>
      <c r="Y67" s="143"/>
      <c r="Z67" s="144">
        <f>Z66*X67</f>
        <v>460.30140065000001</v>
      </c>
      <c r="AA67" s="145"/>
      <c r="AB67" s="146">
        <f t="shared" si="3"/>
        <v>25.769575000000032</v>
      </c>
      <c r="AC67" s="108">
        <f t="shared" si="75"/>
        <v>5.9304229239025896E-2</v>
      </c>
      <c r="AE67" s="142">
        <v>0.13</v>
      </c>
      <c r="AF67" s="143"/>
      <c r="AG67" s="144">
        <f>AG66*AE67</f>
        <v>469.08225064999999</v>
      </c>
      <c r="AH67" s="145"/>
      <c r="AI67" s="146">
        <f t="shared" si="80"/>
        <v>8.7808499999999867</v>
      </c>
      <c r="AJ67" s="108">
        <f t="shared" si="76"/>
        <v>1.9076305193945507E-2</v>
      </c>
      <c r="AL67" s="142">
        <v>0.13</v>
      </c>
      <c r="AM67" s="143"/>
      <c r="AN67" s="144">
        <f>AN66*AL67</f>
        <v>476.06455065</v>
      </c>
      <c r="AO67" s="145"/>
      <c r="AP67" s="146">
        <f t="shared" si="81"/>
        <v>6.9823000000000093</v>
      </c>
      <c r="AQ67" s="108">
        <f t="shared" si="77"/>
        <v>1.4885022808526105E-2</v>
      </c>
    </row>
    <row r="68" spans="1:43" s="79" customFormat="1" x14ac:dyDescent="0.2">
      <c r="B68" s="147" t="s">
        <v>41</v>
      </c>
      <c r="C68" s="73"/>
      <c r="D68" s="73"/>
      <c r="E68" s="73"/>
      <c r="F68" s="148"/>
      <c r="G68" s="149"/>
      <c r="H68" s="140">
        <f>H66+H67</f>
        <v>3404.2612073750001</v>
      </c>
      <c r="I68" s="141"/>
      <c r="J68" s="141"/>
      <c r="K68" s="141"/>
      <c r="L68" s="144">
        <f>L66+L67</f>
        <v>3992.4256056499999</v>
      </c>
      <c r="M68" s="145"/>
      <c r="N68" s="146">
        <f t="shared" si="78"/>
        <v>588.16439827499971</v>
      </c>
      <c r="O68" s="108">
        <f t="shared" si="79"/>
        <v>0.172772993153639</v>
      </c>
      <c r="Q68" s="141"/>
      <c r="R68" s="141"/>
      <c r="S68" s="144">
        <f>S66+S67</f>
        <v>3777.0843306499996</v>
      </c>
      <c r="T68" s="145"/>
      <c r="U68" s="146">
        <f t="shared" si="1"/>
        <v>-215.34127500000022</v>
      </c>
      <c r="V68" s="108">
        <f t="shared" si="74"/>
        <v>-5.3937454637915758E-2</v>
      </c>
      <c r="X68" s="141"/>
      <c r="Y68" s="141"/>
      <c r="Z68" s="144">
        <f>Z66+Z67</f>
        <v>4001.0814056500003</v>
      </c>
      <c r="AA68" s="145"/>
      <c r="AB68" s="146">
        <f t="shared" si="3"/>
        <v>223.99707500000068</v>
      </c>
      <c r="AC68" s="108">
        <f t="shared" si="75"/>
        <v>5.9304229239026007E-2</v>
      </c>
      <c r="AE68" s="141"/>
      <c r="AF68" s="141"/>
      <c r="AG68" s="144">
        <f>AG66+AG67</f>
        <v>4077.4072556499996</v>
      </c>
      <c r="AH68" s="145"/>
      <c r="AI68" s="146">
        <f t="shared" si="80"/>
        <v>76.325849999999264</v>
      </c>
      <c r="AJ68" s="108">
        <f t="shared" si="76"/>
        <v>1.9076305193945351E-2</v>
      </c>
      <c r="AL68" s="141"/>
      <c r="AM68" s="141"/>
      <c r="AN68" s="144">
        <f>AN66+AN67</f>
        <v>4138.0995556500002</v>
      </c>
      <c r="AO68" s="145"/>
      <c r="AP68" s="146">
        <f t="shared" si="81"/>
        <v>60.692300000000614</v>
      </c>
      <c r="AQ68" s="108">
        <f t="shared" si="77"/>
        <v>1.4885022808526237E-2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4" t="s">
        <v>128</v>
      </c>
      <c r="C70" s="414"/>
      <c r="D70" s="414"/>
      <c r="E70" s="152"/>
      <c r="F70" s="153"/>
      <c r="G70" s="154"/>
      <c r="H70" s="155">
        <f>H68-H69</f>
        <v>3404.2612073750001</v>
      </c>
      <c r="I70" s="156"/>
      <c r="J70" s="156"/>
      <c r="K70" s="156"/>
      <c r="L70" s="157">
        <f>L68-L69</f>
        <v>3992.4256056499999</v>
      </c>
      <c r="M70" s="158"/>
      <c r="N70" s="159">
        <f t="shared" si="78"/>
        <v>588.16439827499971</v>
      </c>
      <c r="O70" s="160">
        <f t="shared" si="79"/>
        <v>0.172772993153639</v>
      </c>
      <c r="Q70" s="156"/>
      <c r="R70" s="156"/>
      <c r="S70" s="157">
        <f>S68-S69</f>
        <v>3777.0843306499996</v>
      </c>
      <c r="T70" s="158"/>
      <c r="U70" s="159">
        <f t="shared" si="1"/>
        <v>-215.34127500000022</v>
      </c>
      <c r="V70" s="160">
        <f t="shared" si="74"/>
        <v>-5.3937454637915758E-2</v>
      </c>
      <c r="X70" s="156"/>
      <c r="Y70" s="156"/>
      <c r="Z70" s="157">
        <f>Z68-Z69</f>
        <v>4001.0814056500003</v>
      </c>
      <c r="AA70" s="158"/>
      <c r="AB70" s="159">
        <f t="shared" si="3"/>
        <v>223.99707500000068</v>
      </c>
      <c r="AC70" s="160">
        <f t="shared" si="75"/>
        <v>5.9304229239026007E-2</v>
      </c>
      <c r="AE70" s="156"/>
      <c r="AF70" s="156"/>
      <c r="AG70" s="157">
        <f>AG68-AG69</f>
        <v>4077.4072556499996</v>
      </c>
      <c r="AH70" s="158"/>
      <c r="AI70" s="159">
        <f t="shared" si="80"/>
        <v>76.325849999999264</v>
      </c>
      <c r="AJ70" s="160">
        <f t="shared" si="76"/>
        <v>1.9076305193945351E-2</v>
      </c>
      <c r="AL70" s="156"/>
      <c r="AM70" s="156"/>
      <c r="AN70" s="157">
        <f>AN68-AN69</f>
        <v>4138.0995556500002</v>
      </c>
      <c r="AO70" s="158"/>
      <c r="AP70" s="159">
        <f t="shared" si="81"/>
        <v>60.692300000000614</v>
      </c>
      <c r="AQ70" s="160">
        <f t="shared" si="77"/>
        <v>1.4885022808526237E-2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85546875" style="6" bestFit="1" customWidth="1"/>
    <col min="8" max="8" width="16.5703125" style="6" bestFit="1" customWidth="1"/>
    <col min="9" max="9" width="2.85546875" style="6" customWidth="1"/>
    <col min="10" max="10" width="12.7109375" style="6" bestFit="1" customWidth="1"/>
    <col min="11" max="11" width="9.85546875" style="6" bestFit="1" customWidth="1"/>
    <col min="12" max="12" width="16.85546875" style="6" bestFit="1" customWidth="1"/>
    <col min="13" max="13" width="2.85546875" style="6" customWidth="1"/>
    <col min="14" max="14" width="12.7109375" style="6" bestFit="1"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1.85546875"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1.85546875" style="6" bestFit="1" customWidth="1"/>
    <col min="29" max="29" width="12" style="6" bestFit="1" customWidth="1"/>
    <col min="30" max="30" width="4.5703125" style="6" customWidth="1"/>
    <col min="31" max="31" width="12.7109375" style="6" bestFit="1" customWidth="1"/>
    <col min="32" max="32" width="9.85546875" style="6" bestFit="1" customWidth="1"/>
    <col min="33" max="33" width="16.570312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57</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212.96</v>
      </c>
      <c r="R23" s="29">
        <v>1</v>
      </c>
      <c r="S23" s="26">
        <f>R23*Q23</f>
        <v>212.96</v>
      </c>
      <c r="T23" s="27"/>
      <c r="U23" s="30">
        <f>S23-L23</f>
        <v>12.960000000000008</v>
      </c>
      <c r="V23" s="31">
        <f>IF((L23)=0,"",(U23/L23))</f>
        <v>6.4800000000000038E-2</v>
      </c>
      <c r="X23" s="24">
        <f>+'&gt;50 (100)'!X23</f>
        <v>224.12</v>
      </c>
      <c r="Y23" s="29">
        <v>1</v>
      </c>
      <c r="Z23" s="26">
        <f>Y23*X23</f>
        <v>224.12</v>
      </c>
      <c r="AA23" s="27"/>
      <c r="AB23" s="30">
        <f>Z23-S23</f>
        <v>11.159999999999997</v>
      </c>
      <c r="AC23" s="31">
        <f>IF((S23)=0,"",(AB23/S23))</f>
        <v>5.2404207362885029E-2</v>
      </c>
      <c r="AE23" s="24">
        <f>+'&gt;50 (100)'!AE23</f>
        <v>230.96</v>
      </c>
      <c r="AF23" s="29">
        <v>1</v>
      </c>
      <c r="AG23" s="26">
        <f>AF23*AE23</f>
        <v>230.96</v>
      </c>
      <c r="AH23" s="27"/>
      <c r="AI23" s="30">
        <f>AG23-Z23</f>
        <v>6.8400000000000034</v>
      </c>
      <c r="AJ23" s="31">
        <f>IF((Z23)=0,"",(AI23/Z23))</f>
        <v>3.0519364626093178E-2</v>
      </c>
      <c r="AL23" s="24">
        <f>+'&gt;50 (100)'!AL23</f>
        <v>236.29</v>
      </c>
      <c r="AM23" s="29">
        <v>1</v>
      </c>
      <c r="AN23" s="26">
        <f>AM23*AL23</f>
        <v>236.29</v>
      </c>
      <c r="AO23" s="27"/>
      <c r="AP23" s="30">
        <f>AN23-AG23</f>
        <v>5.3299999999999841</v>
      </c>
      <c r="AQ23" s="31">
        <f>IF((AG23)=0,"",(AP23/AG23))</f>
        <v>2.3077589192933772E-2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500</v>
      </c>
      <c r="H29" s="26">
        <f t="shared" si="0"/>
        <v>2438</v>
      </c>
      <c r="I29" s="27"/>
      <c r="J29" s="24">
        <f>+'&gt;50 (100)'!J29</f>
        <v>5.5274000000000001</v>
      </c>
      <c r="K29" s="45">
        <f>+$F$19</f>
        <v>500</v>
      </c>
      <c r="L29" s="26">
        <f t="shared" si="22"/>
        <v>2763.7</v>
      </c>
      <c r="M29" s="27"/>
      <c r="N29" s="30">
        <f t="shared" si="23"/>
        <v>325.69999999999982</v>
      </c>
      <c r="O29" s="31">
        <f t="shared" si="24"/>
        <v>0.13359310910582436</v>
      </c>
      <c r="Q29" s="24">
        <f>+'&gt;50 (100)'!Q29</f>
        <v>5.9360999999999997</v>
      </c>
      <c r="R29" s="45">
        <f>+$F$19</f>
        <v>500</v>
      </c>
      <c r="S29" s="26">
        <f t="shared" si="25"/>
        <v>2968.0499999999997</v>
      </c>
      <c r="T29" s="27"/>
      <c r="U29" s="30">
        <f t="shared" si="1"/>
        <v>204.34999999999991</v>
      </c>
      <c r="V29" s="31">
        <f t="shared" si="2"/>
        <v>7.3940731627890124E-2</v>
      </c>
      <c r="X29" s="24">
        <f>+'&gt;50 (100)'!X29</f>
        <v>6.2972999999999999</v>
      </c>
      <c r="Y29" s="45">
        <f>+$F$19</f>
        <v>500</v>
      </c>
      <c r="Z29" s="26">
        <f t="shared" si="26"/>
        <v>3148.65</v>
      </c>
      <c r="AA29" s="27"/>
      <c r="AB29" s="30">
        <f t="shared" si="3"/>
        <v>180.60000000000036</v>
      </c>
      <c r="AC29" s="31">
        <f t="shared" si="4"/>
        <v>6.0848031535857001E-2</v>
      </c>
      <c r="AE29" s="24">
        <f>+'&gt;50 (100)'!AE29</f>
        <v>6.5397999999999996</v>
      </c>
      <c r="AF29" s="45">
        <f>+$F$19</f>
        <v>500</v>
      </c>
      <c r="AG29" s="26">
        <f t="shared" si="27"/>
        <v>3269.8999999999996</v>
      </c>
      <c r="AH29" s="27"/>
      <c r="AI29" s="30">
        <f t="shared" si="5"/>
        <v>121.24999999999955</v>
      </c>
      <c r="AJ29" s="31">
        <f t="shared" si="6"/>
        <v>3.8508567163704932E-2</v>
      </c>
      <c r="AL29" s="24">
        <f>+'&gt;50 (100)'!AL29</f>
        <v>6.7328999999999999</v>
      </c>
      <c r="AM29" s="45">
        <f>+$F$19</f>
        <v>500</v>
      </c>
      <c r="AN29" s="26">
        <f t="shared" si="28"/>
        <v>3366.45</v>
      </c>
      <c r="AO29" s="27"/>
      <c r="AP29" s="30">
        <f t="shared" si="7"/>
        <v>96.550000000000182</v>
      </c>
      <c r="AQ29" s="31">
        <f t="shared" si="8"/>
        <v>2.9526896846998437E-2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500</v>
      </c>
      <c r="H31" s="26">
        <f t="shared" si="0"/>
        <v>0</v>
      </c>
      <c r="I31" s="27"/>
      <c r="J31" s="24">
        <f>+'&gt;50 (100)'!J31</f>
        <v>-1.15E-2</v>
      </c>
      <c r="K31" s="45">
        <f>+$F$19</f>
        <v>500</v>
      </c>
      <c r="L31" s="26">
        <f t="shared" si="22"/>
        <v>-5.75</v>
      </c>
      <c r="M31" s="27"/>
      <c r="N31" s="30">
        <f t="shared" si="23"/>
        <v>-5.75</v>
      </c>
      <c r="O31" s="31" t="str">
        <f t="shared" si="24"/>
        <v/>
      </c>
      <c r="Q31" s="24">
        <f>+'&gt;50 (100)'!Q31</f>
        <v>-1.15E-2</v>
      </c>
      <c r="R31" s="45">
        <f>+$F$19</f>
        <v>500</v>
      </c>
      <c r="S31" s="26">
        <f t="shared" si="25"/>
        <v>-5.75</v>
      </c>
      <c r="T31" s="27"/>
      <c r="U31" s="30">
        <f t="shared" si="1"/>
        <v>0</v>
      </c>
      <c r="V31" s="31">
        <f t="shared" si="2"/>
        <v>0</v>
      </c>
      <c r="X31" s="24">
        <f>+'&gt;50 (100)'!X31</f>
        <v>0</v>
      </c>
      <c r="Y31" s="45">
        <f>+$F$19</f>
        <v>500</v>
      </c>
      <c r="Z31" s="26">
        <f t="shared" si="26"/>
        <v>0</v>
      </c>
      <c r="AA31" s="27"/>
      <c r="AB31" s="30">
        <f t="shared" si="3"/>
        <v>5.75</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500</v>
      </c>
      <c r="H36" s="26">
        <f t="shared" si="0"/>
        <v>85.85</v>
      </c>
      <c r="I36" s="27"/>
      <c r="J36" s="28">
        <f>+'Proposed Rates'!E54</f>
        <v>-0.19320000000000001</v>
      </c>
      <c r="K36" s="25">
        <f>$F19</f>
        <v>500</v>
      </c>
      <c r="L36" s="26">
        <f t="shared" si="22"/>
        <v>-96.600000000000009</v>
      </c>
      <c r="M36" s="27"/>
      <c r="N36" s="30">
        <f t="shared" si="23"/>
        <v>-182.45</v>
      </c>
      <c r="O36" s="31">
        <f t="shared" si="24"/>
        <v>-2.1252184041933604</v>
      </c>
      <c r="Q36" s="28">
        <f>+'Proposed Rates'!F54</f>
        <v>-0.19320000000000001</v>
      </c>
      <c r="R36" s="25">
        <f>$F19</f>
        <v>500</v>
      </c>
      <c r="S36" s="26">
        <f t="shared" si="25"/>
        <v>-96.600000000000009</v>
      </c>
      <c r="T36" s="27"/>
      <c r="U36" s="30">
        <f>S36-L36</f>
        <v>0</v>
      </c>
      <c r="V36" s="31">
        <f t="shared" si="2"/>
        <v>0</v>
      </c>
      <c r="X36" s="28">
        <f>+'Proposed Rates'!G54</f>
        <v>0</v>
      </c>
      <c r="Y36" s="25">
        <f>$F19</f>
        <v>500</v>
      </c>
      <c r="Z36" s="26">
        <f t="shared" si="26"/>
        <v>0</v>
      </c>
      <c r="AA36" s="27"/>
      <c r="AB36" s="30">
        <f t="shared" si="3"/>
        <v>96.600000000000009</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2723.85</v>
      </c>
      <c r="I39" s="62"/>
      <c r="J39" s="239"/>
      <c r="K39" s="240"/>
      <c r="L39" s="238">
        <f>SUM(L23:L38)</f>
        <v>2861.35</v>
      </c>
      <c r="M39" s="62"/>
      <c r="N39" s="37">
        <f t="shared" si="23"/>
        <v>137.5</v>
      </c>
      <c r="O39" s="38">
        <f t="shared" si="24"/>
        <v>5.0480019090625404E-2</v>
      </c>
      <c r="Q39" s="239"/>
      <c r="R39" s="240"/>
      <c r="S39" s="238">
        <f>SUM(S23:S38)</f>
        <v>3078.66</v>
      </c>
      <c r="T39" s="62"/>
      <c r="U39" s="37">
        <f t="shared" si="1"/>
        <v>217.30999999999995</v>
      </c>
      <c r="V39" s="38">
        <f t="shared" si="2"/>
        <v>7.5946668530588693E-2</v>
      </c>
      <c r="X39" s="239"/>
      <c r="Y39" s="240"/>
      <c r="Z39" s="238">
        <f>SUM(Z23:Z38)</f>
        <v>3372.77</v>
      </c>
      <c r="AA39" s="62"/>
      <c r="AB39" s="37">
        <f t="shared" si="3"/>
        <v>294.11000000000013</v>
      </c>
      <c r="AC39" s="38">
        <f t="shared" si="4"/>
        <v>9.5531822286319415E-2</v>
      </c>
      <c r="AE39" s="239"/>
      <c r="AF39" s="240"/>
      <c r="AG39" s="238">
        <f>SUM(AG23:AG38)</f>
        <v>3500.8599999999997</v>
      </c>
      <c r="AH39" s="62"/>
      <c r="AI39" s="37">
        <f t="shared" si="5"/>
        <v>128.08999999999969</v>
      </c>
      <c r="AJ39" s="38">
        <f t="shared" si="6"/>
        <v>3.7977685996969761E-2</v>
      </c>
      <c r="AL39" s="239"/>
      <c r="AM39" s="240"/>
      <c r="AN39" s="238">
        <f>SUM(AN23:AN38)</f>
        <v>3602.74</v>
      </c>
      <c r="AO39" s="62"/>
      <c r="AP39" s="37">
        <f t="shared" si="7"/>
        <v>101.88000000000011</v>
      </c>
      <c r="AQ39" s="38">
        <f t="shared" si="8"/>
        <v>2.9101420793747855E-2</v>
      </c>
    </row>
    <row r="40" spans="2:43" ht="38.25" x14ac:dyDescent="0.2">
      <c r="B40" s="40" t="s">
        <v>100</v>
      </c>
      <c r="C40" s="21"/>
      <c r="D40" s="22" t="s">
        <v>59</v>
      </c>
      <c r="E40" s="23"/>
      <c r="F40" s="24">
        <f>+'Proposed Rates'!D40</f>
        <v>-4.0300000000000002E-2</v>
      </c>
      <c r="G40" s="45">
        <f>+$F$19</f>
        <v>500</v>
      </c>
      <c r="H40" s="26">
        <f>G40*F40</f>
        <v>-20.150000000000002</v>
      </c>
      <c r="I40" s="27"/>
      <c r="J40" s="24">
        <f>+'Proposed Rates'!E40</f>
        <v>-0.18210000000000001</v>
      </c>
      <c r="K40" s="45">
        <f>+$F$19</f>
        <v>500</v>
      </c>
      <c r="L40" s="26">
        <f>K40*J40</f>
        <v>-91.050000000000011</v>
      </c>
      <c r="M40" s="27"/>
      <c r="N40" s="30">
        <f>L40-H40</f>
        <v>-70.900000000000006</v>
      </c>
      <c r="O40" s="31">
        <f>IF((H40)=0,"",(N40/H40))</f>
        <v>3.5186104218362284</v>
      </c>
      <c r="Q40" s="24">
        <f>+'Proposed Rates'!F40</f>
        <v>-0.182</v>
      </c>
      <c r="R40" s="45">
        <f>+$F$19</f>
        <v>500</v>
      </c>
      <c r="S40" s="26">
        <f>R40*Q40</f>
        <v>-91</v>
      </c>
      <c r="T40" s="27"/>
      <c r="U40" s="30">
        <f t="shared" si="1"/>
        <v>5.0000000000011369E-2</v>
      </c>
      <c r="V40" s="31">
        <f t="shared" si="2"/>
        <v>-5.4914881933016324E-4</v>
      </c>
      <c r="X40" s="24">
        <f>+'Proposed Rates'!G40</f>
        <v>0</v>
      </c>
      <c r="Y40" s="45">
        <f>+$F$19</f>
        <v>500</v>
      </c>
      <c r="Z40" s="26">
        <f>Y40*X40</f>
        <v>0</v>
      </c>
      <c r="AA40" s="27"/>
      <c r="AB40" s="30">
        <f t="shared" si="3"/>
        <v>91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45">
        <f>+F19</f>
        <v>500</v>
      </c>
      <c r="H43" s="26">
        <f t="shared" si="37"/>
        <v>-12.35</v>
      </c>
      <c r="I43" s="41"/>
      <c r="J43" s="24">
        <f>+'Proposed Rates'!E141</f>
        <v>-0.1053</v>
      </c>
      <c r="K43" s="45">
        <f>+F19</f>
        <v>500</v>
      </c>
      <c r="L43" s="26">
        <f t="shared" si="39"/>
        <v>-52.650000000000006</v>
      </c>
      <c r="M43" s="42"/>
      <c r="N43" s="30">
        <f t="shared" si="40"/>
        <v>-40.300000000000004</v>
      </c>
      <c r="O43" s="31">
        <f t="shared" si="41"/>
        <v>3.2631578947368425</v>
      </c>
      <c r="Q43" s="28">
        <f>+'Proposed Rates'!F141</f>
        <v>0</v>
      </c>
      <c r="R43" s="45">
        <f>$F$19</f>
        <v>500</v>
      </c>
      <c r="S43" s="26">
        <f t="shared" si="43"/>
        <v>0</v>
      </c>
      <c r="T43" s="42"/>
      <c r="U43" s="30">
        <f t="shared" si="1"/>
        <v>52.650000000000006</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500</v>
      </c>
      <c r="H44" s="26">
        <f>G44*F44</f>
        <v>12.26</v>
      </c>
      <c r="I44" s="27"/>
      <c r="J44" s="46">
        <f>'Proposed Rates'!E235</f>
        <v>2.4340000000000001E-2</v>
      </c>
      <c r="K44" s="45">
        <f>+$F$19</f>
        <v>500</v>
      </c>
      <c r="L44" s="26">
        <f>K44*J44</f>
        <v>12.17</v>
      </c>
      <c r="M44" s="27"/>
      <c r="N44" s="30">
        <f>L44-H44</f>
        <v>-8.9999999999999858E-2</v>
      </c>
      <c r="O44" s="31">
        <f>IF((H44)=0,"",(N44/H44))</f>
        <v>-7.3409461663947687E-3</v>
      </c>
      <c r="Q44" s="46">
        <f>'Proposed Rates'!F235</f>
        <v>2.4649999999999998E-2</v>
      </c>
      <c r="R44" s="45">
        <f>+$F$19</f>
        <v>500</v>
      </c>
      <c r="S44" s="26">
        <f>R44*Q44</f>
        <v>12.324999999999999</v>
      </c>
      <c r="T44" s="27"/>
      <c r="U44" s="30">
        <f t="shared" si="1"/>
        <v>0.15499999999999936</v>
      </c>
      <c r="V44" s="31">
        <f t="shared" si="2"/>
        <v>1.2736236647493784E-2</v>
      </c>
      <c r="X44" s="46">
        <f>'Proposed Rates'!G235</f>
        <v>2.494E-2</v>
      </c>
      <c r="Y44" s="45">
        <f>+$F$19</f>
        <v>500</v>
      </c>
      <c r="Z44" s="26">
        <f>Y44*X44</f>
        <v>12.47</v>
      </c>
      <c r="AA44" s="27"/>
      <c r="AB44" s="30">
        <f t="shared" si="3"/>
        <v>0.14500000000000135</v>
      </c>
      <c r="AC44" s="31">
        <f t="shared" si="4"/>
        <v>1.1764705882353052E-2</v>
      </c>
      <c r="AE44" s="46">
        <f>'Proposed Rates'!H235</f>
        <v>2.5180000000000001E-2</v>
      </c>
      <c r="AF44" s="45">
        <f>+$F$19</f>
        <v>500</v>
      </c>
      <c r="AG44" s="26">
        <f>AF44*AE44</f>
        <v>12.59</v>
      </c>
      <c r="AH44" s="27"/>
      <c r="AI44" s="30">
        <f t="shared" si="5"/>
        <v>0.11999999999999922</v>
      </c>
      <c r="AJ44" s="31">
        <f t="shared" si="6"/>
        <v>9.6230954290296086E-3</v>
      </c>
      <c r="AL44" s="46">
        <f>'Proposed Rates'!I235</f>
        <v>2.5520000000000001E-2</v>
      </c>
      <c r="AM44" s="45">
        <f>+$F$19</f>
        <v>500</v>
      </c>
      <c r="AN44" s="26">
        <f>AM44*AL44</f>
        <v>12.76</v>
      </c>
      <c r="AO44" s="27"/>
      <c r="AP44" s="30">
        <f t="shared" si="7"/>
        <v>0.16999999999999993</v>
      </c>
      <c r="AQ44" s="31">
        <f t="shared" si="8"/>
        <v>1.3502779984114371E-2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2320.3599999999997</v>
      </c>
      <c r="I47" s="36"/>
      <c r="J47" s="53"/>
      <c r="K47" s="55"/>
      <c r="L47" s="54">
        <f>SUM(L40:L46)+L39</f>
        <v>3394.12</v>
      </c>
      <c r="M47" s="36"/>
      <c r="N47" s="37">
        <f t="shared" ref="N47:N64" si="58">L47-H47</f>
        <v>1073.7600000000002</v>
      </c>
      <c r="O47" s="38">
        <f t="shared" si="41"/>
        <v>0.46275577927562983</v>
      </c>
      <c r="Q47" s="53"/>
      <c r="R47" s="55"/>
      <c r="S47" s="54">
        <f>SUM(S40:S46)+S39</f>
        <v>2999.9849999999997</v>
      </c>
      <c r="T47" s="36"/>
      <c r="U47" s="37">
        <f t="shared" si="1"/>
        <v>-394.13500000000022</v>
      </c>
      <c r="V47" s="38">
        <f t="shared" si="2"/>
        <v>-0.11612288310372063</v>
      </c>
      <c r="X47" s="53"/>
      <c r="Y47" s="55"/>
      <c r="Z47" s="54">
        <f>SUM(Z40:Z46)+Z39</f>
        <v>3385.24</v>
      </c>
      <c r="AA47" s="36"/>
      <c r="AB47" s="37">
        <f t="shared" si="3"/>
        <v>385.25500000000011</v>
      </c>
      <c r="AC47" s="38">
        <f t="shared" si="4"/>
        <v>0.12841897542821051</v>
      </c>
      <c r="AE47" s="53"/>
      <c r="AF47" s="55"/>
      <c r="AG47" s="54">
        <f>SUM(AG40:AG46)+AG39</f>
        <v>3513.45</v>
      </c>
      <c r="AH47" s="36"/>
      <c r="AI47" s="37">
        <f t="shared" si="5"/>
        <v>128.21000000000004</v>
      </c>
      <c r="AJ47" s="38">
        <f t="shared" si="6"/>
        <v>3.7873237938816758E-2</v>
      </c>
      <c r="AL47" s="53"/>
      <c r="AM47" s="55"/>
      <c r="AN47" s="54">
        <f>SUM(AN40:AN46)+AN39</f>
        <v>3615.5</v>
      </c>
      <c r="AO47" s="36"/>
      <c r="AP47" s="37">
        <f t="shared" si="7"/>
        <v>102.05000000000018</v>
      </c>
      <c r="AQ47" s="38">
        <f t="shared" si="8"/>
        <v>2.9045525053722179E-2</v>
      </c>
    </row>
    <row r="48" spans="2:43" x14ac:dyDescent="0.2">
      <c r="B48" s="27" t="s">
        <v>28</v>
      </c>
      <c r="C48" s="27"/>
      <c r="D48" s="56" t="s">
        <v>59</v>
      </c>
      <c r="E48" s="57"/>
      <c r="F48" s="28">
        <f>'Proposed Rates'!D155</f>
        <v>2.9016999999999999</v>
      </c>
      <c r="G48" s="58">
        <f>+$F$19</f>
        <v>500</v>
      </c>
      <c r="H48" s="26">
        <f>G48*F48</f>
        <v>1450.85</v>
      </c>
      <c r="I48" s="27"/>
      <c r="J48" s="28">
        <f>'Proposed Rates'!E155</f>
        <v>2.8389000000000002</v>
      </c>
      <c r="K48" s="58">
        <f>+$F$19</f>
        <v>500</v>
      </c>
      <c r="L48" s="26">
        <f>K48*J48</f>
        <v>1419.45</v>
      </c>
      <c r="M48" s="27"/>
      <c r="N48" s="30">
        <f t="shared" si="58"/>
        <v>-31.399999999999864</v>
      </c>
      <c r="O48" s="31">
        <f t="shared" si="41"/>
        <v>-2.1642485439569814E-2</v>
      </c>
      <c r="Q48" s="28">
        <f>'Proposed Rates'!F155</f>
        <v>2.8389000000000002</v>
      </c>
      <c r="R48" s="58">
        <f>+$F$19</f>
        <v>500</v>
      </c>
      <c r="S48" s="26">
        <f>R48*Q48</f>
        <v>1419.45</v>
      </c>
      <c r="T48" s="27"/>
      <c r="U48" s="30">
        <f t="shared" si="1"/>
        <v>0</v>
      </c>
      <c r="V48" s="31">
        <f t="shared" si="2"/>
        <v>0</v>
      </c>
      <c r="X48" s="28">
        <f>'Proposed Rates'!G155</f>
        <v>2.8389000000000002</v>
      </c>
      <c r="Y48" s="58">
        <f>+$F$19</f>
        <v>500</v>
      </c>
      <c r="Z48" s="26">
        <f>Y48*X48</f>
        <v>1419.45</v>
      </c>
      <c r="AA48" s="27"/>
      <c r="AB48" s="30">
        <f t="shared" si="3"/>
        <v>0</v>
      </c>
      <c r="AC48" s="31">
        <f t="shared" si="4"/>
        <v>0</v>
      </c>
      <c r="AE48" s="28">
        <f>'Proposed Rates'!H155</f>
        <v>2.8389000000000002</v>
      </c>
      <c r="AF48" s="58">
        <f>+$F$19</f>
        <v>500</v>
      </c>
      <c r="AG48" s="26">
        <f>AF48*AE48</f>
        <v>1419.45</v>
      </c>
      <c r="AH48" s="27"/>
      <c r="AI48" s="30">
        <f t="shared" si="5"/>
        <v>0</v>
      </c>
      <c r="AJ48" s="31">
        <f t="shared" si="6"/>
        <v>0</v>
      </c>
      <c r="AL48" s="28">
        <f>'Proposed Rates'!I155</f>
        <v>2.8389000000000002</v>
      </c>
      <c r="AM48" s="58">
        <f>+$F$19</f>
        <v>500</v>
      </c>
      <c r="AN48" s="26">
        <f>AM48*AL48</f>
        <v>1419.45</v>
      </c>
      <c r="AO48" s="27"/>
      <c r="AP48" s="30">
        <f t="shared" si="7"/>
        <v>0</v>
      </c>
      <c r="AQ48" s="31">
        <f t="shared" si="8"/>
        <v>0</v>
      </c>
    </row>
    <row r="49" spans="2:43" ht="25.5" x14ac:dyDescent="0.2">
      <c r="B49" s="60" t="s">
        <v>29</v>
      </c>
      <c r="C49" s="27"/>
      <c r="D49" s="56" t="s">
        <v>59</v>
      </c>
      <c r="E49" s="57"/>
      <c r="F49" s="28">
        <f>'Proposed Rates'!D169</f>
        <v>2.0474000000000001</v>
      </c>
      <c r="G49" s="58">
        <f>G48</f>
        <v>500</v>
      </c>
      <c r="H49" s="26">
        <f>G49*F49</f>
        <v>1023.7</v>
      </c>
      <c r="I49" s="27"/>
      <c r="J49" s="28">
        <f>'Proposed Rates'!E169</f>
        <v>2.0426000000000002</v>
      </c>
      <c r="K49" s="58">
        <f>K48</f>
        <v>500</v>
      </c>
      <c r="L49" s="26">
        <f>K49*J49</f>
        <v>1021.3000000000001</v>
      </c>
      <c r="M49" s="27"/>
      <c r="N49" s="30">
        <f t="shared" si="58"/>
        <v>-2.3999999999999773</v>
      </c>
      <c r="O49" s="31">
        <f t="shared" si="41"/>
        <v>-2.3444368467324186E-3</v>
      </c>
      <c r="Q49" s="28">
        <f>'Proposed Rates'!F169</f>
        <v>2.0426000000000002</v>
      </c>
      <c r="R49" s="58">
        <f>R48</f>
        <v>500</v>
      </c>
      <c r="S49" s="26">
        <f>R49*Q49</f>
        <v>1021.3000000000001</v>
      </c>
      <c r="T49" s="27"/>
      <c r="U49" s="30">
        <f t="shared" si="1"/>
        <v>0</v>
      </c>
      <c r="V49" s="31">
        <f t="shared" si="2"/>
        <v>0</v>
      </c>
      <c r="X49" s="28">
        <f>'Proposed Rates'!G169</f>
        <v>2.0426000000000002</v>
      </c>
      <c r="Y49" s="58">
        <f>Y48</f>
        <v>500</v>
      </c>
      <c r="Z49" s="26">
        <f>Y49*X49</f>
        <v>1021.3000000000001</v>
      </c>
      <c r="AA49" s="27"/>
      <c r="AB49" s="30">
        <f t="shared" si="3"/>
        <v>0</v>
      </c>
      <c r="AC49" s="31">
        <f t="shared" si="4"/>
        <v>0</v>
      </c>
      <c r="AE49" s="28">
        <f>'Proposed Rates'!H169</f>
        <v>2.0426000000000002</v>
      </c>
      <c r="AF49" s="58">
        <f>AF48</f>
        <v>500</v>
      </c>
      <c r="AG49" s="26">
        <f>AF49*AE49</f>
        <v>1021.3000000000001</v>
      </c>
      <c r="AH49" s="27"/>
      <c r="AI49" s="30">
        <f t="shared" si="5"/>
        <v>0</v>
      </c>
      <c r="AJ49" s="31">
        <f t="shared" si="6"/>
        <v>0</v>
      </c>
      <c r="AL49" s="28">
        <f>'Proposed Rates'!I169</f>
        <v>2.0426000000000002</v>
      </c>
      <c r="AM49" s="58">
        <f>AM48</f>
        <v>500</v>
      </c>
      <c r="AN49" s="26">
        <f>AM49*AL49</f>
        <v>1021.3000000000001</v>
      </c>
      <c r="AO49" s="27"/>
      <c r="AP49" s="30">
        <f t="shared" si="7"/>
        <v>0</v>
      </c>
      <c r="AQ49" s="31">
        <f t="shared" si="8"/>
        <v>0</v>
      </c>
    </row>
    <row r="50" spans="2:43" ht="25.5" x14ac:dyDescent="0.2">
      <c r="B50" s="50" t="s">
        <v>30</v>
      </c>
      <c r="C50" s="35"/>
      <c r="D50" s="35"/>
      <c r="E50" s="35"/>
      <c r="F50" s="61"/>
      <c r="G50" s="53"/>
      <c r="H50" s="54">
        <f>SUM(H47:H49)</f>
        <v>4794.91</v>
      </c>
      <c r="I50" s="62"/>
      <c r="J50" s="63"/>
      <c r="K50" s="53"/>
      <c r="L50" s="54">
        <f>SUM(L47:L49)</f>
        <v>5834.87</v>
      </c>
      <c r="M50" s="62"/>
      <c r="N50" s="37">
        <f t="shared" si="58"/>
        <v>1039.96</v>
      </c>
      <c r="O50" s="38">
        <f t="shared" si="41"/>
        <v>0.21688832532831692</v>
      </c>
      <c r="Q50" s="63"/>
      <c r="R50" s="53"/>
      <c r="S50" s="54">
        <f>SUM(S47:S49)</f>
        <v>5440.7349999999997</v>
      </c>
      <c r="T50" s="62"/>
      <c r="U50" s="37">
        <f t="shared" si="1"/>
        <v>-394.13500000000022</v>
      </c>
      <c r="V50" s="38">
        <f t="shared" si="2"/>
        <v>-6.7548205872624445E-2</v>
      </c>
      <c r="X50" s="63"/>
      <c r="Y50" s="53"/>
      <c r="Z50" s="54">
        <f>SUM(Z47:Z49)</f>
        <v>5825.99</v>
      </c>
      <c r="AA50" s="62"/>
      <c r="AB50" s="37">
        <f t="shared" si="3"/>
        <v>385.25500000000011</v>
      </c>
      <c r="AC50" s="38">
        <f t="shared" si="4"/>
        <v>7.0809366749161676E-2</v>
      </c>
      <c r="AE50" s="63"/>
      <c r="AF50" s="53"/>
      <c r="AG50" s="54">
        <f>SUM(AG47:AG49)</f>
        <v>5954.2</v>
      </c>
      <c r="AH50" s="62"/>
      <c r="AI50" s="37">
        <f t="shared" si="5"/>
        <v>128.21000000000004</v>
      </c>
      <c r="AJ50" s="38">
        <f t="shared" si="6"/>
        <v>2.200656025842819E-2</v>
      </c>
      <c r="AL50" s="63"/>
      <c r="AM50" s="53"/>
      <c r="AN50" s="54">
        <f>SUM(AN47:AN49)</f>
        <v>6056.25</v>
      </c>
      <c r="AO50" s="62"/>
      <c r="AP50" s="37">
        <f t="shared" si="7"/>
        <v>102.05000000000018</v>
      </c>
      <c r="AQ50" s="38">
        <f t="shared" si="8"/>
        <v>1.7139162272009706E-2</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34897.914499999999</v>
      </c>
      <c r="I60" s="94"/>
      <c r="J60" s="95"/>
      <c r="K60" s="95"/>
      <c r="L60" s="93">
        <f>SUM(L51:L56,L50)</f>
        <v>35946.982600000003</v>
      </c>
      <c r="M60" s="96"/>
      <c r="N60" s="97">
        <f t="shared" ref="N60" si="70">L60-H60</f>
        <v>1049.0681000000041</v>
      </c>
      <c r="O60" s="98">
        <f t="shared" ref="O60" si="71">IF((H60)=0,"",(N60/H60))</f>
        <v>3.0061054221449366E-2</v>
      </c>
      <c r="Q60" s="95"/>
      <c r="R60" s="95"/>
      <c r="S60" s="93">
        <f>SUM(S51:S56,S50)</f>
        <v>35552.867600000005</v>
      </c>
      <c r="T60" s="96"/>
      <c r="U60" s="97">
        <f t="shared" si="1"/>
        <v>-394.11499999999796</v>
      </c>
      <c r="V60" s="98">
        <f>IF((L60)=0,"",(U60/L60))</f>
        <v>-1.0963785316434263E-2</v>
      </c>
      <c r="X60" s="95"/>
      <c r="Y60" s="95"/>
      <c r="Z60" s="93">
        <f>SUM(Z51:Z56,Z50)</f>
        <v>35938.142600000006</v>
      </c>
      <c r="AA60" s="96"/>
      <c r="AB60" s="97">
        <f t="shared" si="3"/>
        <v>385.27500000000146</v>
      </c>
      <c r="AC60" s="98">
        <f>IF((S60)=0,"",(AB60/S60))</f>
        <v>1.0836678614357437E-2</v>
      </c>
      <c r="AE60" s="95"/>
      <c r="AF60" s="95"/>
      <c r="AG60" s="93">
        <f>SUM(AG51:AG56,AG50)</f>
        <v>36066.372600000002</v>
      </c>
      <c r="AH60" s="96"/>
      <c r="AI60" s="97">
        <f t="shared" ref="AI60:AI64" si="72">AG60-Z60</f>
        <v>128.22999999999593</v>
      </c>
      <c r="AJ60" s="98">
        <f>IF((Z60)=0,"",(AI60/Z60))</f>
        <v>3.5680753295245678E-3</v>
      </c>
      <c r="AL60" s="95"/>
      <c r="AM60" s="95"/>
      <c r="AN60" s="93">
        <f>SUM(AN51:AN56,AN50)</f>
        <v>36168.442600000009</v>
      </c>
      <c r="AO60" s="96"/>
      <c r="AP60" s="97">
        <f t="shared" ref="AP60:AP64" si="73">AN60-AG60</f>
        <v>102.07000000000698</v>
      </c>
      <c r="AQ60" s="98">
        <f>IF((AG60)=0,"",(AP60/AG60))</f>
        <v>2.8300600432439103E-3</v>
      </c>
    </row>
    <row r="61" spans="2:43" x14ac:dyDescent="0.2">
      <c r="B61" s="99" t="s">
        <v>40</v>
      </c>
      <c r="C61" s="21"/>
      <c r="D61" s="21"/>
      <c r="E61" s="21"/>
      <c r="F61" s="100">
        <v>0.13</v>
      </c>
      <c r="G61" s="101"/>
      <c r="H61" s="102">
        <f>H60*F61</f>
        <v>4536.7288850000004</v>
      </c>
      <c r="I61" s="103"/>
      <c r="J61" s="104">
        <v>0.13</v>
      </c>
      <c r="K61" s="103"/>
      <c r="L61" s="105">
        <f>L60*J61</f>
        <v>4673.1077380000006</v>
      </c>
      <c r="M61" s="106"/>
      <c r="N61" s="107">
        <f t="shared" si="58"/>
        <v>136.37885300000016</v>
      </c>
      <c r="O61" s="108">
        <f t="shared" si="41"/>
        <v>3.0061054221449283E-2</v>
      </c>
      <c r="Q61" s="104">
        <v>0.13</v>
      </c>
      <c r="R61" s="103"/>
      <c r="S61" s="105">
        <f>S60*Q61</f>
        <v>4621.8727880000006</v>
      </c>
      <c r="T61" s="106"/>
      <c r="U61" s="107">
        <f t="shared" si="1"/>
        <v>-51.234950000000026</v>
      </c>
      <c r="V61" s="108">
        <f t="shared" ref="V61:V70" si="74">IF((L61)=0,"",(U61/L61))</f>
        <v>-1.0963785316434325E-2</v>
      </c>
      <c r="X61" s="104">
        <v>0.13</v>
      </c>
      <c r="Y61" s="103"/>
      <c r="Z61" s="105">
        <f>Z60*X61</f>
        <v>4671.9585380000008</v>
      </c>
      <c r="AA61" s="106"/>
      <c r="AB61" s="107">
        <f t="shared" si="3"/>
        <v>50.085750000000189</v>
      </c>
      <c r="AC61" s="108">
        <f t="shared" ref="AC61:AC70" si="75">IF((S61)=0,"",(AB61/S61))</f>
        <v>1.0836678614357437E-2</v>
      </c>
      <c r="AE61" s="104">
        <v>0.13</v>
      </c>
      <c r="AF61" s="103"/>
      <c r="AG61" s="105">
        <f>AG60*AE61</f>
        <v>4688.6284380000006</v>
      </c>
      <c r="AH61" s="106"/>
      <c r="AI61" s="107">
        <f t="shared" si="72"/>
        <v>16.66989999999987</v>
      </c>
      <c r="AJ61" s="108">
        <f t="shared" ref="AJ61:AJ70" si="76">IF((Z61)=0,"",(AI61/Z61))</f>
        <v>3.5680753295246532E-3</v>
      </c>
      <c r="AL61" s="104">
        <v>0.13</v>
      </c>
      <c r="AM61" s="103"/>
      <c r="AN61" s="105">
        <f>AN60*AL61</f>
        <v>4701.8975380000011</v>
      </c>
      <c r="AO61" s="106"/>
      <c r="AP61" s="107">
        <f t="shared" si="73"/>
        <v>13.269100000000435</v>
      </c>
      <c r="AQ61" s="108">
        <f t="shared" ref="AQ61:AQ70" si="77">IF((AG61)=0,"",(AP61/AG61))</f>
        <v>2.8300600432438093E-3</v>
      </c>
    </row>
    <row r="62" spans="2:43" x14ac:dyDescent="0.2">
      <c r="B62" s="109" t="s">
        <v>123</v>
      </c>
      <c r="C62" s="21"/>
      <c r="D62" s="21"/>
      <c r="E62" s="21"/>
      <c r="F62" s="110"/>
      <c r="G62" s="101"/>
      <c r="H62" s="102">
        <f>H60+H61</f>
        <v>39434.643385000003</v>
      </c>
      <c r="I62" s="103"/>
      <c r="J62" s="103"/>
      <c r="K62" s="103"/>
      <c r="L62" s="105">
        <f>L60+L61</f>
        <v>40620.090338000002</v>
      </c>
      <c r="M62" s="106"/>
      <c r="N62" s="107">
        <f t="shared" si="58"/>
        <v>1185.4469529999988</v>
      </c>
      <c r="O62" s="108">
        <f t="shared" si="41"/>
        <v>3.0061054221449217E-2</v>
      </c>
      <c r="Q62" s="103"/>
      <c r="R62" s="103"/>
      <c r="S62" s="105">
        <f>S60+S61</f>
        <v>40174.740388000006</v>
      </c>
      <c r="T62" s="106"/>
      <c r="U62" s="107">
        <f t="shared" si="1"/>
        <v>-445.34994999999617</v>
      </c>
      <c r="V62" s="108">
        <f t="shared" si="74"/>
        <v>-1.0963785316434225E-2</v>
      </c>
      <c r="X62" s="103"/>
      <c r="Y62" s="103"/>
      <c r="Z62" s="105">
        <f>Z60+Z61</f>
        <v>40610.101138000005</v>
      </c>
      <c r="AA62" s="106"/>
      <c r="AB62" s="107">
        <f t="shared" si="3"/>
        <v>435.36074999999983</v>
      </c>
      <c r="AC62" s="108">
        <f t="shared" si="75"/>
        <v>1.0836678614357392E-2</v>
      </c>
      <c r="AE62" s="103"/>
      <c r="AF62" s="103"/>
      <c r="AG62" s="105">
        <f>AG60+AG61</f>
        <v>40755.001038000002</v>
      </c>
      <c r="AH62" s="106"/>
      <c r="AI62" s="107">
        <f t="shared" si="72"/>
        <v>144.89989999999671</v>
      </c>
      <c r="AJ62" s="108">
        <f t="shared" si="76"/>
        <v>3.5680753295245999E-3</v>
      </c>
      <c r="AL62" s="103"/>
      <c r="AM62" s="103"/>
      <c r="AN62" s="105">
        <f>AN60+AN61</f>
        <v>40870.340138000014</v>
      </c>
      <c r="AO62" s="106"/>
      <c r="AP62" s="107">
        <f t="shared" si="73"/>
        <v>115.33910000001197</v>
      </c>
      <c r="AQ62" s="108">
        <f t="shared" si="77"/>
        <v>2.8300600432440101E-3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39434.643385000003</v>
      </c>
      <c r="I64" s="118"/>
      <c r="J64" s="118"/>
      <c r="K64" s="118"/>
      <c r="L64" s="119">
        <f>L62-L63</f>
        <v>40620.090338000002</v>
      </c>
      <c r="M64" s="120"/>
      <c r="N64" s="121">
        <f t="shared" si="58"/>
        <v>1185.4469529999988</v>
      </c>
      <c r="O64" s="122">
        <f t="shared" si="41"/>
        <v>3.0061054221449217E-2</v>
      </c>
      <c r="Q64" s="118"/>
      <c r="R64" s="118"/>
      <c r="S64" s="119">
        <f>S62-S63</f>
        <v>40174.740388000006</v>
      </c>
      <c r="T64" s="120"/>
      <c r="U64" s="121">
        <f t="shared" si="1"/>
        <v>-445.34994999999617</v>
      </c>
      <c r="V64" s="122">
        <f t="shared" si="74"/>
        <v>-1.0963785316434225E-2</v>
      </c>
      <c r="X64" s="118"/>
      <c r="Y64" s="118"/>
      <c r="Z64" s="119">
        <f>Z62-Z63</f>
        <v>40610.101138000005</v>
      </c>
      <c r="AA64" s="120"/>
      <c r="AB64" s="121">
        <f t="shared" si="3"/>
        <v>435.36074999999983</v>
      </c>
      <c r="AC64" s="122">
        <f t="shared" si="75"/>
        <v>1.0836678614357392E-2</v>
      </c>
      <c r="AE64" s="118"/>
      <c r="AF64" s="118"/>
      <c r="AG64" s="119">
        <f>AG62-AG63</f>
        <v>40755.001038000002</v>
      </c>
      <c r="AH64" s="120"/>
      <c r="AI64" s="121">
        <f t="shared" si="72"/>
        <v>144.89989999999671</v>
      </c>
      <c r="AJ64" s="122">
        <f t="shared" si="76"/>
        <v>3.5680753295245999E-3</v>
      </c>
      <c r="AL64" s="118"/>
      <c r="AM64" s="118"/>
      <c r="AN64" s="119">
        <f>AN62-AN63</f>
        <v>40870.340138000014</v>
      </c>
      <c r="AO64" s="120"/>
      <c r="AP64" s="121">
        <f t="shared" si="73"/>
        <v>115.33910000001197</v>
      </c>
      <c r="AQ64" s="122">
        <f t="shared" si="77"/>
        <v>2.8300600432440101E-3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5824.9910749999999</v>
      </c>
      <c r="I66" s="134"/>
      <c r="J66" s="135"/>
      <c r="K66" s="135"/>
      <c r="L66" s="133">
        <f>SUM(L57:L58,L50,L51:L53)</f>
        <v>6865.6200099999996</v>
      </c>
      <c r="M66" s="136"/>
      <c r="N66" s="137">
        <f t="shared" ref="N66:N70" si="78">L66-H66</f>
        <v>1040.6289349999997</v>
      </c>
      <c r="O66" s="98">
        <f t="shared" ref="O66:O70" si="79">IF((H66)=0,"",(N66/H66))</f>
        <v>0.17864901793004032</v>
      </c>
      <c r="Q66" s="135"/>
      <c r="R66" s="135"/>
      <c r="S66" s="133">
        <f>SUM(S57:S58,S50,S51:S53)</f>
        <v>6471.5050099999999</v>
      </c>
      <c r="T66" s="136"/>
      <c r="U66" s="137">
        <f t="shared" si="1"/>
        <v>-394.11499999999978</v>
      </c>
      <c r="V66" s="98">
        <f t="shared" si="74"/>
        <v>-5.7404138217081402E-2</v>
      </c>
      <c r="X66" s="135"/>
      <c r="Y66" s="135"/>
      <c r="Z66" s="133">
        <f>SUM(Z57:Z58,Z50,Z51:Z53)</f>
        <v>6856.7800099999995</v>
      </c>
      <c r="AA66" s="136"/>
      <c r="AB66" s="137">
        <f t="shared" si="3"/>
        <v>385.27499999999964</v>
      </c>
      <c r="AC66" s="98">
        <f t="shared" si="75"/>
        <v>5.9534065013417896E-2</v>
      </c>
      <c r="AE66" s="135"/>
      <c r="AF66" s="135"/>
      <c r="AG66" s="133">
        <f>SUM(AG57:AG58,AG50,AG51:AG53)</f>
        <v>6985.01001</v>
      </c>
      <c r="AH66" s="136"/>
      <c r="AI66" s="137">
        <f t="shared" ref="AI66:AI70" si="80">AG66-Z66</f>
        <v>128.23000000000047</v>
      </c>
      <c r="AJ66" s="98">
        <f t="shared" si="76"/>
        <v>1.8701197911116952E-2</v>
      </c>
      <c r="AL66" s="135"/>
      <c r="AM66" s="135"/>
      <c r="AN66" s="133">
        <f>SUM(AN57:AN58,AN50,AN51:AN53)</f>
        <v>7087.0800099999997</v>
      </c>
      <c r="AO66" s="136"/>
      <c r="AP66" s="137">
        <f t="shared" ref="AP66:AP70" si="81">AN66-AG66</f>
        <v>102.06999999999971</v>
      </c>
      <c r="AQ66" s="98">
        <f t="shared" si="77"/>
        <v>1.4612720648055265E-2</v>
      </c>
    </row>
    <row r="67" spans="1:43" s="79" customFormat="1" x14ac:dyDescent="0.2">
      <c r="B67" s="138" t="s">
        <v>40</v>
      </c>
      <c r="C67" s="73"/>
      <c r="D67" s="73"/>
      <c r="E67" s="73"/>
      <c r="F67" s="139">
        <v>0.13</v>
      </c>
      <c r="G67" s="132"/>
      <c r="H67" s="140">
        <f>H66*F67</f>
        <v>757.24883975</v>
      </c>
      <c r="I67" s="141"/>
      <c r="J67" s="142">
        <v>0.13</v>
      </c>
      <c r="K67" s="143"/>
      <c r="L67" s="144">
        <f>L66*J67</f>
        <v>892.53060129999994</v>
      </c>
      <c r="M67" s="145"/>
      <c r="N67" s="146">
        <f t="shared" si="78"/>
        <v>135.28176154999994</v>
      </c>
      <c r="O67" s="108">
        <f t="shared" si="79"/>
        <v>0.17864901793004026</v>
      </c>
      <c r="Q67" s="142">
        <v>0.13</v>
      </c>
      <c r="R67" s="143"/>
      <c r="S67" s="144">
        <f>S66*Q67</f>
        <v>841.29565130000003</v>
      </c>
      <c r="T67" s="145"/>
      <c r="U67" s="146">
        <f t="shared" si="1"/>
        <v>-51.234949999999913</v>
      </c>
      <c r="V67" s="108">
        <f t="shared" si="74"/>
        <v>-5.7404138217081339E-2</v>
      </c>
      <c r="X67" s="142">
        <v>0.13</v>
      </c>
      <c r="Y67" s="143"/>
      <c r="Z67" s="144">
        <f>Z66*X67</f>
        <v>891.38140129999999</v>
      </c>
      <c r="AA67" s="145"/>
      <c r="AB67" s="146">
        <f t="shared" si="3"/>
        <v>50.085749999999962</v>
      </c>
      <c r="AC67" s="108">
        <f t="shared" si="75"/>
        <v>5.9534065013417903E-2</v>
      </c>
      <c r="AE67" s="142">
        <v>0.13</v>
      </c>
      <c r="AF67" s="143"/>
      <c r="AG67" s="144">
        <f>AG66*AE67</f>
        <v>908.05130129999998</v>
      </c>
      <c r="AH67" s="145"/>
      <c r="AI67" s="146">
        <f t="shared" si="80"/>
        <v>16.669899999999984</v>
      </c>
      <c r="AJ67" s="108">
        <f t="shared" si="76"/>
        <v>1.8701197911116865E-2</v>
      </c>
      <c r="AL67" s="142">
        <v>0.13</v>
      </c>
      <c r="AM67" s="143"/>
      <c r="AN67" s="144">
        <f>AN66*AL67</f>
        <v>921.32040129999996</v>
      </c>
      <c r="AO67" s="145"/>
      <c r="AP67" s="146">
        <f t="shared" si="81"/>
        <v>13.26909999999998</v>
      </c>
      <c r="AQ67" s="108">
        <f t="shared" si="77"/>
        <v>1.4612720648055284E-2</v>
      </c>
    </row>
    <row r="68" spans="1:43" s="79" customFormat="1" x14ac:dyDescent="0.2">
      <c r="B68" s="147" t="s">
        <v>41</v>
      </c>
      <c r="C68" s="73"/>
      <c r="D68" s="73"/>
      <c r="E68" s="73"/>
      <c r="F68" s="148"/>
      <c r="G68" s="149"/>
      <c r="H68" s="140">
        <f>H66+H67</f>
        <v>6582.23991475</v>
      </c>
      <c r="I68" s="141"/>
      <c r="J68" s="141"/>
      <c r="K68" s="141"/>
      <c r="L68" s="144">
        <f>L66+L67</f>
        <v>7758.1506112999996</v>
      </c>
      <c r="M68" s="145"/>
      <c r="N68" s="146">
        <f t="shared" si="78"/>
        <v>1175.9106965499996</v>
      </c>
      <c r="O68" s="108">
        <f t="shared" si="79"/>
        <v>0.17864901793004029</v>
      </c>
      <c r="Q68" s="141"/>
      <c r="R68" s="141"/>
      <c r="S68" s="144">
        <f>S66+S67</f>
        <v>7312.8006612999998</v>
      </c>
      <c r="T68" s="145"/>
      <c r="U68" s="146">
        <f t="shared" si="1"/>
        <v>-445.34994999999981</v>
      </c>
      <c r="V68" s="108">
        <f t="shared" si="74"/>
        <v>-5.7404138217081409E-2</v>
      </c>
      <c r="X68" s="141"/>
      <c r="Y68" s="141"/>
      <c r="Z68" s="144">
        <f>Z66+Z67</f>
        <v>7748.1614112999996</v>
      </c>
      <c r="AA68" s="145"/>
      <c r="AB68" s="146">
        <f t="shared" si="3"/>
        <v>435.36074999999983</v>
      </c>
      <c r="AC68" s="108">
        <f t="shared" si="75"/>
        <v>5.9534065013417931E-2</v>
      </c>
      <c r="AE68" s="141"/>
      <c r="AF68" s="141"/>
      <c r="AG68" s="144">
        <f>AG66+AG67</f>
        <v>7893.0613112999999</v>
      </c>
      <c r="AH68" s="145"/>
      <c r="AI68" s="146">
        <f t="shared" si="80"/>
        <v>144.89990000000034</v>
      </c>
      <c r="AJ68" s="108">
        <f t="shared" si="76"/>
        <v>1.8701197911116928E-2</v>
      </c>
      <c r="AL68" s="141"/>
      <c r="AM68" s="141"/>
      <c r="AN68" s="144">
        <f>AN66+AN67</f>
        <v>8008.4004112999992</v>
      </c>
      <c r="AO68" s="145"/>
      <c r="AP68" s="146">
        <f t="shared" si="81"/>
        <v>115.33909999999923</v>
      </c>
      <c r="AQ68" s="108">
        <f t="shared" si="77"/>
        <v>1.4612720648055209E-2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4" t="s">
        <v>128</v>
      </c>
      <c r="C70" s="414"/>
      <c r="D70" s="414"/>
      <c r="E70" s="152"/>
      <c r="F70" s="153"/>
      <c r="G70" s="154"/>
      <c r="H70" s="155">
        <f>H68-H69</f>
        <v>6582.23991475</v>
      </c>
      <c r="I70" s="156"/>
      <c r="J70" s="156"/>
      <c r="K70" s="156"/>
      <c r="L70" s="157">
        <f>L68-L69</f>
        <v>7758.1506112999996</v>
      </c>
      <c r="M70" s="158"/>
      <c r="N70" s="159">
        <f t="shared" si="78"/>
        <v>1175.9106965499996</v>
      </c>
      <c r="O70" s="160">
        <f t="shared" si="79"/>
        <v>0.17864901793004029</v>
      </c>
      <c r="Q70" s="156"/>
      <c r="R70" s="156"/>
      <c r="S70" s="157">
        <f>S68-S69</f>
        <v>7312.8006612999998</v>
      </c>
      <c r="T70" s="158"/>
      <c r="U70" s="159">
        <f t="shared" si="1"/>
        <v>-445.34994999999981</v>
      </c>
      <c r="V70" s="160">
        <f t="shared" si="74"/>
        <v>-5.7404138217081409E-2</v>
      </c>
      <c r="X70" s="156"/>
      <c r="Y70" s="156"/>
      <c r="Z70" s="157">
        <f>Z68-Z69</f>
        <v>7748.1614112999996</v>
      </c>
      <c r="AA70" s="158"/>
      <c r="AB70" s="159">
        <f t="shared" si="3"/>
        <v>435.36074999999983</v>
      </c>
      <c r="AC70" s="160">
        <f t="shared" si="75"/>
        <v>5.9534065013417931E-2</v>
      </c>
      <c r="AE70" s="156"/>
      <c r="AF70" s="156"/>
      <c r="AG70" s="157">
        <f>AG68-AG69</f>
        <v>7893.0613112999999</v>
      </c>
      <c r="AH70" s="158"/>
      <c r="AI70" s="159">
        <f t="shared" si="80"/>
        <v>144.89990000000034</v>
      </c>
      <c r="AJ70" s="160">
        <f t="shared" si="76"/>
        <v>1.8701197911116928E-2</v>
      </c>
      <c r="AL70" s="156"/>
      <c r="AM70" s="156"/>
      <c r="AN70" s="157">
        <f>AN68-AN69</f>
        <v>8008.4004112999992</v>
      </c>
      <c r="AO70" s="158"/>
      <c r="AP70" s="159">
        <f t="shared" si="81"/>
        <v>115.33909999999923</v>
      </c>
      <c r="AQ70" s="160">
        <f t="shared" si="77"/>
        <v>1.4612720648055209E-2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200025</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6.85546875" style="6" bestFit="1" customWidth="1"/>
    <col min="9" max="9" width="2.85546875" style="6" customWidth="1"/>
    <col min="10" max="10" width="12.7109375" style="6" bestFit="1" customWidth="1"/>
    <col min="11" max="11" width="9.85546875" style="6" bestFit="1" customWidth="1"/>
    <col min="12" max="12" width="16.28515625" style="6" bestFit="1" customWidth="1"/>
    <col min="13" max="13" width="2.85546875" style="6" customWidth="1"/>
    <col min="14" max="14" width="15.140625" style="6" customWidth="1"/>
    <col min="15" max="15" width="12" style="6" bestFit="1" customWidth="1"/>
    <col min="16" max="16" width="3.85546875" style="6" customWidth="1"/>
    <col min="17" max="17" width="12.5703125" style="6" bestFit="1" customWidth="1"/>
    <col min="18" max="18" width="9.85546875" style="6" bestFit="1" customWidth="1"/>
    <col min="19" max="19" width="16.85546875" style="6" bestFit="1" customWidth="1"/>
    <col min="20" max="20" width="2.7109375" style="6" bestFit="1" customWidth="1"/>
    <col min="21" max="21" width="13" style="6" bestFit="1" customWidth="1"/>
    <col min="22" max="22" width="12" style="6" bestFit="1" customWidth="1"/>
    <col min="23" max="23" width="4.5703125" style="6" customWidth="1"/>
    <col min="24" max="24" width="12.7109375" style="6" bestFit="1" customWidth="1"/>
    <col min="25" max="25" width="9.85546875" style="6" bestFit="1" customWidth="1"/>
    <col min="26" max="26" width="16.85546875" style="6" bestFit="1" customWidth="1"/>
    <col min="27" max="27" width="2.7109375" style="6" bestFit="1" customWidth="1"/>
    <col min="28" max="28" width="14.28515625" style="6" customWidth="1"/>
    <col min="29" max="29" width="12" style="6" bestFit="1" customWidth="1"/>
    <col min="30" max="30" width="4.5703125" style="6" customWidth="1"/>
    <col min="31" max="31" width="12.7109375" style="6" bestFit="1" customWidth="1"/>
    <col min="32" max="32" width="9.85546875" style="6" bestFit="1" customWidth="1"/>
    <col min="33" max="33" width="16.85546875" style="6" bestFit="1" customWidth="1"/>
    <col min="34" max="34" width="2.7109375" style="6" bestFit="1" customWidth="1"/>
    <col min="35" max="35" width="11.85546875" style="6" bestFit="1" customWidth="1"/>
    <col min="36" max="36" width="12" style="6" bestFit="1" customWidth="1"/>
    <col min="37" max="37" width="4.5703125" style="6" customWidth="1"/>
    <col min="38" max="38" width="12.28515625" style="6" bestFit="1" customWidth="1"/>
    <col min="39" max="39" width="9.85546875" style="6" bestFit="1" customWidth="1"/>
    <col min="40" max="40" width="16.8554687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57</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212.96</v>
      </c>
      <c r="R23" s="29">
        <v>1</v>
      </c>
      <c r="S23" s="26">
        <f>R23*Q23</f>
        <v>212.96</v>
      </c>
      <c r="T23" s="27"/>
      <c r="U23" s="30">
        <f>S23-L23</f>
        <v>12.960000000000008</v>
      </c>
      <c r="V23" s="31">
        <f>IF((L23)=0,"",(U23/L23))</f>
        <v>6.4800000000000038E-2</v>
      </c>
      <c r="X23" s="24">
        <f>+'&gt;50 (100)'!X23</f>
        <v>224.12</v>
      </c>
      <c r="Y23" s="29">
        <v>1</v>
      </c>
      <c r="Z23" s="26">
        <f>Y23*X23</f>
        <v>224.12</v>
      </c>
      <c r="AA23" s="27"/>
      <c r="AB23" s="30">
        <f>Z23-S23</f>
        <v>11.159999999999997</v>
      </c>
      <c r="AC23" s="31">
        <f>IF((S23)=0,"",(AB23/S23))</f>
        <v>5.2404207362885029E-2</v>
      </c>
      <c r="AE23" s="24">
        <f>+'&gt;50 (100)'!AE23</f>
        <v>230.96</v>
      </c>
      <c r="AF23" s="29">
        <v>1</v>
      </c>
      <c r="AG23" s="26">
        <f>AF23*AE23</f>
        <v>230.96</v>
      </c>
      <c r="AH23" s="27"/>
      <c r="AI23" s="30">
        <f>AG23-Z23</f>
        <v>6.8400000000000034</v>
      </c>
      <c r="AJ23" s="31">
        <f>IF((Z23)=0,"",(AI23/Z23))</f>
        <v>3.0519364626093178E-2</v>
      </c>
      <c r="AL23" s="24">
        <f>+'&gt;50 (100)'!AL23</f>
        <v>236.29</v>
      </c>
      <c r="AM23" s="29">
        <v>1</v>
      </c>
      <c r="AN23" s="26">
        <f>AM23*AL23</f>
        <v>236.29</v>
      </c>
      <c r="AO23" s="27"/>
      <c r="AP23" s="30">
        <f>AN23-AG23</f>
        <v>5.3299999999999841</v>
      </c>
      <c r="AQ23" s="31">
        <f>IF((AG23)=0,"",(AP23/AG23))</f>
        <v>2.3077589192933772E-2</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Rates'!D22</f>
        <v>4.8760000000000003</v>
      </c>
      <c r="G29" s="45">
        <f>+$F$19</f>
        <v>1000</v>
      </c>
      <c r="H29" s="26">
        <f t="shared" si="0"/>
        <v>4876</v>
      </c>
      <c r="I29" s="27"/>
      <c r="J29" s="24">
        <f>+'&gt;50 (100)'!J29</f>
        <v>5.5274000000000001</v>
      </c>
      <c r="K29" s="45">
        <f>+$F$19</f>
        <v>1000</v>
      </c>
      <c r="L29" s="26">
        <f t="shared" si="22"/>
        <v>5527.4</v>
      </c>
      <c r="M29" s="27"/>
      <c r="N29" s="30">
        <f t="shared" si="23"/>
        <v>651.39999999999964</v>
      </c>
      <c r="O29" s="31">
        <f t="shared" si="24"/>
        <v>0.13359310910582436</v>
      </c>
      <c r="Q29" s="24">
        <f>+'&gt;50 (100)'!Q29</f>
        <v>5.9360999999999997</v>
      </c>
      <c r="R29" s="45">
        <f>+$F$19</f>
        <v>1000</v>
      </c>
      <c r="S29" s="26">
        <f t="shared" si="25"/>
        <v>5936.0999999999995</v>
      </c>
      <c r="T29" s="27"/>
      <c r="U29" s="30">
        <f t="shared" si="1"/>
        <v>408.69999999999982</v>
      </c>
      <c r="V29" s="31">
        <f t="shared" si="2"/>
        <v>7.3940731627890124E-2</v>
      </c>
      <c r="X29" s="24">
        <f>+'&gt;50 (100)'!X29</f>
        <v>6.2972999999999999</v>
      </c>
      <c r="Y29" s="45">
        <f>+$F$19</f>
        <v>1000</v>
      </c>
      <c r="Z29" s="26">
        <f t="shared" si="26"/>
        <v>6297.3</v>
      </c>
      <c r="AA29" s="27"/>
      <c r="AB29" s="30">
        <f t="shared" si="3"/>
        <v>361.20000000000073</v>
      </c>
      <c r="AC29" s="31">
        <f t="shared" si="4"/>
        <v>6.0848031535857001E-2</v>
      </c>
      <c r="AE29" s="24">
        <f>+'&gt;50 (100)'!AE29</f>
        <v>6.5397999999999996</v>
      </c>
      <c r="AF29" s="45">
        <f>+$F$19</f>
        <v>1000</v>
      </c>
      <c r="AG29" s="26">
        <f t="shared" si="27"/>
        <v>6539.7999999999993</v>
      </c>
      <c r="AH29" s="27"/>
      <c r="AI29" s="30">
        <f t="shared" si="5"/>
        <v>242.49999999999909</v>
      </c>
      <c r="AJ29" s="31">
        <f t="shared" si="6"/>
        <v>3.8508567163704932E-2</v>
      </c>
      <c r="AL29" s="24">
        <f>+'&gt;50 (100)'!AL29</f>
        <v>6.7328999999999999</v>
      </c>
      <c r="AM29" s="45">
        <f>+$F$19</f>
        <v>1000</v>
      </c>
      <c r="AN29" s="26">
        <f t="shared" si="28"/>
        <v>6732.9</v>
      </c>
      <c r="AO29" s="27"/>
      <c r="AP29" s="30">
        <f t="shared" si="7"/>
        <v>193.10000000000036</v>
      </c>
      <c r="AQ29" s="31">
        <f t="shared" si="8"/>
        <v>2.9526896846998437E-2</v>
      </c>
    </row>
    <row r="30" spans="2:43" x14ac:dyDescent="0.2">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
      <c r="B31" s="21" t="s">
        <v>136</v>
      </c>
      <c r="C31" s="21"/>
      <c r="D31" s="22" t="s">
        <v>59</v>
      </c>
      <c r="E31" s="23"/>
      <c r="F31" s="24">
        <f>+'Proposed Rates'!D69</f>
        <v>0</v>
      </c>
      <c r="G31" s="45">
        <f>+$F$19</f>
        <v>1000</v>
      </c>
      <c r="H31" s="26">
        <f t="shared" si="0"/>
        <v>0</v>
      </c>
      <c r="I31" s="27"/>
      <c r="J31" s="24">
        <f>+'&gt;50 (100)'!J31</f>
        <v>-1.15E-2</v>
      </c>
      <c r="K31" s="45">
        <f>+$F$19</f>
        <v>1000</v>
      </c>
      <c r="L31" s="26">
        <f t="shared" si="22"/>
        <v>-11.5</v>
      </c>
      <c r="M31" s="27"/>
      <c r="N31" s="30">
        <f t="shared" si="23"/>
        <v>-11.5</v>
      </c>
      <c r="O31" s="31" t="str">
        <f t="shared" si="24"/>
        <v/>
      </c>
      <c r="Q31" s="24">
        <f>+'&gt;50 (100)'!Q31</f>
        <v>-1.15E-2</v>
      </c>
      <c r="R31" s="45">
        <f>+$F$19</f>
        <v>1000</v>
      </c>
      <c r="S31" s="26">
        <f t="shared" si="25"/>
        <v>-11.5</v>
      </c>
      <c r="T31" s="27"/>
      <c r="U31" s="30">
        <f t="shared" si="1"/>
        <v>0</v>
      </c>
      <c r="V31" s="31">
        <f t="shared" si="2"/>
        <v>0</v>
      </c>
      <c r="X31" s="24">
        <f>+'&gt;50 (100)'!X31</f>
        <v>0</v>
      </c>
      <c r="Y31" s="45">
        <f>+$F$19</f>
        <v>1000</v>
      </c>
      <c r="Z31" s="26">
        <f t="shared" si="26"/>
        <v>0</v>
      </c>
      <c r="AA31" s="27"/>
      <c r="AB31" s="30">
        <f t="shared" si="3"/>
        <v>11.5</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38.25" x14ac:dyDescent="0.2">
      <c r="B36" s="229" t="s">
        <v>101</v>
      </c>
      <c r="C36" s="21"/>
      <c r="D36" s="22" t="s">
        <v>59</v>
      </c>
      <c r="E36" s="23"/>
      <c r="F36" s="24">
        <f>+'Proposed Rates'!D54</f>
        <v>0.17169999999999999</v>
      </c>
      <c r="G36" s="25">
        <f>+F19</f>
        <v>1000</v>
      </c>
      <c r="H36" s="26">
        <f t="shared" si="0"/>
        <v>171.7</v>
      </c>
      <c r="I36" s="27"/>
      <c r="J36" s="28">
        <f>+'Proposed Rates'!E54</f>
        <v>-0.19320000000000001</v>
      </c>
      <c r="K36" s="25">
        <f>$F19</f>
        <v>1000</v>
      </c>
      <c r="L36" s="26">
        <f t="shared" si="22"/>
        <v>-193.20000000000002</v>
      </c>
      <c r="M36" s="27"/>
      <c r="N36" s="30">
        <f t="shared" si="23"/>
        <v>-364.9</v>
      </c>
      <c r="O36" s="31">
        <f t="shared" si="24"/>
        <v>-2.1252184041933604</v>
      </c>
      <c r="Q36" s="28">
        <f>+'Proposed Rates'!F54</f>
        <v>-0.19320000000000001</v>
      </c>
      <c r="R36" s="25">
        <f>$F19</f>
        <v>1000</v>
      </c>
      <c r="S36" s="26">
        <f t="shared" si="25"/>
        <v>-193.20000000000002</v>
      </c>
      <c r="T36" s="27"/>
      <c r="U36" s="30">
        <f>S36-L36</f>
        <v>0</v>
      </c>
      <c r="V36" s="31">
        <f t="shared" si="2"/>
        <v>0</v>
      </c>
      <c r="X36" s="28">
        <f>+'Proposed Rates'!G54</f>
        <v>0</v>
      </c>
      <c r="Y36" s="25">
        <f>$F19</f>
        <v>1000</v>
      </c>
      <c r="Z36" s="26">
        <f t="shared" si="26"/>
        <v>0</v>
      </c>
      <c r="AA36" s="27"/>
      <c r="AB36" s="30">
        <f t="shared" si="3"/>
        <v>193.20000000000002</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5247.7</v>
      </c>
      <c r="I39" s="62"/>
      <c r="J39" s="239"/>
      <c r="K39" s="240"/>
      <c r="L39" s="238">
        <f>SUM(L23:L38)</f>
        <v>5522.7</v>
      </c>
      <c r="M39" s="62"/>
      <c r="N39" s="37">
        <f t="shared" si="23"/>
        <v>275</v>
      </c>
      <c r="O39" s="38">
        <f t="shared" si="24"/>
        <v>5.2403910284505598E-2</v>
      </c>
      <c r="Q39" s="239"/>
      <c r="R39" s="240"/>
      <c r="S39" s="238">
        <f>SUM(S23:S38)</f>
        <v>5944.36</v>
      </c>
      <c r="T39" s="62"/>
      <c r="U39" s="37">
        <f t="shared" si="1"/>
        <v>421.65999999999985</v>
      </c>
      <c r="V39" s="38">
        <f t="shared" si="2"/>
        <v>7.6350335886432336E-2</v>
      </c>
      <c r="X39" s="239"/>
      <c r="Y39" s="240"/>
      <c r="Z39" s="238">
        <f>SUM(Z23:Z38)</f>
        <v>6521.42</v>
      </c>
      <c r="AA39" s="62"/>
      <c r="AB39" s="37">
        <f t="shared" si="3"/>
        <v>577.0600000000004</v>
      </c>
      <c r="AC39" s="38">
        <f t="shared" si="4"/>
        <v>9.7076893054929447E-2</v>
      </c>
      <c r="AE39" s="239"/>
      <c r="AF39" s="240"/>
      <c r="AG39" s="238">
        <f>SUM(AG23:AG38)</f>
        <v>6770.7599999999993</v>
      </c>
      <c r="AH39" s="62"/>
      <c r="AI39" s="37">
        <f t="shared" si="5"/>
        <v>249.33999999999924</v>
      </c>
      <c r="AJ39" s="38">
        <f t="shared" si="6"/>
        <v>3.8234004250607877E-2</v>
      </c>
      <c r="AL39" s="239"/>
      <c r="AM39" s="240"/>
      <c r="AN39" s="238">
        <f>SUM(AN23:AN38)</f>
        <v>6969.19</v>
      </c>
      <c r="AO39" s="62"/>
      <c r="AP39" s="37">
        <f t="shared" si="7"/>
        <v>198.43000000000029</v>
      </c>
      <c r="AQ39" s="38">
        <f t="shared" si="8"/>
        <v>2.9306902031677434E-2</v>
      </c>
    </row>
    <row r="40" spans="2:43" ht="38.25" x14ac:dyDescent="0.2">
      <c r="B40" s="40" t="s">
        <v>100</v>
      </c>
      <c r="C40" s="21"/>
      <c r="D40" s="22" t="s">
        <v>59</v>
      </c>
      <c r="E40" s="23"/>
      <c r="F40" s="24">
        <f>+'Proposed Rates'!D40</f>
        <v>-4.0300000000000002E-2</v>
      </c>
      <c r="G40" s="45">
        <f>+$F$19</f>
        <v>1000</v>
      </c>
      <c r="H40" s="26">
        <f>G40*F40</f>
        <v>-40.300000000000004</v>
      </c>
      <c r="I40" s="27"/>
      <c r="J40" s="24">
        <f>+'Proposed Rates'!E40</f>
        <v>-0.18210000000000001</v>
      </c>
      <c r="K40" s="45">
        <f>+$F$19</f>
        <v>1000</v>
      </c>
      <c r="L40" s="26">
        <f>K40*J40</f>
        <v>-182.10000000000002</v>
      </c>
      <c r="M40" s="27"/>
      <c r="N40" s="30">
        <f>L40-H40</f>
        <v>-141.80000000000001</v>
      </c>
      <c r="O40" s="31">
        <f>IF((H40)=0,"",(N40/H40))</f>
        <v>3.5186104218362284</v>
      </c>
      <c r="Q40" s="24">
        <f>+'Proposed Rates'!F40</f>
        <v>-0.182</v>
      </c>
      <c r="R40" s="45">
        <f>+$F$19</f>
        <v>1000</v>
      </c>
      <c r="S40" s="26">
        <f>R40*Q40</f>
        <v>-182</v>
      </c>
      <c r="T40" s="27"/>
      <c r="U40" s="30">
        <f t="shared" si="1"/>
        <v>0.10000000000002274</v>
      </c>
      <c r="V40" s="31">
        <f t="shared" si="2"/>
        <v>-5.4914881933016324E-4</v>
      </c>
      <c r="X40" s="24">
        <f>+'Proposed Rates'!G40</f>
        <v>0</v>
      </c>
      <c r="Y40" s="45">
        <f>+$F$19</f>
        <v>1000</v>
      </c>
      <c r="Z40" s="26">
        <f>Y40*X40</f>
        <v>0</v>
      </c>
      <c r="AA40" s="27"/>
      <c r="AB40" s="30">
        <f t="shared" si="3"/>
        <v>182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8.25" x14ac:dyDescent="0.2">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8.25" x14ac:dyDescent="0.2">
      <c r="B43" s="40" t="s">
        <v>106</v>
      </c>
      <c r="C43" s="21"/>
      <c r="D43" s="22" t="s">
        <v>59</v>
      </c>
      <c r="E43" s="23"/>
      <c r="F43" s="24">
        <f>+'Proposed Rates'!D141</f>
        <v>-2.47E-2</v>
      </c>
      <c r="G43" s="25">
        <f>+F19</f>
        <v>1000</v>
      </c>
      <c r="H43" s="26">
        <f t="shared" si="37"/>
        <v>-24.7</v>
      </c>
      <c r="I43" s="41"/>
      <c r="J43" s="24">
        <f>+'Proposed Rates'!E141</f>
        <v>-0.1053</v>
      </c>
      <c r="K43" s="25">
        <f>+F19</f>
        <v>1000</v>
      </c>
      <c r="L43" s="26">
        <f t="shared" si="39"/>
        <v>-105.30000000000001</v>
      </c>
      <c r="M43" s="42"/>
      <c r="N43" s="30">
        <f t="shared" si="40"/>
        <v>-80.600000000000009</v>
      </c>
      <c r="O43" s="31">
        <f t="shared" si="41"/>
        <v>3.2631578947368425</v>
      </c>
      <c r="Q43" s="28">
        <f>+'Proposed Rates'!F141</f>
        <v>0</v>
      </c>
      <c r="R43" s="25">
        <f>$F$19</f>
        <v>1000</v>
      </c>
      <c r="S43" s="26">
        <f t="shared" si="43"/>
        <v>0</v>
      </c>
      <c r="T43" s="42"/>
      <c r="U43" s="30">
        <f t="shared" si="1"/>
        <v>105.30000000000001</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
      <c r="B44" s="43" t="s">
        <v>24</v>
      </c>
      <c r="C44" s="21"/>
      <c r="D44" s="22" t="s">
        <v>59</v>
      </c>
      <c r="E44" s="23"/>
      <c r="F44" s="44">
        <f>'Proposed Rates'!D235</f>
        <v>2.452E-2</v>
      </c>
      <c r="G44" s="45">
        <f>+$F$19</f>
        <v>1000</v>
      </c>
      <c r="H44" s="26">
        <f>G44*F44</f>
        <v>24.52</v>
      </c>
      <c r="I44" s="27"/>
      <c r="J44" s="46">
        <f>'Proposed Rates'!E235</f>
        <v>2.4340000000000001E-2</v>
      </c>
      <c r="K44" s="45">
        <f>+$F$19</f>
        <v>1000</v>
      </c>
      <c r="L44" s="26">
        <f>K44*J44</f>
        <v>24.34</v>
      </c>
      <c r="M44" s="27"/>
      <c r="N44" s="30">
        <f>L44-H44</f>
        <v>-0.17999999999999972</v>
      </c>
      <c r="O44" s="31">
        <f>IF((H44)=0,"",(N44/H44))</f>
        <v>-7.3409461663947687E-3</v>
      </c>
      <c r="Q44" s="46">
        <f>'Proposed Rates'!F235</f>
        <v>2.4649999999999998E-2</v>
      </c>
      <c r="R44" s="45">
        <f>+$F$19</f>
        <v>1000</v>
      </c>
      <c r="S44" s="26">
        <f>R44*Q44</f>
        <v>24.65</v>
      </c>
      <c r="T44" s="27"/>
      <c r="U44" s="30">
        <f t="shared" si="1"/>
        <v>0.30999999999999872</v>
      </c>
      <c r="V44" s="31">
        <f t="shared" si="2"/>
        <v>1.2736236647493784E-2</v>
      </c>
      <c r="X44" s="46">
        <f>'Proposed Rates'!G235</f>
        <v>2.494E-2</v>
      </c>
      <c r="Y44" s="45">
        <f>+$F$19</f>
        <v>1000</v>
      </c>
      <c r="Z44" s="26">
        <f>Y44*X44</f>
        <v>24.94</v>
      </c>
      <c r="AA44" s="27"/>
      <c r="AB44" s="30">
        <f t="shared" si="3"/>
        <v>0.2900000000000027</v>
      </c>
      <c r="AC44" s="31">
        <f t="shared" si="4"/>
        <v>1.1764705882353052E-2</v>
      </c>
      <c r="AE44" s="46">
        <f>'Proposed Rates'!H235</f>
        <v>2.5180000000000001E-2</v>
      </c>
      <c r="AF44" s="45">
        <f>+$F$19</f>
        <v>1000</v>
      </c>
      <c r="AG44" s="26">
        <f>AF44*AE44</f>
        <v>25.18</v>
      </c>
      <c r="AH44" s="27"/>
      <c r="AI44" s="30">
        <f t="shared" si="5"/>
        <v>0.23999999999999844</v>
      </c>
      <c r="AJ44" s="31">
        <f t="shared" si="6"/>
        <v>9.6230954290296086E-3</v>
      </c>
      <c r="AL44" s="46">
        <f>'Proposed Rates'!I235</f>
        <v>2.5520000000000001E-2</v>
      </c>
      <c r="AM44" s="45">
        <f>+$F$19</f>
        <v>1000</v>
      </c>
      <c r="AN44" s="26">
        <f>AM44*AL44</f>
        <v>25.52</v>
      </c>
      <c r="AO44" s="27"/>
      <c r="AP44" s="30">
        <f t="shared" si="7"/>
        <v>0.33999999999999986</v>
      </c>
      <c r="AQ44" s="31">
        <f t="shared" si="8"/>
        <v>1.3502779984114371E-2</v>
      </c>
    </row>
    <row r="45" spans="2:43" x14ac:dyDescent="0.2">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4823.9699999999993</v>
      </c>
      <c r="I47" s="36"/>
      <c r="J47" s="53"/>
      <c r="K47" s="55"/>
      <c r="L47" s="54">
        <f>SUM(L40:L46)+L39</f>
        <v>5923.94</v>
      </c>
      <c r="M47" s="36"/>
      <c r="N47" s="37">
        <f t="shared" ref="N47:N64" si="58">L47-H47</f>
        <v>1099.9700000000003</v>
      </c>
      <c r="O47" s="38">
        <f t="shared" si="41"/>
        <v>0.22802173313681479</v>
      </c>
      <c r="Q47" s="53"/>
      <c r="R47" s="55"/>
      <c r="S47" s="54">
        <f>SUM(S40:S46)+S39</f>
        <v>5787.0099999999993</v>
      </c>
      <c r="T47" s="36"/>
      <c r="U47" s="37">
        <f t="shared" si="1"/>
        <v>-136.93000000000029</v>
      </c>
      <c r="V47" s="38">
        <f t="shared" si="2"/>
        <v>-2.3114683808411345E-2</v>
      </c>
      <c r="X47" s="53"/>
      <c r="Y47" s="55"/>
      <c r="Z47" s="54">
        <f>SUM(Z40:Z46)+Z39</f>
        <v>6546.36</v>
      </c>
      <c r="AA47" s="36"/>
      <c r="AB47" s="37">
        <f t="shared" si="3"/>
        <v>759.35000000000036</v>
      </c>
      <c r="AC47" s="38">
        <f t="shared" si="4"/>
        <v>0.13121629304252116</v>
      </c>
      <c r="AE47" s="53"/>
      <c r="AF47" s="55"/>
      <c r="AG47" s="54">
        <f>SUM(AG40:AG46)+AG39</f>
        <v>6795.94</v>
      </c>
      <c r="AH47" s="36"/>
      <c r="AI47" s="37">
        <f t="shared" si="5"/>
        <v>249.57999999999993</v>
      </c>
      <c r="AJ47" s="38">
        <f t="shared" si="6"/>
        <v>3.8125003818916155E-2</v>
      </c>
      <c r="AL47" s="53"/>
      <c r="AM47" s="55"/>
      <c r="AN47" s="54">
        <f>SUM(AN40:AN46)+AN39</f>
        <v>6994.71</v>
      </c>
      <c r="AO47" s="36"/>
      <c r="AP47" s="37">
        <f t="shared" si="7"/>
        <v>198.77000000000044</v>
      </c>
      <c r="AQ47" s="38">
        <f t="shared" si="8"/>
        <v>2.9248345335597496E-2</v>
      </c>
    </row>
    <row r="48" spans="2:43" x14ac:dyDescent="0.2">
      <c r="B48" s="27" t="s">
        <v>28</v>
      </c>
      <c r="C48" s="27"/>
      <c r="D48" s="56" t="s">
        <v>59</v>
      </c>
      <c r="E48" s="57"/>
      <c r="F48" s="28">
        <f>'Proposed Rates'!D155</f>
        <v>2.9016999999999999</v>
      </c>
      <c r="G48" s="58">
        <f>+$F$19</f>
        <v>1000</v>
      </c>
      <c r="H48" s="26">
        <f>G48*F48</f>
        <v>2901.7</v>
      </c>
      <c r="I48" s="27"/>
      <c r="J48" s="28">
        <f>'Proposed Rates'!E155</f>
        <v>2.8389000000000002</v>
      </c>
      <c r="K48" s="58">
        <f>+$F$19</f>
        <v>1000</v>
      </c>
      <c r="L48" s="26">
        <f>K48*J48</f>
        <v>2838.9</v>
      </c>
      <c r="M48" s="27"/>
      <c r="N48" s="30">
        <f t="shared" si="58"/>
        <v>-62.799999999999727</v>
      </c>
      <c r="O48" s="31">
        <f t="shared" si="41"/>
        <v>-2.1642485439569814E-2</v>
      </c>
      <c r="Q48" s="28">
        <f>'Proposed Rates'!F155</f>
        <v>2.8389000000000002</v>
      </c>
      <c r="R48" s="58">
        <f>+$F$19</f>
        <v>1000</v>
      </c>
      <c r="S48" s="26">
        <f>R48*Q48</f>
        <v>2838.9</v>
      </c>
      <c r="T48" s="27"/>
      <c r="U48" s="30">
        <f t="shared" si="1"/>
        <v>0</v>
      </c>
      <c r="V48" s="31">
        <f t="shared" si="2"/>
        <v>0</v>
      </c>
      <c r="X48" s="28">
        <f>'Proposed Rates'!G155</f>
        <v>2.8389000000000002</v>
      </c>
      <c r="Y48" s="58">
        <f>+$F$19</f>
        <v>1000</v>
      </c>
      <c r="Z48" s="26">
        <f>Y48*X48</f>
        <v>2838.9</v>
      </c>
      <c r="AA48" s="27"/>
      <c r="AB48" s="30">
        <f t="shared" si="3"/>
        <v>0</v>
      </c>
      <c r="AC48" s="31">
        <f t="shared" si="4"/>
        <v>0</v>
      </c>
      <c r="AE48" s="28">
        <f>'Proposed Rates'!H155</f>
        <v>2.8389000000000002</v>
      </c>
      <c r="AF48" s="58">
        <f>+$F$19</f>
        <v>1000</v>
      </c>
      <c r="AG48" s="26">
        <f>AF48*AE48</f>
        <v>2838.9</v>
      </c>
      <c r="AH48" s="27"/>
      <c r="AI48" s="30">
        <f t="shared" si="5"/>
        <v>0</v>
      </c>
      <c r="AJ48" s="31">
        <f t="shared" si="6"/>
        <v>0</v>
      </c>
      <c r="AL48" s="28">
        <f>'Proposed Rates'!I155</f>
        <v>2.8389000000000002</v>
      </c>
      <c r="AM48" s="58">
        <f>+$F$19</f>
        <v>1000</v>
      </c>
      <c r="AN48" s="26">
        <f>AM48*AL48</f>
        <v>2838.9</v>
      </c>
      <c r="AO48" s="27"/>
      <c r="AP48" s="30">
        <f t="shared" si="7"/>
        <v>0</v>
      </c>
      <c r="AQ48" s="31">
        <f t="shared" si="8"/>
        <v>0</v>
      </c>
    </row>
    <row r="49" spans="2:43" ht="25.5" x14ac:dyDescent="0.2">
      <c r="B49" s="60" t="s">
        <v>29</v>
      </c>
      <c r="C49" s="27"/>
      <c r="D49" s="56" t="s">
        <v>59</v>
      </c>
      <c r="E49" s="57"/>
      <c r="F49" s="28">
        <f>'Proposed Rates'!D169</f>
        <v>2.0474000000000001</v>
      </c>
      <c r="G49" s="58">
        <f>G48</f>
        <v>1000</v>
      </c>
      <c r="H49" s="26">
        <f>G49*F49</f>
        <v>2047.4</v>
      </c>
      <c r="I49" s="27"/>
      <c r="J49" s="28">
        <f>'Proposed Rates'!E169</f>
        <v>2.0426000000000002</v>
      </c>
      <c r="K49" s="58">
        <f>K48</f>
        <v>1000</v>
      </c>
      <c r="L49" s="26">
        <f>K49*J49</f>
        <v>2042.6000000000001</v>
      </c>
      <c r="M49" s="27"/>
      <c r="N49" s="30">
        <f t="shared" si="58"/>
        <v>-4.7999999999999545</v>
      </c>
      <c r="O49" s="31">
        <f t="shared" si="41"/>
        <v>-2.3444368467324186E-3</v>
      </c>
      <c r="Q49" s="28">
        <f>'Proposed Rates'!F169</f>
        <v>2.0426000000000002</v>
      </c>
      <c r="R49" s="58">
        <f>R48</f>
        <v>1000</v>
      </c>
      <c r="S49" s="26">
        <f>R49*Q49</f>
        <v>2042.6000000000001</v>
      </c>
      <c r="T49" s="27"/>
      <c r="U49" s="30">
        <f t="shared" si="1"/>
        <v>0</v>
      </c>
      <c r="V49" s="31">
        <f t="shared" si="2"/>
        <v>0</v>
      </c>
      <c r="X49" s="28">
        <f>'Proposed Rates'!G169</f>
        <v>2.0426000000000002</v>
      </c>
      <c r="Y49" s="58">
        <f>Y48</f>
        <v>1000</v>
      </c>
      <c r="Z49" s="26">
        <f>Y49*X49</f>
        <v>2042.6000000000001</v>
      </c>
      <c r="AA49" s="27"/>
      <c r="AB49" s="30">
        <f t="shared" si="3"/>
        <v>0</v>
      </c>
      <c r="AC49" s="31">
        <f t="shared" si="4"/>
        <v>0</v>
      </c>
      <c r="AE49" s="28">
        <f>'Proposed Rates'!H169</f>
        <v>2.0426000000000002</v>
      </c>
      <c r="AF49" s="58">
        <f>AF48</f>
        <v>1000</v>
      </c>
      <c r="AG49" s="26">
        <f>AF49*AE49</f>
        <v>2042.6000000000001</v>
      </c>
      <c r="AH49" s="27"/>
      <c r="AI49" s="30">
        <f t="shared" si="5"/>
        <v>0</v>
      </c>
      <c r="AJ49" s="31">
        <f t="shared" si="6"/>
        <v>0</v>
      </c>
      <c r="AL49" s="28">
        <f>'Proposed Rates'!I169</f>
        <v>2.0426000000000002</v>
      </c>
      <c r="AM49" s="58">
        <f>AM48</f>
        <v>1000</v>
      </c>
      <c r="AN49" s="26">
        <f>AM49*AL49</f>
        <v>2042.6000000000001</v>
      </c>
      <c r="AO49" s="27"/>
      <c r="AP49" s="30">
        <f t="shared" si="7"/>
        <v>0</v>
      </c>
      <c r="AQ49" s="31">
        <f t="shared" si="8"/>
        <v>0</v>
      </c>
    </row>
    <row r="50" spans="2:43" ht="25.5" x14ac:dyDescent="0.2">
      <c r="B50" s="50" t="s">
        <v>30</v>
      </c>
      <c r="C50" s="35"/>
      <c r="D50" s="35"/>
      <c r="E50" s="35"/>
      <c r="F50" s="61"/>
      <c r="G50" s="53"/>
      <c r="H50" s="54">
        <f>SUM(H47:H49)</f>
        <v>9773.07</v>
      </c>
      <c r="I50" s="62"/>
      <c r="J50" s="63"/>
      <c r="K50" s="53"/>
      <c r="L50" s="54">
        <f>SUM(L47:L49)</f>
        <v>10805.44</v>
      </c>
      <c r="M50" s="62"/>
      <c r="N50" s="37">
        <f t="shared" si="58"/>
        <v>1032.3700000000008</v>
      </c>
      <c r="O50" s="38">
        <f t="shared" si="41"/>
        <v>0.10563415589983503</v>
      </c>
      <c r="Q50" s="63"/>
      <c r="R50" s="53"/>
      <c r="S50" s="54">
        <f>SUM(S47:S49)</f>
        <v>10668.51</v>
      </c>
      <c r="T50" s="62"/>
      <c r="U50" s="37">
        <f t="shared" si="1"/>
        <v>-136.93000000000029</v>
      </c>
      <c r="V50" s="38">
        <f t="shared" si="2"/>
        <v>-1.2672320608878518E-2</v>
      </c>
      <c r="X50" s="63"/>
      <c r="Y50" s="53"/>
      <c r="Z50" s="54">
        <f>SUM(Z47:Z49)</f>
        <v>11427.86</v>
      </c>
      <c r="AA50" s="62"/>
      <c r="AB50" s="37">
        <f t="shared" si="3"/>
        <v>759.35000000000036</v>
      </c>
      <c r="AC50" s="38">
        <f t="shared" si="4"/>
        <v>7.1176762265770979E-2</v>
      </c>
      <c r="AE50" s="63"/>
      <c r="AF50" s="53"/>
      <c r="AG50" s="54">
        <f>SUM(AG47:AG49)</f>
        <v>11677.44</v>
      </c>
      <c r="AH50" s="62"/>
      <c r="AI50" s="37">
        <f t="shared" si="5"/>
        <v>249.57999999999993</v>
      </c>
      <c r="AJ50" s="38">
        <f t="shared" si="6"/>
        <v>2.1839609515692346E-2</v>
      </c>
      <c r="AL50" s="63"/>
      <c r="AM50" s="53"/>
      <c r="AN50" s="54">
        <f>SUM(AN47:AN49)</f>
        <v>11876.210000000001</v>
      </c>
      <c r="AO50" s="62"/>
      <c r="AP50" s="37">
        <f t="shared" si="7"/>
        <v>198.77000000000044</v>
      </c>
      <c r="AQ50" s="38">
        <f t="shared" si="8"/>
        <v>1.702171023786039E-2</v>
      </c>
    </row>
    <row r="51" spans="2:43" ht="25.5" x14ac:dyDescent="0.2">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5" x14ac:dyDescent="0.2">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39876.074500000002</v>
      </c>
      <c r="I60" s="94"/>
      <c r="J60" s="95"/>
      <c r="K60" s="95"/>
      <c r="L60" s="93">
        <f>SUM(L51:L56,L50)</f>
        <v>40917.552600000003</v>
      </c>
      <c r="M60" s="96"/>
      <c r="N60" s="97">
        <f t="shared" ref="N60" si="70">L60-H60</f>
        <v>1041.4781000000003</v>
      </c>
      <c r="O60" s="98">
        <f t="shared" ref="O60" si="71">IF((H60)=0,"",(N60/H60))</f>
        <v>2.6117869250143973E-2</v>
      </c>
      <c r="Q60" s="95"/>
      <c r="R60" s="95"/>
      <c r="S60" s="93">
        <f>SUM(S51:S56,S50)</f>
        <v>40780.642600000006</v>
      </c>
      <c r="T60" s="96"/>
      <c r="U60" s="97">
        <f t="shared" si="1"/>
        <v>-136.90999999999622</v>
      </c>
      <c r="V60" s="98">
        <f>IF((L60)=0,"",(U60/L60))</f>
        <v>-3.3459967984496757E-3</v>
      </c>
      <c r="X60" s="95"/>
      <c r="Y60" s="95"/>
      <c r="Z60" s="93">
        <f>SUM(Z51:Z56,Z50)</f>
        <v>41540.012600000002</v>
      </c>
      <c r="AA60" s="96"/>
      <c r="AB60" s="97">
        <f t="shared" si="3"/>
        <v>759.36999999999534</v>
      </c>
      <c r="AC60" s="98">
        <f>IF((S60)=0,"",(AB60/S60))</f>
        <v>1.8620844390519614E-2</v>
      </c>
      <c r="AE60" s="95"/>
      <c r="AF60" s="95"/>
      <c r="AG60" s="93">
        <f>SUM(AG51:AG56,AG50)</f>
        <v>41789.612600000008</v>
      </c>
      <c r="AH60" s="96"/>
      <c r="AI60" s="97">
        <f t="shared" ref="AI60:AI64" si="72">AG60-Z60</f>
        <v>249.60000000000582</v>
      </c>
      <c r="AJ60" s="98">
        <f>IF((Z60)=0,"",(AI60/Z60))</f>
        <v>6.0086645231303033E-3</v>
      </c>
      <c r="AL60" s="95"/>
      <c r="AM60" s="95"/>
      <c r="AN60" s="93">
        <f>SUM(AN51:AN56,AN50)</f>
        <v>41988.402600000009</v>
      </c>
      <c r="AO60" s="96"/>
      <c r="AP60" s="97">
        <f t="shared" ref="AP60:AP64" si="73">AN60-AG60</f>
        <v>198.79000000000087</v>
      </c>
      <c r="AQ60" s="98">
        <f>IF((AG60)=0,"",(AP60/AG60))</f>
        <v>4.7569237337223083E-3</v>
      </c>
    </row>
    <row r="61" spans="2:43" x14ac:dyDescent="0.2">
      <c r="B61" s="99" t="s">
        <v>40</v>
      </c>
      <c r="C61" s="21"/>
      <c r="D61" s="21"/>
      <c r="E61" s="21"/>
      <c r="F61" s="100">
        <v>0.13</v>
      </c>
      <c r="G61" s="101"/>
      <c r="H61" s="102">
        <f>H60*F61</f>
        <v>5183.8896850000001</v>
      </c>
      <c r="I61" s="103"/>
      <c r="J61" s="104">
        <v>0.13</v>
      </c>
      <c r="K61" s="103"/>
      <c r="L61" s="105">
        <f>L60*J61</f>
        <v>5319.2818380000008</v>
      </c>
      <c r="M61" s="106"/>
      <c r="N61" s="107">
        <f t="shared" si="58"/>
        <v>135.39215300000069</v>
      </c>
      <c r="O61" s="108">
        <f t="shared" si="41"/>
        <v>2.6117869250144102E-2</v>
      </c>
      <c r="Q61" s="104">
        <v>0.13</v>
      </c>
      <c r="R61" s="103"/>
      <c r="S61" s="105">
        <f>S60*Q61</f>
        <v>5301.4835380000013</v>
      </c>
      <c r="T61" s="106"/>
      <c r="U61" s="107">
        <f t="shared" si="1"/>
        <v>-17.798299999999472</v>
      </c>
      <c r="V61" s="108">
        <f t="shared" ref="V61:V70" si="74">IF((L61)=0,"",(U61/L61))</f>
        <v>-3.3459967984496687E-3</v>
      </c>
      <c r="X61" s="104">
        <v>0.13</v>
      </c>
      <c r="Y61" s="103"/>
      <c r="Z61" s="105">
        <f>Z60*X61</f>
        <v>5400.2016380000005</v>
      </c>
      <c r="AA61" s="106"/>
      <c r="AB61" s="107">
        <f t="shared" si="3"/>
        <v>98.71809999999914</v>
      </c>
      <c r="AC61" s="108">
        <f t="shared" ref="AC61:AC70" si="75">IF((S61)=0,"",(AB61/S61))</f>
        <v>1.8620844390519566E-2</v>
      </c>
      <c r="AE61" s="104">
        <v>0.13</v>
      </c>
      <c r="AF61" s="103"/>
      <c r="AG61" s="105">
        <f>AG60*AE61</f>
        <v>5432.6496380000008</v>
      </c>
      <c r="AH61" s="106"/>
      <c r="AI61" s="107">
        <f t="shared" si="72"/>
        <v>32.44800000000032</v>
      </c>
      <c r="AJ61" s="108">
        <f t="shared" ref="AJ61:AJ70" si="76">IF((Z61)=0,"",(AI61/Z61))</f>
        <v>6.0086645231302227E-3</v>
      </c>
      <c r="AL61" s="104">
        <v>0.13</v>
      </c>
      <c r="AM61" s="103"/>
      <c r="AN61" s="105">
        <f>AN60*AL61</f>
        <v>5458.4923380000009</v>
      </c>
      <c r="AO61" s="106"/>
      <c r="AP61" s="107">
        <f t="shared" si="73"/>
        <v>25.84270000000015</v>
      </c>
      <c r="AQ61" s="108">
        <f t="shared" ref="AQ61:AQ70" si="77">IF((AG61)=0,"",(AP61/AG61))</f>
        <v>4.7569237337223153E-3</v>
      </c>
    </row>
    <row r="62" spans="2:43" x14ac:dyDescent="0.2">
      <c r="B62" s="109" t="s">
        <v>123</v>
      </c>
      <c r="C62" s="21"/>
      <c r="D62" s="21"/>
      <c r="E62" s="21"/>
      <c r="F62" s="110"/>
      <c r="G62" s="101"/>
      <c r="H62" s="102">
        <f>H60+H61</f>
        <v>45059.964185000004</v>
      </c>
      <c r="I62" s="103"/>
      <c r="J62" s="103"/>
      <c r="K62" s="103"/>
      <c r="L62" s="105">
        <f>L60+L61</f>
        <v>46236.834438000005</v>
      </c>
      <c r="M62" s="106"/>
      <c r="N62" s="107">
        <f t="shared" si="58"/>
        <v>1176.870253000001</v>
      </c>
      <c r="O62" s="108">
        <f t="shared" si="41"/>
        <v>2.6117869250143987E-2</v>
      </c>
      <c r="Q62" s="103"/>
      <c r="R62" s="103"/>
      <c r="S62" s="105">
        <f>S60+S61</f>
        <v>46082.126138000007</v>
      </c>
      <c r="T62" s="106"/>
      <c r="U62" s="107">
        <f t="shared" si="1"/>
        <v>-154.70829999999842</v>
      </c>
      <c r="V62" s="108">
        <f t="shared" si="74"/>
        <v>-3.3459967984497338E-3</v>
      </c>
      <c r="X62" s="103"/>
      <c r="Y62" s="103"/>
      <c r="Z62" s="105">
        <f>Z60+Z61</f>
        <v>46940.214238</v>
      </c>
      <c r="AA62" s="106"/>
      <c r="AB62" s="107">
        <f t="shared" si="3"/>
        <v>858.08809999999357</v>
      </c>
      <c r="AC62" s="108">
        <f t="shared" si="75"/>
        <v>1.862084439051959E-2</v>
      </c>
      <c r="AE62" s="103"/>
      <c r="AF62" s="103"/>
      <c r="AG62" s="105">
        <f>AG60+AG61</f>
        <v>47222.26223800001</v>
      </c>
      <c r="AH62" s="106"/>
      <c r="AI62" s="107">
        <f t="shared" si="72"/>
        <v>282.04800000000978</v>
      </c>
      <c r="AJ62" s="108">
        <f t="shared" si="76"/>
        <v>6.0086645231303719E-3</v>
      </c>
      <c r="AL62" s="103"/>
      <c r="AM62" s="103"/>
      <c r="AN62" s="105">
        <f>AN60+AN61</f>
        <v>47446.894938000012</v>
      </c>
      <c r="AO62" s="106"/>
      <c r="AP62" s="107">
        <f t="shared" si="73"/>
        <v>224.63270000000193</v>
      </c>
      <c r="AQ62" s="108">
        <f t="shared" si="77"/>
        <v>4.7569237337223283E-3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25">
      <c r="B64" s="416" t="s">
        <v>126</v>
      </c>
      <c r="C64" s="416"/>
      <c r="D64" s="416"/>
      <c r="E64" s="114"/>
      <c r="F64" s="115"/>
      <c r="G64" s="116"/>
      <c r="H64" s="117">
        <f>H62-H63</f>
        <v>45059.964185000004</v>
      </c>
      <c r="I64" s="118"/>
      <c r="J64" s="118"/>
      <c r="K64" s="118"/>
      <c r="L64" s="119">
        <f>L62-L63</f>
        <v>46236.834438000005</v>
      </c>
      <c r="M64" s="120"/>
      <c r="N64" s="121">
        <f t="shared" si="58"/>
        <v>1176.870253000001</v>
      </c>
      <c r="O64" s="122">
        <f t="shared" si="41"/>
        <v>2.6117869250143987E-2</v>
      </c>
      <c r="Q64" s="118"/>
      <c r="R64" s="118"/>
      <c r="S64" s="119">
        <f>S62-S63</f>
        <v>46082.126138000007</v>
      </c>
      <c r="T64" s="120"/>
      <c r="U64" s="121">
        <f t="shared" si="1"/>
        <v>-154.70829999999842</v>
      </c>
      <c r="V64" s="122">
        <f t="shared" si="74"/>
        <v>-3.3459967984497338E-3</v>
      </c>
      <c r="X64" s="118"/>
      <c r="Y64" s="118"/>
      <c r="Z64" s="119">
        <f>Z62-Z63</f>
        <v>46940.214238</v>
      </c>
      <c r="AA64" s="120"/>
      <c r="AB64" s="121">
        <f t="shared" si="3"/>
        <v>858.08809999999357</v>
      </c>
      <c r="AC64" s="122">
        <f t="shared" si="75"/>
        <v>1.862084439051959E-2</v>
      </c>
      <c r="AE64" s="118"/>
      <c r="AF64" s="118"/>
      <c r="AG64" s="119">
        <f>AG62-AG63</f>
        <v>47222.26223800001</v>
      </c>
      <c r="AH64" s="120"/>
      <c r="AI64" s="121">
        <f t="shared" si="72"/>
        <v>282.04800000000978</v>
      </c>
      <c r="AJ64" s="122">
        <f t="shared" si="76"/>
        <v>6.0086645231303719E-3</v>
      </c>
      <c r="AL64" s="118"/>
      <c r="AM64" s="118"/>
      <c r="AN64" s="119">
        <f>AN62-AN63</f>
        <v>47446.894938000012</v>
      </c>
      <c r="AO64" s="120"/>
      <c r="AP64" s="121">
        <f t="shared" si="73"/>
        <v>224.63270000000193</v>
      </c>
      <c r="AQ64" s="122">
        <f t="shared" si="77"/>
        <v>4.7569237337223283E-3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10803.151074999998</v>
      </c>
      <c r="I66" s="134"/>
      <c r="J66" s="135"/>
      <c r="K66" s="135"/>
      <c r="L66" s="133">
        <f>SUM(L57:L58,L50,L51:L53)</f>
        <v>11836.190010000002</v>
      </c>
      <c r="M66" s="136"/>
      <c r="N66" s="137">
        <f t="shared" ref="N66:N70" si="78">L66-H66</f>
        <v>1033.0389350000041</v>
      </c>
      <c r="O66" s="98">
        <f t="shared" ref="O66:O70" si="79">IF((H66)=0,"",(N66/H66))</f>
        <v>9.5623853432041758E-2</v>
      </c>
      <c r="Q66" s="135"/>
      <c r="R66" s="135"/>
      <c r="S66" s="133">
        <f>SUM(S57:S58,S50,S51:S53)</f>
        <v>11699.28001</v>
      </c>
      <c r="T66" s="136"/>
      <c r="U66" s="137">
        <f t="shared" si="1"/>
        <v>-136.91000000000167</v>
      </c>
      <c r="V66" s="98">
        <f t="shared" si="74"/>
        <v>-1.1567066757489614E-2</v>
      </c>
      <c r="X66" s="135"/>
      <c r="Y66" s="135"/>
      <c r="Z66" s="133">
        <f>SUM(Z57:Z58,Z50,Z51:Z53)</f>
        <v>12458.650010000001</v>
      </c>
      <c r="AA66" s="136"/>
      <c r="AB66" s="137">
        <f t="shared" si="3"/>
        <v>759.3700000000008</v>
      </c>
      <c r="AC66" s="98">
        <f t="shared" si="75"/>
        <v>6.490741305028401E-2</v>
      </c>
      <c r="AE66" s="135"/>
      <c r="AF66" s="135"/>
      <c r="AG66" s="133">
        <f>SUM(AG57:AG58,AG50,AG51:AG53)</f>
        <v>12708.250010000002</v>
      </c>
      <c r="AH66" s="136"/>
      <c r="AI66" s="137">
        <f t="shared" ref="AI66:AI70" si="80">AG66-Z66</f>
        <v>249.60000000000036</v>
      </c>
      <c r="AJ66" s="98">
        <f t="shared" si="76"/>
        <v>2.0034273360248309E-2</v>
      </c>
      <c r="AL66" s="135"/>
      <c r="AM66" s="135"/>
      <c r="AN66" s="133">
        <f>SUM(AN57:AN58,AN50,AN51:AN53)</f>
        <v>12907.040010000002</v>
      </c>
      <c r="AO66" s="136"/>
      <c r="AP66" s="137">
        <f t="shared" ref="AP66:AP70" si="81">AN66-AG66</f>
        <v>198.79000000000087</v>
      </c>
      <c r="AQ66" s="98">
        <f t="shared" si="77"/>
        <v>1.564259436535911E-2</v>
      </c>
    </row>
    <row r="67" spans="1:43" s="79" customFormat="1" x14ac:dyDescent="0.2">
      <c r="B67" s="138" t="s">
        <v>40</v>
      </c>
      <c r="C67" s="73"/>
      <c r="D67" s="73"/>
      <c r="E67" s="73"/>
      <c r="F67" s="139">
        <v>0.13</v>
      </c>
      <c r="G67" s="132"/>
      <c r="H67" s="140">
        <f>H66*F67</f>
        <v>1404.4096397499998</v>
      </c>
      <c r="I67" s="141"/>
      <c r="J67" s="142">
        <v>0.13</v>
      </c>
      <c r="K67" s="143"/>
      <c r="L67" s="144">
        <f>L66*J67</f>
        <v>1538.7047013000004</v>
      </c>
      <c r="M67" s="145"/>
      <c r="N67" s="146">
        <f t="shared" si="78"/>
        <v>134.29506155000058</v>
      </c>
      <c r="O67" s="108">
        <f t="shared" si="79"/>
        <v>9.5623853432041786E-2</v>
      </c>
      <c r="Q67" s="142">
        <v>0.13</v>
      </c>
      <c r="R67" s="143"/>
      <c r="S67" s="144">
        <f>S66*Q67</f>
        <v>1520.9064013000002</v>
      </c>
      <c r="T67" s="145"/>
      <c r="U67" s="146">
        <f t="shared" si="1"/>
        <v>-17.798300000000154</v>
      </c>
      <c r="V67" s="108">
        <f t="shared" si="74"/>
        <v>-1.156706675748957E-2</v>
      </c>
      <c r="X67" s="142">
        <v>0.13</v>
      </c>
      <c r="Y67" s="143"/>
      <c r="Z67" s="144">
        <f>Z66*X67</f>
        <v>1619.6245013000002</v>
      </c>
      <c r="AA67" s="145"/>
      <c r="AB67" s="146">
        <f t="shared" si="3"/>
        <v>98.718100000000049</v>
      </c>
      <c r="AC67" s="108">
        <f t="shared" si="75"/>
        <v>6.4907413050283969E-2</v>
      </c>
      <c r="AE67" s="142">
        <v>0.13</v>
      </c>
      <c r="AF67" s="143"/>
      <c r="AG67" s="144">
        <f>AG66*AE67</f>
        <v>1652.0725013000003</v>
      </c>
      <c r="AH67" s="145"/>
      <c r="AI67" s="146">
        <f t="shared" si="80"/>
        <v>32.448000000000093</v>
      </c>
      <c r="AJ67" s="108">
        <f t="shared" si="76"/>
        <v>2.0034273360248336E-2</v>
      </c>
      <c r="AL67" s="142">
        <v>0.13</v>
      </c>
      <c r="AM67" s="143"/>
      <c r="AN67" s="144">
        <f>AN66*AL67</f>
        <v>1677.9152013000003</v>
      </c>
      <c r="AO67" s="145"/>
      <c r="AP67" s="146">
        <f t="shared" si="81"/>
        <v>25.842699999999923</v>
      </c>
      <c r="AQ67" s="108">
        <f t="shared" si="77"/>
        <v>1.5642594365358992E-2</v>
      </c>
    </row>
    <row r="68" spans="1:43" s="79" customFormat="1" x14ac:dyDescent="0.2">
      <c r="B68" s="147" t="s">
        <v>41</v>
      </c>
      <c r="C68" s="73"/>
      <c r="D68" s="73"/>
      <c r="E68" s="73"/>
      <c r="F68" s="148"/>
      <c r="G68" s="149"/>
      <c r="H68" s="140">
        <f>H66+H67</f>
        <v>12207.560714749998</v>
      </c>
      <c r="I68" s="141"/>
      <c r="J68" s="141"/>
      <c r="K68" s="141"/>
      <c r="L68" s="144">
        <f>L66+L67</f>
        <v>13374.894711300003</v>
      </c>
      <c r="M68" s="145"/>
      <c r="N68" s="146">
        <f t="shared" si="78"/>
        <v>1167.3339965500054</v>
      </c>
      <c r="O68" s="108">
        <f t="shared" si="79"/>
        <v>9.5623853432041814E-2</v>
      </c>
      <c r="Q68" s="141"/>
      <c r="R68" s="141"/>
      <c r="S68" s="144">
        <f>S66+S67</f>
        <v>13220.186411300001</v>
      </c>
      <c r="T68" s="145"/>
      <c r="U68" s="146">
        <f t="shared" si="1"/>
        <v>-154.70830000000205</v>
      </c>
      <c r="V68" s="108">
        <f t="shared" si="74"/>
        <v>-1.1567066757489624E-2</v>
      </c>
      <c r="X68" s="141"/>
      <c r="Y68" s="141"/>
      <c r="Z68" s="144">
        <f>Z66+Z67</f>
        <v>14078.274511300002</v>
      </c>
      <c r="AA68" s="145"/>
      <c r="AB68" s="146">
        <f t="shared" si="3"/>
        <v>858.08810000000085</v>
      </c>
      <c r="AC68" s="108">
        <f t="shared" si="75"/>
        <v>6.4907413050283996E-2</v>
      </c>
      <c r="AE68" s="141"/>
      <c r="AF68" s="141"/>
      <c r="AG68" s="144">
        <f>AG66+AG67</f>
        <v>14360.322511300003</v>
      </c>
      <c r="AH68" s="145"/>
      <c r="AI68" s="146">
        <f t="shared" si="80"/>
        <v>282.04800000000068</v>
      </c>
      <c r="AJ68" s="108">
        <f t="shared" si="76"/>
        <v>2.0034273360248329E-2</v>
      </c>
      <c r="AL68" s="141"/>
      <c r="AM68" s="141"/>
      <c r="AN68" s="144">
        <f>AN66+AN67</f>
        <v>14584.955211300003</v>
      </c>
      <c r="AO68" s="145"/>
      <c r="AP68" s="146">
        <f t="shared" si="81"/>
        <v>224.63270000000011</v>
      </c>
      <c r="AQ68" s="108">
        <f t="shared" si="77"/>
        <v>1.5642594365359048E-2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25">
      <c r="B70" s="414" t="s">
        <v>128</v>
      </c>
      <c r="C70" s="414"/>
      <c r="D70" s="414"/>
      <c r="E70" s="152"/>
      <c r="F70" s="153"/>
      <c r="G70" s="154"/>
      <c r="H70" s="155">
        <f>H68-H69</f>
        <v>12207.560714749998</v>
      </c>
      <c r="I70" s="156"/>
      <c r="J70" s="156"/>
      <c r="K70" s="156"/>
      <c r="L70" s="157">
        <f>L68-L69</f>
        <v>13374.894711300003</v>
      </c>
      <c r="M70" s="158"/>
      <c r="N70" s="159">
        <f t="shared" si="78"/>
        <v>1167.3339965500054</v>
      </c>
      <c r="O70" s="160">
        <f t="shared" si="79"/>
        <v>9.5623853432041814E-2</v>
      </c>
      <c r="Q70" s="156"/>
      <c r="R70" s="156"/>
      <c r="S70" s="157">
        <f>S68-S69</f>
        <v>13220.186411300001</v>
      </c>
      <c r="T70" s="158"/>
      <c r="U70" s="159">
        <f t="shared" si="1"/>
        <v>-154.70830000000205</v>
      </c>
      <c r="V70" s="160">
        <f t="shared" si="74"/>
        <v>-1.1567066757489624E-2</v>
      </c>
      <c r="X70" s="156"/>
      <c r="Y70" s="156"/>
      <c r="Z70" s="157">
        <f>Z68-Z69</f>
        <v>14078.274511300002</v>
      </c>
      <c r="AA70" s="158"/>
      <c r="AB70" s="159">
        <f t="shared" si="3"/>
        <v>858.08810000000085</v>
      </c>
      <c r="AC70" s="160">
        <f t="shared" si="75"/>
        <v>6.4907413050283996E-2</v>
      </c>
      <c r="AE70" s="156"/>
      <c r="AF70" s="156"/>
      <c r="AG70" s="157">
        <f>AG68-AG69</f>
        <v>14360.322511300003</v>
      </c>
      <c r="AH70" s="158"/>
      <c r="AI70" s="159">
        <f t="shared" si="80"/>
        <v>282.04800000000068</v>
      </c>
      <c r="AJ70" s="160">
        <f t="shared" si="76"/>
        <v>2.0034273360248329E-2</v>
      </c>
      <c r="AL70" s="156"/>
      <c r="AM70" s="156"/>
      <c r="AN70" s="157">
        <f>AN68-AN69</f>
        <v>14584.955211300003</v>
      </c>
      <c r="AO70" s="158"/>
      <c r="AP70" s="159">
        <f t="shared" si="81"/>
        <v>224.63270000000011</v>
      </c>
      <c r="AQ70" s="160">
        <f t="shared" si="77"/>
        <v>1.5642594365359048E-2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523875</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F7" zoomScale="85" zoomScaleNormal="85" zoomScaleSheetLayoutView="100" workbookViewId="0">
      <selection activeCell="AQ40" sqref="AQ40"/>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4.7109375" style="6" bestFit="1" customWidth="1"/>
    <col min="15" max="15" width="11" style="6" bestFit="1" customWidth="1"/>
    <col min="16" max="16" width="3.85546875" style="6" customWidth="1"/>
    <col min="17" max="17" width="12.140625" style="6" customWidth="1"/>
    <col min="18" max="18" width="9.85546875" style="6" bestFit="1"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9.85546875" style="6" bestFit="1"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9.85546875" style="6" bestFit="1"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9.85546875" style="6" bestFit="1"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61</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4333.4399999999996</v>
      </c>
      <c r="R23" s="29">
        <v>1</v>
      </c>
      <c r="S23" s="26">
        <f>R23*Q23</f>
        <v>4333.4399999999996</v>
      </c>
      <c r="T23" s="27"/>
      <c r="U23" s="30">
        <f>S23-L23</f>
        <v>139.50999999999931</v>
      </c>
      <c r="V23" s="31">
        <f>IF((L23)=0,"",(U23/L23))</f>
        <v>3.3264742139234395E-2</v>
      </c>
      <c r="X23" s="177">
        <f>+'Proposed Rates'!G10</f>
        <v>4432.82</v>
      </c>
      <c r="Y23" s="29">
        <v>1</v>
      </c>
      <c r="Z23" s="26">
        <f>Y23*X23</f>
        <v>4432.82</v>
      </c>
      <c r="AA23" s="27"/>
      <c r="AB23" s="30">
        <f>Z23-S23</f>
        <v>99.380000000000109</v>
      </c>
      <c r="AC23" s="31">
        <f>IF((S23)=0,"",(AB23/S23))</f>
        <v>2.2933281642298062E-2</v>
      </c>
      <c r="AE23" s="177">
        <f>+'Proposed Rates'!H10</f>
        <v>4447.6499999999996</v>
      </c>
      <c r="AF23" s="29">
        <v>1</v>
      </c>
      <c r="AG23" s="26">
        <f>AF23*AE23</f>
        <v>4447.6499999999996</v>
      </c>
      <c r="AH23" s="27"/>
      <c r="AI23" s="30">
        <f>AG23-Z23</f>
        <v>14.829999999999927</v>
      </c>
      <c r="AJ23" s="31">
        <f>IF((Z23)=0,"",(AI23/Z23))</f>
        <v>3.3455001556571052E-3</v>
      </c>
      <c r="AL23" s="177">
        <f>+'Proposed Rates'!I10</f>
        <v>4447.6499999999996</v>
      </c>
      <c r="AM23" s="29">
        <v>1</v>
      </c>
      <c r="AN23" s="26">
        <f>AM23*AL23</f>
        <v>4447.6499999999996</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2500</v>
      </c>
      <c r="H29" s="26">
        <f t="shared" si="0"/>
        <v>11140.5</v>
      </c>
      <c r="I29" s="27"/>
      <c r="J29" s="28">
        <f>+'Proposed Rates'!E23</f>
        <v>5.0922999999999998</v>
      </c>
      <c r="K29" s="45">
        <f>+$F$19</f>
        <v>2500</v>
      </c>
      <c r="L29" s="26">
        <f t="shared" si="22"/>
        <v>12730.75</v>
      </c>
      <c r="M29" s="27"/>
      <c r="N29" s="30">
        <f t="shared" si="23"/>
        <v>1590.25</v>
      </c>
      <c r="O29" s="31">
        <f t="shared" si="24"/>
        <v>0.14274493963466631</v>
      </c>
      <c r="Q29" s="28">
        <f>+'Proposed Rates'!F23</f>
        <v>5.5235000000000003</v>
      </c>
      <c r="R29" s="45">
        <f>+$F$19</f>
        <v>2500</v>
      </c>
      <c r="S29" s="26">
        <f t="shared" si="25"/>
        <v>13808.75</v>
      </c>
      <c r="T29" s="27"/>
      <c r="U29" s="30">
        <f t="shared" si="1"/>
        <v>1078</v>
      </c>
      <c r="V29" s="31">
        <f t="shared" si="2"/>
        <v>8.4676865070793153E-2</v>
      </c>
      <c r="X29" s="28">
        <f>+'Proposed Rates'!G23</f>
        <v>5.9119999999999999</v>
      </c>
      <c r="Y29" s="45">
        <f>+$F$19</f>
        <v>2500</v>
      </c>
      <c r="Z29" s="26">
        <f t="shared" si="26"/>
        <v>14780</v>
      </c>
      <c r="AA29" s="27"/>
      <c r="AB29" s="30">
        <f t="shared" si="3"/>
        <v>971.25</v>
      </c>
      <c r="AC29" s="31">
        <f t="shared" si="4"/>
        <v>7.0335837784013755E-2</v>
      </c>
      <c r="AE29" s="28">
        <f>+'Proposed Rates'!H23</f>
        <v>6.1936</v>
      </c>
      <c r="AF29" s="45">
        <f>+$F$19</f>
        <v>2500</v>
      </c>
      <c r="AG29" s="26">
        <f t="shared" si="27"/>
        <v>15484</v>
      </c>
      <c r="AH29" s="27"/>
      <c r="AI29" s="30">
        <f t="shared" si="5"/>
        <v>704</v>
      </c>
      <c r="AJ29" s="31">
        <f t="shared" si="6"/>
        <v>4.7631935047361296E-2</v>
      </c>
      <c r="AL29" s="28">
        <f>+'Proposed Rates'!I23</f>
        <v>6.3811</v>
      </c>
      <c r="AM29" s="45">
        <f>+$F$19</f>
        <v>2500</v>
      </c>
      <c r="AN29" s="26">
        <f t="shared" si="28"/>
        <v>15952.75</v>
      </c>
      <c r="AO29" s="27"/>
      <c r="AP29" s="30">
        <f t="shared" si="7"/>
        <v>468.75</v>
      </c>
      <c r="AQ29" s="31">
        <f t="shared" si="8"/>
        <v>3.027318522345647E-2</v>
      </c>
    </row>
    <row r="30" spans="2:43" x14ac:dyDescent="0.2">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2500</v>
      </c>
      <c r="H31" s="26">
        <f t="shared" si="0"/>
        <v>0</v>
      </c>
      <c r="I31" s="27"/>
      <c r="J31" s="28">
        <f>+'Proposed Rates'!E70</f>
        <v>5.1499999999999997E-2</v>
      </c>
      <c r="K31" s="45">
        <f>+$F$19</f>
        <v>2500</v>
      </c>
      <c r="L31" s="26">
        <f t="shared" si="22"/>
        <v>128.75</v>
      </c>
      <c r="M31" s="27"/>
      <c r="N31" s="30">
        <f t="shared" si="23"/>
        <v>128.75</v>
      </c>
      <c r="O31" s="31" t="str">
        <f t="shared" si="24"/>
        <v/>
      </c>
      <c r="Q31" s="28">
        <f>+'Proposed Rates'!F70</f>
        <v>5.16E-2</v>
      </c>
      <c r="R31" s="45">
        <f>+$F$19</f>
        <v>2500</v>
      </c>
      <c r="S31" s="26">
        <f t="shared" si="25"/>
        <v>129</v>
      </c>
      <c r="T31" s="27"/>
      <c r="U31" s="30">
        <f t="shared" si="1"/>
        <v>0.25</v>
      </c>
      <c r="V31" s="31">
        <f t="shared" si="2"/>
        <v>1.9417475728155339E-3</v>
      </c>
      <c r="X31" s="28"/>
      <c r="Y31" s="45">
        <f>+$F$19</f>
        <v>2500</v>
      </c>
      <c r="Z31" s="26">
        <f t="shared" si="26"/>
        <v>0</v>
      </c>
      <c r="AA31" s="27"/>
      <c r="AB31" s="30">
        <f t="shared" si="3"/>
        <v>-129</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45">
        <f>$F$19</f>
        <v>2500</v>
      </c>
      <c r="H36" s="26">
        <f t="shared" si="0"/>
        <v>606.75</v>
      </c>
      <c r="I36" s="27"/>
      <c r="J36" s="28">
        <f>+'Proposed Rates'!E55</f>
        <v>-0.21160000000000001</v>
      </c>
      <c r="K36" s="45">
        <f>$F$19</f>
        <v>2500</v>
      </c>
      <c r="L36" s="26">
        <f t="shared" si="22"/>
        <v>-529</v>
      </c>
      <c r="M36" s="27"/>
      <c r="N36" s="30">
        <f t="shared" si="23"/>
        <v>-1135.75</v>
      </c>
      <c r="O36" s="31">
        <f t="shared" si="24"/>
        <v>-1.8718582612278534</v>
      </c>
      <c r="Q36" s="28">
        <f>+'Proposed Rates'!F55</f>
        <v>-0.21179999999999999</v>
      </c>
      <c r="R36" s="45">
        <f>$F$19</f>
        <v>2500</v>
      </c>
      <c r="S36" s="26">
        <f t="shared" si="25"/>
        <v>-529.5</v>
      </c>
      <c r="T36" s="27"/>
      <c r="U36" s="30">
        <f t="shared" si="1"/>
        <v>-0.5</v>
      </c>
      <c r="V36" s="31">
        <f t="shared" si="2"/>
        <v>9.4517958412098301E-4</v>
      </c>
      <c r="X36" s="28">
        <f>+'Proposed Rates'!G55</f>
        <v>0</v>
      </c>
      <c r="Y36" s="45">
        <f>$F$19</f>
        <v>2500</v>
      </c>
      <c r="Z36" s="26">
        <f t="shared" si="26"/>
        <v>0</v>
      </c>
      <c r="AA36" s="27"/>
      <c r="AB36" s="30">
        <f t="shared" si="3"/>
        <v>529.5</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15941.18</v>
      </c>
      <c r="I39" s="62"/>
      <c r="J39" s="239"/>
      <c r="K39" s="240"/>
      <c r="L39" s="238">
        <f>SUM(L23:L38)</f>
        <v>16524.43</v>
      </c>
      <c r="M39" s="62"/>
      <c r="N39" s="37">
        <f t="shared" si="23"/>
        <v>583.25</v>
      </c>
      <c r="O39" s="38">
        <f t="shared" si="24"/>
        <v>3.6587630275801412E-2</v>
      </c>
      <c r="Q39" s="239"/>
      <c r="R39" s="240"/>
      <c r="S39" s="238">
        <f>SUM(S23:S38)</f>
        <v>17741.689999999999</v>
      </c>
      <c r="T39" s="62"/>
      <c r="U39" s="37">
        <f t="shared" si="1"/>
        <v>1217.2599999999984</v>
      </c>
      <c r="V39" s="38">
        <f t="shared" si="2"/>
        <v>7.3664265575272392E-2</v>
      </c>
      <c r="X39" s="239"/>
      <c r="Y39" s="240"/>
      <c r="Z39" s="238">
        <f>SUM(Z23:Z38)</f>
        <v>19212.82</v>
      </c>
      <c r="AA39" s="62"/>
      <c r="AB39" s="37">
        <f t="shared" si="3"/>
        <v>1471.130000000001</v>
      </c>
      <c r="AC39" s="38">
        <f t="shared" si="4"/>
        <v>8.2919383666381338E-2</v>
      </c>
      <c r="AE39" s="239"/>
      <c r="AF39" s="240"/>
      <c r="AG39" s="238">
        <f>SUM(AG23:AG38)</f>
        <v>19931.650000000001</v>
      </c>
      <c r="AH39" s="62"/>
      <c r="AI39" s="37">
        <f t="shared" si="5"/>
        <v>718.83000000000175</v>
      </c>
      <c r="AJ39" s="38">
        <f t="shared" si="6"/>
        <v>3.7414080806461608E-2</v>
      </c>
      <c r="AL39" s="239"/>
      <c r="AM39" s="240"/>
      <c r="AN39" s="238">
        <f>SUM(AN23:AN38)</f>
        <v>20400.400000000001</v>
      </c>
      <c r="AO39" s="62"/>
      <c r="AP39" s="37">
        <f t="shared" si="7"/>
        <v>468.75</v>
      </c>
      <c r="AQ39" s="38">
        <f t="shared" si="8"/>
        <v>2.3517872328683274E-2</v>
      </c>
    </row>
    <row r="40" spans="2:43" ht="38.25" x14ac:dyDescent="0.2">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-0.1983</v>
      </c>
      <c r="K40" s="45">
        <f>+$F$19</f>
        <v>2500</v>
      </c>
      <c r="L40" s="26">
        <f>K40*J40</f>
        <v>-495.75</v>
      </c>
      <c r="M40" s="27"/>
      <c r="N40" s="30">
        <f>L40-H40</f>
        <v>-316</v>
      </c>
      <c r="O40" s="31">
        <f>IF((H40)=0,"",(N40/H40))</f>
        <v>1.7579972183588317</v>
      </c>
      <c r="Q40" s="28">
        <f>+'Proposed Rates'!F41</f>
        <v>-0.19839999999999999</v>
      </c>
      <c r="R40" s="45">
        <f>+$F$19</f>
        <v>2500</v>
      </c>
      <c r="S40" s="26">
        <f>R40*Q40</f>
        <v>-496</v>
      </c>
      <c r="T40" s="27"/>
      <c r="U40" s="30">
        <f t="shared" si="1"/>
        <v>-0.25</v>
      </c>
      <c r="V40" s="31">
        <f t="shared" si="2"/>
        <v>5.0428643469490675E-4</v>
      </c>
      <c r="X40" s="28">
        <f>+'Proposed Rates'!G41</f>
        <v>0</v>
      </c>
      <c r="Y40" s="45">
        <f>+$F$19</f>
        <v>2500</v>
      </c>
      <c r="Z40" s="26">
        <f>Y40*X40</f>
        <v>0</v>
      </c>
      <c r="AA40" s="27"/>
      <c r="AB40" s="30">
        <f t="shared" si="3"/>
        <v>496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-0.1176</v>
      </c>
      <c r="K43" s="45">
        <f>+$F$19</f>
        <v>2500</v>
      </c>
      <c r="L43" s="26">
        <f t="shared" si="39"/>
        <v>-294</v>
      </c>
      <c r="M43" s="42"/>
      <c r="N43" s="30">
        <f t="shared" si="40"/>
        <v>-294</v>
      </c>
      <c r="O43" s="31" t="str">
        <f t="shared" si="41"/>
        <v/>
      </c>
      <c r="Q43" s="28">
        <f>+'Proposed Rates'!F142</f>
        <v>0</v>
      </c>
      <c r="R43" s="45">
        <f>$F$19</f>
        <v>2500</v>
      </c>
      <c r="S43" s="26">
        <f t="shared" si="43"/>
        <v>0</v>
      </c>
      <c r="T43" s="42"/>
      <c r="U43" s="30">
        <f t="shared" si="1"/>
        <v>294</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2500</v>
      </c>
      <c r="H44" s="26">
        <f>G44*F44</f>
        <v>65.525000000000006</v>
      </c>
      <c r="I44" s="27"/>
      <c r="J44" s="46">
        <f>'Proposed Rates'!E236</f>
        <v>2.6009999999999998E-2</v>
      </c>
      <c r="K44" s="45">
        <f>+$F$19</f>
        <v>2500</v>
      </c>
      <c r="L44" s="26">
        <f>K44*J44</f>
        <v>65.024999999999991</v>
      </c>
      <c r="M44" s="27"/>
      <c r="N44" s="30">
        <f>L44-H44</f>
        <v>-0.50000000000001421</v>
      </c>
      <c r="O44" s="31">
        <f>IF((H44)=0,"",(N44/H44))</f>
        <v>-7.6306753147655729E-3</v>
      </c>
      <c r="Q44" s="46">
        <f>'Proposed Rates'!F236</f>
        <v>2.6349999999999998E-2</v>
      </c>
      <c r="R44" s="45">
        <f>+$F$19</f>
        <v>2500</v>
      </c>
      <c r="S44" s="26">
        <f>R44*Q44</f>
        <v>65.875</v>
      </c>
      <c r="T44" s="27"/>
      <c r="U44" s="30">
        <f t="shared" si="1"/>
        <v>0.85000000000000853</v>
      </c>
      <c r="V44" s="31">
        <f t="shared" si="2"/>
        <v>1.3071895424836734E-2</v>
      </c>
      <c r="X44" s="46">
        <f>'Proposed Rates'!G236</f>
        <v>2.666E-2</v>
      </c>
      <c r="Y44" s="45">
        <f>+$F$19</f>
        <v>2500</v>
      </c>
      <c r="Z44" s="26">
        <f>Y44*X44</f>
        <v>66.650000000000006</v>
      </c>
      <c r="AA44" s="27"/>
      <c r="AB44" s="30">
        <f t="shared" si="3"/>
        <v>0.77500000000000568</v>
      </c>
      <c r="AC44" s="31">
        <f t="shared" si="4"/>
        <v>1.1764705882353028E-2</v>
      </c>
      <c r="AE44" s="46">
        <f>'Proposed Rates'!H236</f>
        <v>2.691E-2</v>
      </c>
      <c r="AF44" s="45">
        <f>+$F$19</f>
        <v>2500</v>
      </c>
      <c r="AG44" s="26">
        <f>AF44*AE44</f>
        <v>67.275000000000006</v>
      </c>
      <c r="AH44" s="27"/>
      <c r="AI44" s="30">
        <f t="shared" si="5"/>
        <v>0.625</v>
      </c>
      <c r="AJ44" s="31">
        <f t="shared" si="6"/>
        <v>9.377344336084021E-3</v>
      </c>
      <c r="AL44" s="46">
        <f>'Proposed Rates'!I236</f>
        <v>2.7279999999999999E-2</v>
      </c>
      <c r="AM44" s="45">
        <f>+$F$19</f>
        <v>2500</v>
      </c>
      <c r="AN44" s="26">
        <f>AM44*AL44</f>
        <v>68.2</v>
      </c>
      <c r="AO44" s="27"/>
      <c r="AP44" s="30">
        <f t="shared" si="7"/>
        <v>0.92499999999999716</v>
      </c>
      <c r="AQ44" s="31">
        <f t="shared" si="8"/>
        <v>1.3749535488665881E-2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13910.705</v>
      </c>
      <c r="I47" s="36"/>
      <c r="J47" s="53"/>
      <c r="K47" s="55"/>
      <c r="L47" s="54">
        <f>SUM(L40:L46)+L39</f>
        <v>19121.205000000002</v>
      </c>
      <c r="M47" s="36"/>
      <c r="N47" s="37">
        <f t="shared" ref="N47:N64" si="58">L47-H47</f>
        <v>5210.5000000000018</v>
      </c>
      <c r="O47" s="38">
        <f t="shared" si="41"/>
        <v>0.37456764412731069</v>
      </c>
      <c r="Q47" s="53"/>
      <c r="R47" s="55"/>
      <c r="S47" s="54">
        <f>SUM(S40:S46)+S39</f>
        <v>17311.564999999999</v>
      </c>
      <c r="T47" s="36"/>
      <c r="U47" s="37">
        <f t="shared" si="1"/>
        <v>-1809.6400000000031</v>
      </c>
      <c r="V47" s="38">
        <f t="shared" si="2"/>
        <v>-9.4640478986549384E-2</v>
      </c>
      <c r="X47" s="53"/>
      <c r="Y47" s="55"/>
      <c r="Z47" s="54">
        <f>SUM(Z40:Z46)+Z39</f>
        <v>19279.47</v>
      </c>
      <c r="AA47" s="36"/>
      <c r="AB47" s="37">
        <f t="shared" si="3"/>
        <v>1967.9050000000025</v>
      </c>
      <c r="AC47" s="38">
        <f t="shared" si="4"/>
        <v>0.11367574219892902</v>
      </c>
      <c r="AE47" s="53"/>
      <c r="AF47" s="55"/>
      <c r="AG47" s="54">
        <f>SUM(AG40:AG46)+AG39</f>
        <v>19998.925000000003</v>
      </c>
      <c r="AH47" s="36"/>
      <c r="AI47" s="37">
        <f t="shared" si="5"/>
        <v>719.45500000000175</v>
      </c>
      <c r="AJ47" s="38">
        <f t="shared" si="6"/>
        <v>3.7317156540091698E-2</v>
      </c>
      <c r="AL47" s="53"/>
      <c r="AM47" s="55"/>
      <c r="AN47" s="54">
        <f>SUM(AN40:AN46)+AN39</f>
        <v>20468.600000000002</v>
      </c>
      <c r="AO47" s="36"/>
      <c r="AP47" s="37">
        <f t="shared" si="7"/>
        <v>469.67499999999927</v>
      </c>
      <c r="AQ47" s="38">
        <f t="shared" si="8"/>
        <v>2.3485012319412128E-2</v>
      </c>
    </row>
    <row r="48" spans="2:43" x14ac:dyDescent="0.2">
      <c r="B48" s="27" t="s">
        <v>28</v>
      </c>
      <c r="C48" s="27"/>
      <c r="D48" s="56" t="s">
        <v>59</v>
      </c>
      <c r="E48" s="57"/>
      <c r="F48" s="28">
        <f>'Proposed Rates'!D156</f>
        <v>3.0127999999999999</v>
      </c>
      <c r="G48" s="58">
        <f>+$F$19</f>
        <v>2500</v>
      </c>
      <c r="H48" s="26">
        <f>G48*F48</f>
        <v>7532</v>
      </c>
      <c r="I48" s="27"/>
      <c r="J48" s="28">
        <f>'Proposed Rates'!E156</f>
        <v>2.9476</v>
      </c>
      <c r="K48" s="58">
        <f>+$F$19</f>
        <v>2500</v>
      </c>
      <c r="L48" s="26">
        <f>K48*J48</f>
        <v>7369</v>
      </c>
      <c r="M48" s="27"/>
      <c r="N48" s="30">
        <f t="shared" si="58"/>
        <v>-163</v>
      </c>
      <c r="O48" s="31">
        <f t="shared" si="41"/>
        <v>-2.1640998406797663E-2</v>
      </c>
      <c r="Q48" s="28">
        <f>'Proposed Rates'!F156</f>
        <v>2.9476</v>
      </c>
      <c r="R48" s="58">
        <f>+$F$19</f>
        <v>2500</v>
      </c>
      <c r="S48" s="26">
        <f>R48*Q48</f>
        <v>7369</v>
      </c>
      <c r="T48" s="27"/>
      <c r="U48" s="30">
        <f t="shared" si="1"/>
        <v>0</v>
      </c>
      <c r="V48" s="31">
        <f t="shared" si="2"/>
        <v>0</v>
      </c>
      <c r="X48" s="28">
        <f>'Proposed Rates'!G156</f>
        <v>2.9476</v>
      </c>
      <c r="Y48" s="58">
        <f>+$F$19</f>
        <v>2500</v>
      </c>
      <c r="Z48" s="26">
        <f>Y48*X48</f>
        <v>7369</v>
      </c>
      <c r="AA48" s="27"/>
      <c r="AB48" s="30">
        <f t="shared" si="3"/>
        <v>0</v>
      </c>
      <c r="AC48" s="31">
        <f t="shared" si="4"/>
        <v>0</v>
      </c>
      <c r="AE48" s="28">
        <f>'Proposed Rates'!H156</f>
        <v>2.9476</v>
      </c>
      <c r="AF48" s="58">
        <f>+$F$19</f>
        <v>2500</v>
      </c>
      <c r="AG48" s="26">
        <f>AF48*AE48</f>
        <v>7369</v>
      </c>
      <c r="AH48" s="27"/>
      <c r="AI48" s="30">
        <f t="shared" si="5"/>
        <v>0</v>
      </c>
      <c r="AJ48" s="31">
        <f t="shared" si="6"/>
        <v>0</v>
      </c>
      <c r="AL48" s="28">
        <f>'Proposed Rates'!I156</f>
        <v>2.9476</v>
      </c>
      <c r="AM48" s="58">
        <f>+$F$19</f>
        <v>2500</v>
      </c>
      <c r="AN48" s="26">
        <f>AM48*AL48</f>
        <v>7369</v>
      </c>
      <c r="AO48" s="27"/>
      <c r="AP48" s="30">
        <f t="shared" si="7"/>
        <v>0</v>
      </c>
      <c r="AQ48" s="31">
        <f t="shared" si="8"/>
        <v>0</v>
      </c>
    </row>
    <row r="49" spans="2:43" ht="25.5" x14ac:dyDescent="0.2">
      <c r="B49" s="60" t="s">
        <v>29</v>
      </c>
      <c r="C49" s="27"/>
      <c r="D49" s="56" t="s">
        <v>59</v>
      </c>
      <c r="E49" s="57"/>
      <c r="F49" s="28">
        <f>'Proposed Rates'!D170</f>
        <v>2.1882000000000001</v>
      </c>
      <c r="G49" s="58">
        <f>G48</f>
        <v>2500</v>
      </c>
      <c r="H49" s="26">
        <f>G49*F49</f>
        <v>5470.5</v>
      </c>
      <c r="I49" s="27"/>
      <c r="J49" s="28">
        <f>'Proposed Rates'!E170</f>
        <v>2.1831</v>
      </c>
      <c r="K49" s="58">
        <f>K48</f>
        <v>2500</v>
      </c>
      <c r="L49" s="26">
        <f>K49*J49</f>
        <v>5457.75</v>
      </c>
      <c r="M49" s="27"/>
      <c r="N49" s="30">
        <f t="shared" si="58"/>
        <v>-12.75</v>
      </c>
      <c r="O49" s="31">
        <f t="shared" si="41"/>
        <v>-2.330682752947628E-3</v>
      </c>
      <c r="Q49" s="28">
        <f>'Proposed Rates'!F170</f>
        <v>2.1831</v>
      </c>
      <c r="R49" s="58">
        <f>R48</f>
        <v>2500</v>
      </c>
      <c r="S49" s="26">
        <f>R49*Q49</f>
        <v>5457.75</v>
      </c>
      <c r="T49" s="27"/>
      <c r="U49" s="30">
        <f t="shared" si="1"/>
        <v>0</v>
      </c>
      <c r="V49" s="31">
        <f t="shared" si="2"/>
        <v>0</v>
      </c>
      <c r="X49" s="28">
        <f>'Proposed Rates'!G170</f>
        <v>2.1831</v>
      </c>
      <c r="Y49" s="58">
        <f>Y48</f>
        <v>2500</v>
      </c>
      <c r="Z49" s="26">
        <f>Y49*X49</f>
        <v>5457.75</v>
      </c>
      <c r="AA49" s="27"/>
      <c r="AB49" s="30">
        <f t="shared" si="3"/>
        <v>0</v>
      </c>
      <c r="AC49" s="31">
        <f t="shared" si="4"/>
        <v>0</v>
      </c>
      <c r="AE49" s="28">
        <f>'Proposed Rates'!H170</f>
        <v>2.1831</v>
      </c>
      <c r="AF49" s="58">
        <f>AF48</f>
        <v>2500</v>
      </c>
      <c r="AG49" s="26">
        <f>AF49*AE49</f>
        <v>5457.75</v>
      </c>
      <c r="AH49" s="27"/>
      <c r="AI49" s="30">
        <f t="shared" si="5"/>
        <v>0</v>
      </c>
      <c r="AJ49" s="31">
        <f t="shared" si="6"/>
        <v>0</v>
      </c>
      <c r="AL49" s="28">
        <f>'Proposed Rates'!I170</f>
        <v>2.1831</v>
      </c>
      <c r="AM49" s="58">
        <f>AM48</f>
        <v>2500</v>
      </c>
      <c r="AN49" s="26">
        <f>AM49*AL49</f>
        <v>5457.75</v>
      </c>
      <c r="AO49" s="27"/>
      <c r="AP49" s="30">
        <f t="shared" si="7"/>
        <v>0</v>
      </c>
      <c r="AQ49" s="31">
        <f t="shared" si="8"/>
        <v>0</v>
      </c>
    </row>
    <row r="50" spans="2:43" ht="25.5" x14ac:dyDescent="0.2">
      <c r="B50" s="50" t="s">
        <v>30</v>
      </c>
      <c r="C50" s="35"/>
      <c r="D50" s="35"/>
      <c r="E50" s="35"/>
      <c r="F50" s="61"/>
      <c r="G50" s="53"/>
      <c r="H50" s="54">
        <f>SUM(H47:H49)</f>
        <v>26913.205000000002</v>
      </c>
      <c r="I50" s="62"/>
      <c r="J50" s="63"/>
      <c r="K50" s="53"/>
      <c r="L50" s="54">
        <f>SUM(L47:L49)</f>
        <v>31947.955000000002</v>
      </c>
      <c r="M50" s="62"/>
      <c r="N50" s="37">
        <f t="shared" si="58"/>
        <v>5034.75</v>
      </c>
      <c r="O50" s="38">
        <f t="shared" si="41"/>
        <v>0.18707359454215874</v>
      </c>
      <c r="Q50" s="63"/>
      <c r="R50" s="53"/>
      <c r="S50" s="54">
        <f>SUM(S47:S49)</f>
        <v>30138.314999999999</v>
      </c>
      <c r="T50" s="62"/>
      <c r="U50" s="37">
        <f t="shared" si="1"/>
        <v>-1809.6400000000031</v>
      </c>
      <c r="V50" s="38">
        <f t="shared" si="2"/>
        <v>-5.6643375139347821E-2</v>
      </c>
      <c r="X50" s="63"/>
      <c r="Y50" s="53"/>
      <c r="Z50" s="54">
        <f>SUM(Z47:Z49)</f>
        <v>32106.22</v>
      </c>
      <c r="AA50" s="62"/>
      <c r="AB50" s="37">
        <f t="shared" si="3"/>
        <v>1967.9050000000025</v>
      </c>
      <c r="AC50" s="38">
        <f t="shared" si="4"/>
        <v>6.5295787106877168E-2</v>
      </c>
      <c r="AE50" s="63"/>
      <c r="AF50" s="53"/>
      <c r="AG50" s="54">
        <f>SUM(AG47:AG49)</f>
        <v>32825.675000000003</v>
      </c>
      <c r="AH50" s="62"/>
      <c r="AI50" s="37">
        <f t="shared" si="5"/>
        <v>719.45500000000175</v>
      </c>
      <c r="AJ50" s="38">
        <f t="shared" si="6"/>
        <v>2.2408586249019712E-2</v>
      </c>
      <c r="AL50" s="63"/>
      <c r="AM50" s="53"/>
      <c r="AN50" s="54">
        <f>SUM(AN47:AN49)</f>
        <v>33295.350000000006</v>
      </c>
      <c r="AO50" s="62"/>
      <c r="AP50" s="37">
        <f t="shared" si="7"/>
        <v>469.67500000000291</v>
      </c>
      <c r="AQ50" s="38">
        <f t="shared" si="8"/>
        <v>1.4308159695116791E-2</v>
      </c>
    </row>
    <row r="51" spans="2:43" ht="25.5" x14ac:dyDescent="0.2">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177427.22750000004</v>
      </c>
      <c r="I60" s="94"/>
      <c r="J60" s="95"/>
      <c r="K60" s="95"/>
      <c r="L60" s="93">
        <f>SUM(L51:L56,L50)</f>
        <v>182506.038</v>
      </c>
      <c r="M60" s="96"/>
      <c r="N60" s="97">
        <f t="shared" ref="N60" si="65">L60-H60</f>
        <v>5078.8104999999632</v>
      </c>
      <c r="O60" s="98">
        <f t="shared" ref="O60" si="66">IF((H60)=0,"",(N60/H60))</f>
        <v>2.8624752646827907E-2</v>
      </c>
      <c r="Q60" s="95"/>
      <c r="R60" s="95"/>
      <c r="S60" s="93">
        <f>SUM(S51:S56,S50)</f>
        <v>180696.41800000001</v>
      </c>
      <c r="T60" s="96"/>
      <c r="U60" s="97">
        <f t="shared" si="1"/>
        <v>-1809.6199999999953</v>
      </c>
      <c r="V60" s="98">
        <f>IF((L60)=0,"",(U60/L60))</f>
        <v>-9.9153979771342982E-3</v>
      </c>
      <c r="X60" s="95"/>
      <c r="Y60" s="95"/>
      <c r="Z60" s="93">
        <f>SUM(Z51:Z56,Z50)</f>
        <v>182664.34299999999</v>
      </c>
      <c r="AA60" s="96"/>
      <c r="AB60" s="97">
        <f t="shared" si="3"/>
        <v>1967.9249999999884</v>
      </c>
      <c r="AC60" s="98">
        <f>IF((S60)=0,"",(AB60/S60))</f>
        <v>1.0890780358468358E-2</v>
      </c>
      <c r="AE60" s="95"/>
      <c r="AF60" s="95"/>
      <c r="AG60" s="93">
        <f>SUM(AG51:AG56,AG50)</f>
        <v>183383.81799999997</v>
      </c>
      <c r="AH60" s="96"/>
      <c r="AI60" s="97">
        <f t="shared" ref="AI60:AI64" si="67">AG60-Z60</f>
        <v>719.47499999997672</v>
      </c>
      <c r="AJ60" s="98">
        <f>IF((Z60)=0,"",(AI60/Z60))</f>
        <v>3.9387818562924282E-3</v>
      </c>
      <c r="AL60" s="95"/>
      <c r="AM60" s="95"/>
      <c r="AN60" s="93">
        <f>SUM(AN51:AN56,AN50)</f>
        <v>183853.51300000001</v>
      </c>
      <c r="AO60" s="96"/>
      <c r="AP60" s="97">
        <f t="shared" ref="AP60:AP64" si="68">AN60-AG60</f>
        <v>469.69500000003609</v>
      </c>
      <c r="AQ60" s="98">
        <f>IF((AG60)=0,"",(AP60/AG60))</f>
        <v>2.5612674287326495E-3</v>
      </c>
    </row>
    <row r="61" spans="2:43" x14ac:dyDescent="0.2">
      <c r="B61" s="99" t="s">
        <v>40</v>
      </c>
      <c r="C61" s="21"/>
      <c r="D61" s="21"/>
      <c r="E61" s="21"/>
      <c r="F61" s="100">
        <v>0.13</v>
      </c>
      <c r="G61" s="101"/>
      <c r="H61" s="102">
        <f>H60*F61</f>
        <v>23065.539575000006</v>
      </c>
      <c r="I61" s="103"/>
      <c r="J61" s="104">
        <v>0.13</v>
      </c>
      <c r="K61" s="103"/>
      <c r="L61" s="105">
        <f>L60*J61</f>
        <v>23725.784940000001</v>
      </c>
      <c r="M61" s="106"/>
      <c r="N61" s="107">
        <f t="shared" si="58"/>
        <v>660.24536499999522</v>
      </c>
      <c r="O61" s="108">
        <f t="shared" si="41"/>
        <v>2.8624752646827904E-2</v>
      </c>
      <c r="Q61" s="104">
        <v>0.13</v>
      </c>
      <c r="R61" s="103"/>
      <c r="S61" s="105">
        <f>S60*Q61</f>
        <v>23490.534340000002</v>
      </c>
      <c r="T61" s="106"/>
      <c r="U61" s="107">
        <f t="shared" si="1"/>
        <v>-235.25059999999939</v>
      </c>
      <c r="V61" s="108">
        <f t="shared" ref="V61:V70" si="69">IF((L61)=0,"",(U61/L61))</f>
        <v>-9.9153979771342982E-3</v>
      </c>
      <c r="X61" s="104">
        <v>0.13</v>
      </c>
      <c r="Y61" s="103"/>
      <c r="Z61" s="105">
        <f>Z60*X61</f>
        <v>23746.364590000001</v>
      </c>
      <c r="AA61" s="106"/>
      <c r="AB61" s="107">
        <f t="shared" si="3"/>
        <v>255.83024999999907</v>
      </c>
      <c r="AC61" s="108">
        <f t="shared" ref="AC61:AC70" si="70">IF((S61)=0,"",(AB61/S61))</f>
        <v>1.0890780358468383E-2</v>
      </c>
      <c r="AE61" s="104">
        <v>0.13</v>
      </c>
      <c r="AF61" s="103"/>
      <c r="AG61" s="105">
        <f>AG60*AE61</f>
        <v>23839.896339999996</v>
      </c>
      <c r="AH61" s="106"/>
      <c r="AI61" s="107">
        <f t="shared" si="67"/>
        <v>93.531749999994645</v>
      </c>
      <c r="AJ61" s="108">
        <f t="shared" ref="AJ61:AJ70" si="71">IF((Z61)=0,"",(AI61/Z61))</f>
        <v>3.9387818562923293E-3</v>
      </c>
      <c r="AL61" s="104">
        <v>0.13</v>
      </c>
      <c r="AM61" s="103"/>
      <c r="AN61" s="105">
        <f>AN60*AL61</f>
        <v>23900.956690000003</v>
      </c>
      <c r="AO61" s="106"/>
      <c r="AP61" s="107">
        <f t="shared" si="68"/>
        <v>61.06035000000702</v>
      </c>
      <c r="AQ61" s="108">
        <f t="shared" ref="AQ61:AQ70" si="72">IF((AG61)=0,"",(AP61/AG61))</f>
        <v>2.5612674287327471E-3</v>
      </c>
    </row>
    <row r="62" spans="2:43" x14ac:dyDescent="0.2">
      <c r="B62" s="109" t="s">
        <v>123</v>
      </c>
      <c r="C62" s="21"/>
      <c r="D62" s="21"/>
      <c r="E62" s="21"/>
      <c r="F62" s="110"/>
      <c r="G62" s="101"/>
      <c r="H62" s="102">
        <f>H60+H61</f>
        <v>200492.76707500004</v>
      </c>
      <c r="I62" s="103"/>
      <c r="J62" s="103"/>
      <c r="K62" s="103"/>
      <c r="L62" s="105">
        <f>L60+L61</f>
        <v>206231.82294000001</v>
      </c>
      <c r="M62" s="106"/>
      <c r="N62" s="107">
        <f t="shared" si="58"/>
        <v>5739.055864999973</v>
      </c>
      <c r="O62" s="108">
        <f t="shared" si="41"/>
        <v>2.862475264682798E-2</v>
      </c>
      <c r="Q62" s="103"/>
      <c r="R62" s="103"/>
      <c r="S62" s="105">
        <f>S60+S61</f>
        <v>204186.95234000002</v>
      </c>
      <c r="T62" s="106"/>
      <c r="U62" s="107">
        <f t="shared" si="1"/>
        <v>-2044.8705999999947</v>
      </c>
      <c r="V62" s="108">
        <f t="shared" si="69"/>
        <v>-9.9153979771342982E-3</v>
      </c>
      <c r="X62" s="103"/>
      <c r="Y62" s="103"/>
      <c r="Z62" s="105">
        <f>Z60+Z61</f>
        <v>206410.70759000001</v>
      </c>
      <c r="AA62" s="106"/>
      <c r="AB62" s="107">
        <f t="shared" si="3"/>
        <v>2223.7552499999874</v>
      </c>
      <c r="AC62" s="108">
        <f t="shared" si="70"/>
        <v>1.089078035846836E-2</v>
      </c>
      <c r="AE62" s="103"/>
      <c r="AF62" s="103"/>
      <c r="AG62" s="105">
        <f>AG60+AG61</f>
        <v>207223.71433999998</v>
      </c>
      <c r="AH62" s="106"/>
      <c r="AI62" s="107">
        <f t="shared" si="67"/>
        <v>813.00674999997136</v>
      </c>
      <c r="AJ62" s="108">
        <f t="shared" si="71"/>
        <v>3.938781856292416E-3</v>
      </c>
      <c r="AL62" s="103"/>
      <c r="AM62" s="103"/>
      <c r="AN62" s="105">
        <f>AN60+AN61</f>
        <v>207754.46969</v>
      </c>
      <c r="AO62" s="106"/>
      <c r="AP62" s="107">
        <f t="shared" si="68"/>
        <v>530.75535000002128</v>
      </c>
      <c r="AQ62" s="108">
        <f t="shared" si="72"/>
        <v>2.5612674287325554E-3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6" t="s">
        <v>126</v>
      </c>
      <c r="C64" s="416"/>
      <c r="D64" s="416"/>
      <c r="E64" s="114"/>
      <c r="F64" s="115"/>
      <c r="G64" s="116"/>
      <c r="H64" s="117">
        <f>H62-H63</f>
        <v>200492.76707500004</v>
      </c>
      <c r="I64" s="118"/>
      <c r="J64" s="118"/>
      <c r="K64" s="118"/>
      <c r="L64" s="119">
        <f>L62-L63</f>
        <v>206231.82294000001</v>
      </c>
      <c r="M64" s="120"/>
      <c r="N64" s="121">
        <f t="shared" si="58"/>
        <v>5739.055864999973</v>
      </c>
      <c r="O64" s="122">
        <f t="shared" si="41"/>
        <v>2.862475264682798E-2</v>
      </c>
      <c r="Q64" s="118"/>
      <c r="R64" s="118"/>
      <c r="S64" s="119">
        <f>S62-S63</f>
        <v>204186.95234000002</v>
      </c>
      <c r="T64" s="120"/>
      <c r="U64" s="121">
        <f t="shared" si="1"/>
        <v>-2044.8705999999947</v>
      </c>
      <c r="V64" s="122">
        <f t="shared" si="69"/>
        <v>-9.9153979771342982E-3</v>
      </c>
      <c r="X64" s="118"/>
      <c r="Y64" s="118"/>
      <c r="Z64" s="119">
        <f>Z62-Z63</f>
        <v>206410.70759000001</v>
      </c>
      <c r="AA64" s="120"/>
      <c r="AB64" s="121">
        <f t="shared" si="3"/>
        <v>2223.7552499999874</v>
      </c>
      <c r="AC64" s="122">
        <f t="shared" si="70"/>
        <v>1.089078035846836E-2</v>
      </c>
      <c r="AE64" s="118"/>
      <c r="AF64" s="118"/>
      <c r="AG64" s="119">
        <f>AG62-AG63</f>
        <v>207223.71433999998</v>
      </c>
      <c r="AH64" s="120"/>
      <c r="AI64" s="121">
        <f t="shared" si="67"/>
        <v>813.00674999997136</v>
      </c>
      <c r="AJ64" s="122">
        <f t="shared" si="71"/>
        <v>3.938781856292416E-3</v>
      </c>
      <c r="AL64" s="118"/>
      <c r="AM64" s="118"/>
      <c r="AN64" s="119">
        <f>AN62-AN63</f>
        <v>207754.46969</v>
      </c>
      <c r="AO64" s="120"/>
      <c r="AP64" s="121">
        <f t="shared" si="68"/>
        <v>530.75535000002128</v>
      </c>
      <c r="AQ64" s="122">
        <f t="shared" si="72"/>
        <v>2.5612674287325554E-3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32062.610375</v>
      </c>
      <c r="I66" s="134"/>
      <c r="J66" s="135"/>
      <c r="K66" s="135"/>
      <c r="L66" s="133">
        <f>SUM(L57:L58,L50,L51:L53)</f>
        <v>37099.225050000001</v>
      </c>
      <c r="M66" s="136"/>
      <c r="N66" s="137">
        <f t="shared" ref="N66:N70" si="73">L66-H66</f>
        <v>5036.6146750000007</v>
      </c>
      <c r="O66" s="98">
        <f t="shared" ref="O66:O70" si="74">IF((H66)=0,"",(N66/H66))</f>
        <v>0.15708685650021723</v>
      </c>
      <c r="Q66" s="135"/>
      <c r="R66" s="135"/>
      <c r="S66" s="133">
        <f>SUM(S57:S58,S50,S51:S53)</f>
        <v>35289.605049999998</v>
      </c>
      <c r="T66" s="136"/>
      <c r="U66" s="137">
        <f t="shared" si="1"/>
        <v>-1809.6200000000026</v>
      </c>
      <c r="V66" s="98">
        <f t="shared" si="69"/>
        <v>-4.8777838285331047E-2</v>
      </c>
      <c r="X66" s="135"/>
      <c r="Y66" s="135"/>
      <c r="Z66" s="133">
        <f>SUM(Z57:Z58,Z50,Z51:Z53)</f>
        <v>37257.530050000001</v>
      </c>
      <c r="AA66" s="136"/>
      <c r="AB66" s="137">
        <f t="shared" si="3"/>
        <v>1967.9250000000029</v>
      </c>
      <c r="AC66" s="98">
        <f t="shared" si="70"/>
        <v>5.576500494158982E-2</v>
      </c>
      <c r="AE66" s="135"/>
      <c r="AF66" s="135"/>
      <c r="AG66" s="133">
        <f>SUM(AG57:AG58,AG50,AG51:AG53)</f>
        <v>37977.00505</v>
      </c>
      <c r="AH66" s="136"/>
      <c r="AI66" s="137">
        <f t="shared" ref="AI66:AI70" si="75">AG66-Z66</f>
        <v>719.47499999999854</v>
      </c>
      <c r="AJ66" s="98">
        <f t="shared" si="71"/>
        <v>1.9310861429473598E-2</v>
      </c>
      <c r="AL66" s="135"/>
      <c r="AM66" s="135"/>
      <c r="AN66" s="133">
        <f>SUM(AN57:AN58,AN50,AN51:AN53)</f>
        <v>38446.700049999999</v>
      </c>
      <c r="AO66" s="136"/>
      <c r="AP66" s="137">
        <f t="shared" ref="AP66:AP70" si="76">AN66-AG66</f>
        <v>469.69499999999971</v>
      </c>
      <c r="AQ66" s="98">
        <f t="shared" si="72"/>
        <v>1.2367878914664433E-2</v>
      </c>
    </row>
    <row r="67" spans="1:43" s="79" customFormat="1" x14ac:dyDescent="0.2">
      <c r="B67" s="138" t="s">
        <v>40</v>
      </c>
      <c r="C67" s="73"/>
      <c r="D67" s="73"/>
      <c r="E67" s="73"/>
      <c r="F67" s="139">
        <v>0.13</v>
      </c>
      <c r="G67" s="132"/>
      <c r="H67" s="140">
        <f>H66*F67</f>
        <v>4168.13934875</v>
      </c>
      <c r="I67" s="141"/>
      <c r="J67" s="142">
        <v>0.13</v>
      </c>
      <c r="K67" s="143"/>
      <c r="L67" s="144">
        <f>L66*J67</f>
        <v>4822.8992564999999</v>
      </c>
      <c r="M67" s="145"/>
      <c r="N67" s="146">
        <f t="shared" si="73"/>
        <v>654.75990774999991</v>
      </c>
      <c r="O67" s="108">
        <f t="shared" si="74"/>
        <v>0.15708685650021717</v>
      </c>
      <c r="Q67" s="142">
        <v>0.13</v>
      </c>
      <c r="R67" s="143"/>
      <c r="S67" s="144">
        <f>S66*Q67</f>
        <v>4587.6486564999996</v>
      </c>
      <c r="T67" s="145"/>
      <c r="U67" s="146">
        <f t="shared" si="1"/>
        <v>-235.2506000000003</v>
      </c>
      <c r="V67" s="108">
        <f t="shared" si="69"/>
        <v>-4.877783828533104E-2</v>
      </c>
      <c r="X67" s="142">
        <v>0.13</v>
      </c>
      <c r="Y67" s="143"/>
      <c r="Z67" s="144">
        <f>Z66*X67</f>
        <v>4843.4789065000004</v>
      </c>
      <c r="AA67" s="145"/>
      <c r="AB67" s="146">
        <f t="shared" si="3"/>
        <v>255.83025000000089</v>
      </c>
      <c r="AC67" s="108">
        <f t="shared" si="70"/>
        <v>5.5765004941589931E-2</v>
      </c>
      <c r="AE67" s="142">
        <v>0.13</v>
      </c>
      <c r="AF67" s="143"/>
      <c r="AG67" s="144">
        <f>AG66*AE67</f>
        <v>4937.0106565000006</v>
      </c>
      <c r="AH67" s="145"/>
      <c r="AI67" s="146">
        <f t="shared" si="75"/>
        <v>93.531750000000102</v>
      </c>
      <c r="AJ67" s="108">
        <f t="shared" si="71"/>
        <v>1.9310861429473657E-2</v>
      </c>
      <c r="AL67" s="142">
        <v>0.13</v>
      </c>
      <c r="AM67" s="143"/>
      <c r="AN67" s="144">
        <f>AN66*AL67</f>
        <v>4998.0710065000003</v>
      </c>
      <c r="AO67" s="145"/>
      <c r="AP67" s="146">
        <f t="shared" si="76"/>
        <v>61.060349999999744</v>
      </c>
      <c r="AQ67" s="108">
        <f t="shared" si="72"/>
        <v>1.2367878914664388E-2</v>
      </c>
    </row>
    <row r="68" spans="1:43" s="79" customFormat="1" x14ac:dyDescent="0.2">
      <c r="B68" s="147" t="s">
        <v>41</v>
      </c>
      <c r="C68" s="73"/>
      <c r="D68" s="73"/>
      <c r="E68" s="73"/>
      <c r="F68" s="148"/>
      <c r="G68" s="149"/>
      <c r="H68" s="140">
        <f>H66+H67</f>
        <v>36230.749723749999</v>
      </c>
      <c r="I68" s="141"/>
      <c r="J68" s="141"/>
      <c r="K68" s="141"/>
      <c r="L68" s="144">
        <f>L66+L67</f>
        <v>41922.124306500002</v>
      </c>
      <c r="M68" s="145"/>
      <c r="N68" s="146">
        <f t="shared" si="73"/>
        <v>5691.3745827500024</v>
      </c>
      <c r="O68" s="108">
        <f t="shared" si="74"/>
        <v>0.15708685650021725</v>
      </c>
      <c r="Q68" s="141"/>
      <c r="R68" s="141"/>
      <c r="S68" s="144">
        <f>S66+S67</f>
        <v>39877.2537065</v>
      </c>
      <c r="T68" s="145"/>
      <c r="U68" s="146">
        <f t="shared" si="1"/>
        <v>-2044.870600000002</v>
      </c>
      <c r="V68" s="108">
        <f t="shared" si="69"/>
        <v>-4.877783828533102E-2</v>
      </c>
      <c r="X68" s="141"/>
      <c r="Y68" s="141"/>
      <c r="Z68" s="144">
        <f>Z66+Z67</f>
        <v>42101.008956500002</v>
      </c>
      <c r="AA68" s="145"/>
      <c r="AB68" s="146">
        <f t="shared" si="3"/>
        <v>2223.755250000002</v>
      </c>
      <c r="AC68" s="108">
        <f t="shared" si="70"/>
        <v>5.5765004941589785E-2</v>
      </c>
      <c r="AE68" s="141"/>
      <c r="AF68" s="141"/>
      <c r="AG68" s="144">
        <f>AG66+AG67</f>
        <v>42914.015706500002</v>
      </c>
      <c r="AH68" s="145"/>
      <c r="AI68" s="146">
        <f t="shared" si="75"/>
        <v>813.00675000000047</v>
      </c>
      <c r="AJ68" s="108">
        <f t="shared" si="71"/>
        <v>1.9310861429473646E-2</v>
      </c>
      <c r="AL68" s="141"/>
      <c r="AM68" s="141"/>
      <c r="AN68" s="144">
        <f>AN66+AN67</f>
        <v>43444.771056500002</v>
      </c>
      <c r="AO68" s="145"/>
      <c r="AP68" s="146">
        <f t="shared" si="76"/>
        <v>530.75534999999945</v>
      </c>
      <c r="AQ68" s="108">
        <f t="shared" si="72"/>
        <v>1.2367878914664428E-2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14" t="s">
        <v>128</v>
      </c>
      <c r="C70" s="414"/>
      <c r="D70" s="414"/>
      <c r="E70" s="152"/>
      <c r="F70" s="153"/>
      <c r="G70" s="154"/>
      <c r="H70" s="155">
        <f>H68-H69</f>
        <v>36230.749723749999</v>
      </c>
      <c r="I70" s="156"/>
      <c r="J70" s="156"/>
      <c r="K70" s="156"/>
      <c r="L70" s="157">
        <f>L68-L69</f>
        <v>41922.124306500002</v>
      </c>
      <c r="M70" s="158"/>
      <c r="N70" s="159">
        <f t="shared" si="73"/>
        <v>5691.3745827500024</v>
      </c>
      <c r="O70" s="160">
        <f t="shared" si="74"/>
        <v>0.15708685650021725</v>
      </c>
      <c r="Q70" s="156"/>
      <c r="R70" s="156"/>
      <c r="S70" s="157">
        <f>S68-S69</f>
        <v>39877.2537065</v>
      </c>
      <c r="T70" s="158"/>
      <c r="U70" s="159">
        <f t="shared" si="1"/>
        <v>-2044.870600000002</v>
      </c>
      <c r="V70" s="160">
        <f t="shared" si="69"/>
        <v>-4.877783828533102E-2</v>
      </c>
      <c r="X70" s="156"/>
      <c r="Y70" s="156"/>
      <c r="Z70" s="157">
        <f>Z68-Z69</f>
        <v>42101.008956500002</v>
      </c>
      <c r="AA70" s="158"/>
      <c r="AB70" s="159">
        <f t="shared" si="3"/>
        <v>2223.755250000002</v>
      </c>
      <c r="AC70" s="160">
        <f t="shared" si="70"/>
        <v>5.5765004941589785E-2</v>
      </c>
      <c r="AE70" s="156"/>
      <c r="AF70" s="156"/>
      <c r="AG70" s="157">
        <f>AG68-AG69</f>
        <v>42914.015706500002</v>
      </c>
      <c r="AH70" s="158"/>
      <c r="AI70" s="159">
        <f t="shared" si="75"/>
        <v>813.00675000000047</v>
      </c>
      <c r="AJ70" s="160">
        <f t="shared" si="71"/>
        <v>1.9310861429473646E-2</v>
      </c>
      <c r="AL70" s="156"/>
      <c r="AM70" s="156"/>
      <c r="AN70" s="157">
        <f>AN68-AN69</f>
        <v>43444.771056500002</v>
      </c>
      <c r="AO70" s="158"/>
      <c r="AP70" s="159">
        <f t="shared" si="76"/>
        <v>530.75534999999945</v>
      </c>
      <c r="AQ70" s="160">
        <f t="shared" si="72"/>
        <v>1.2367878914664428E-2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4.140625" style="6" customWidth="1"/>
    <col min="7" max="7" width="10.5703125" style="6" bestFit="1" customWidth="1"/>
    <col min="8" max="8" width="18" style="6" bestFit="1" customWidth="1"/>
    <col min="9" max="9" width="2.85546875" style="6" customWidth="1"/>
    <col min="10" max="10" width="11.85546875" style="6" bestFit="1" customWidth="1"/>
    <col min="11" max="11" width="9.85546875" style="6" bestFit="1" customWidth="1"/>
    <col min="12" max="12" width="17.7109375" style="6" bestFit="1" customWidth="1"/>
    <col min="13" max="13" width="2.85546875" style="6" customWidth="1"/>
    <col min="14" max="14" width="14.85546875" style="6" bestFit="1" customWidth="1"/>
    <col min="15" max="15" width="12" style="6" bestFit="1" customWidth="1"/>
    <col min="16" max="16" width="3.85546875" style="6" customWidth="1"/>
    <col min="17" max="17" width="11.85546875" style="6" bestFit="1" customWidth="1"/>
    <col min="18" max="18" width="9.85546875" style="6" bestFit="1" customWidth="1"/>
    <col min="19" max="19" width="17.7109375" style="6" bestFit="1" customWidth="1"/>
    <col min="20" max="20" width="2.7109375" style="6" bestFit="1" customWidth="1"/>
    <col min="21" max="21" width="14.42578125" style="6" bestFit="1" customWidth="1"/>
    <col min="22" max="22" width="12" style="6" bestFit="1" customWidth="1"/>
    <col min="23" max="23" width="4.5703125" style="6" customWidth="1"/>
    <col min="24" max="24" width="11.85546875" style="6" bestFit="1" customWidth="1"/>
    <col min="25" max="25" width="9.85546875" style="6" bestFit="1" customWidth="1"/>
    <col min="26" max="26" width="18" style="6" bestFit="1" customWidth="1"/>
    <col min="27" max="27" width="2.7109375" style="6" bestFit="1" customWidth="1"/>
    <col min="28" max="28" width="13" style="6" bestFit="1" customWidth="1"/>
    <col min="29" max="29" width="12" style="6" bestFit="1" customWidth="1"/>
    <col min="30" max="30" width="4.5703125" style="6" customWidth="1"/>
    <col min="31" max="31" width="12" style="6" bestFit="1" customWidth="1"/>
    <col min="32" max="32" width="9.85546875" style="6" bestFit="1" customWidth="1"/>
    <col min="33" max="33" width="18.28515625" style="6" bestFit="1" customWidth="1"/>
    <col min="34" max="34" width="2.7109375" style="6" bestFit="1" customWidth="1"/>
    <col min="35" max="35" width="13" style="6" bestFit="1" customWidth="1"/>
    <col min="36" max="36" width="12" style="6" bestFit="1" customWidth="1"/>
    <col min="37" max="37" width="4.5703125" style="6" customWidth="1"/>
    <col min="38" max="38" width="11.85546875" style="6" bestFit="1" customWidth="1"/>
    <col min="39" max="39" width="9.85546875" style="6" bestFit="1" customWidth="1"/>
    <col min="40" max="40" width="18"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61</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4333.4399999999996</v>
      </c>
      <c r="R23" s="29">
        <v>1</v>
      </c>
      <c r="S23" s="26">
        <f>R23*Q23</f>
        <v>4333.4399999999996</v>
      </c>
      <c r="T23" s="27"/>
      <c r="U23" s="30">
        <f>S23-L23</f>
        <v>139.50999999999931</v>
      </c>
      <c r="V23" s="31">
        <f>IF((L23)=0,"",(U23/L23))</f>
        <v>3.3264742139234395E-2</v>
      </c>
      <c r="X23" s="176">
        <f>+'&gt;1500(2500)'!X23</f>
        <v>4432.82</v>
      </c>
      <c r="Y23" s="29">
        <v>1</v>
      </c>
      <c r="Z23" s="26">
        <f>Y23*X23</f>
        <v>4432.82</v>
      </c>
      <c r="AA23" s="27"/>
      <c r="AB23" s="30">
        <f>Z23-S23</f>
        <v>99.380000000000109</v>
      </c>
      <c r="AC23" s="31">
        <f>IF((S23)=0,"",(AB23/S23))</f>
        <v>2.2933281642298062E-2</v>
      </c>
      <c r="AE23" s="176">
        <f>+'&gt;1500(2500)'!AE23</f>
        <v>4447.6499999999996</v>
      </c>
      <c r="AF23" s="29">
        <v>1</v>
      </c>
      <c r="AG23" s="26">
        <f>AF23*AE23</f>
        <v>4447.6499999999996</v>
      </c>
      <c r="AH23" s="27"/>
      <c r="AI23" s="30">
        <f>AG23-Z23</f>
        <v>14.829999999999927</v>
      </c>
      <c r="AJ23" s="31">
        <f>IF((Z23)=0,"",(AI23/Z23))</f>
        <v>3.3455001556571052E-3</v>
      </c>
      <c r="AL23" s="176">
        <f>+'&gt;1500(2500)'!AL23</f>
        <v>4447.6499999999996</v>
      </c>
      <c r="AM23" s="29">
        <v>1</v>
      </c>
      <c r="AN23" s="26">
        <f>AM23*AL23</f>
        <v>4447.6499999999996</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Rates'!D23</f>
        <v>4.4561999999999999</v>
      </c>
      <c r="G29" s="45">
        <f>+$F$19</f>
        <v>4000</v>
      </c>
      <c r="H29" s="26">
        <f t="shared" si="0"/>
        <v>17824.8</v>
      </c>
      <c r="I29" s="27"/>
      <c r="J29" s="24">
        <f>+'&gt;1500(2500)'!J29</f>
        <v>5.0922999999999998</v>
      </c>
      <c r="K29" s="45">
        <f>+$F$19</f>
        <v>4000</v>
      </c>
      <c r="L29" s="26">
        <f t="shared" si="22"/>
        <v>20369.2</v>
      </c>
      <c r="M29" s="27"/>
      <c r="N29" s="30">
        <f t="shared" si="23"/>
        <v>2544.4000000000015</v>
      </c>
      <c r="O29" s="31">
        <f t="shared" si="24"/>
        <v>0.14274493963466639</v>
      </c>
      <c r="Q29" s="24">
        <f>+'&gt;1500(2500)'!Q29</f>
        <v>5.5235000000000003</v>
      </c>
      <c r="R29" s="45">
        <f>+$F$19</f>
        <v>4000</v>
      </c>
      <c r="S29" s="26">
        <f t="shared" si="25"/>
        <v>22094</v>
      </c>
      <c r="T29" s="27"/>
      <c r="U29" s="30">
        <f t="shared" si="1"/>
        <v>1724.7999999999993</v>
      </c>
      <c r="V29" s="31">
        <f t="shared" si="2"/>
        <v>8.4676865070793125E-2</v>
      </c>
      <c r="X29" s="24">
        <f>+'&gt;1500(2500)'!X29</f>
        <v>5.9119999999999999</v>
      </c>
      <c r="Y29" s="45">
        <f>+$F$19</f>
        <v>4000</v>
      </c>
      <c r="Z29" s="26">
        <f t="shared" si="26"/>
        <v>23648</v>
      </c>
      <c r="AA29" s="27"/>
      <c r="AB29" s="30">
        <f t="shared" si="3"/>
        <v>1554</v>
      </c>
      <c r="AC29" s="31">
        <f t="shared" si="4"/>
        <v>7.0335837784013755E-2</v>
      </c>
      <c r="AE29" s="24">
        <f>+'&gt;1500(2500)'!AE29</f>
        <v>6.1936</v>
      </c>
      <c r="AF29" s="45">
        <f>+$F$19</f>
        <v>4000</v>
      </c>
      <c r="AG29" s="26">
        <f t="shared" si="27"/>
        <v>24774.400000000001</v>
      </c>
      <c r="AH29" s="27"/>
      <c r="AI29" s="30">
        <f t="shared" si="5"/>
        <v>1126.4000000000015</v>
      </c>
      <c r="AJ29" s="31">
        <f t="shared" si="6"/>
        <v>4.7631935047361358E-2</v>
      </c>
      <c r="AL29" s="24">
        <f>+'&gt;1500(2500)'!AL29</f>
        <v>6.3811</v>
      </c>
      <c r="AM29" s="45">
        <f>+$F$19</f>
        <v>4000</v>
      </c>
      <c r="AN29" s="26">
        <f t="shared" si="28"/>
        <v>25524.400000000001</v>
      </c>
      <c r="AO29" s="27"/>
      <c r="AP29" s="30">
        <f t="shared" si="7"/>
        <v>750</v>
      </c>
      <c r="AQ29" s="31">
        <f t="shared" si="8"/>
        <v>3.027318522345647E-2</v>
      </c>
    </row>
    <row r="30" spans="2:43" x14ac:dyDescent="0.2">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
      <c r="B31" s="21" t="s">
        <v>136</v>
      </c>
      <c r="C31" s="21"/>
      <c r="D31" s="22" t="s">
        <v>59</v>
      </c>
      <c r="E31" s="23"/>
      <c r="F31" s="24">
        <f>+'Proposed Rates'!D70</f>
        <v>0</v>
      </c>
      <c r="G31" s="45">
        <f>+$F$19</f>
        <v>4000</v>
      </c>
      <c r="H31" s="26">
        <f t="shared" si="0"/>
        <v>0</v>
      </c>
      <c r="I31" s="27"/>
      <c r="J31" s="24">
        <f>+'&gt;1500(2500)'!J31</f>
        <v>5.1499999999999997E-2</v>
      </c>
      <c r="K31" s="45">
        <f>+$F$19</f>
        <v>4000</v>
      </c>
      <c r="L31" s="26">
        <f t="shared" si="22"/>
        <v>206</v>
      </c>
      <c r="M31" s="27"/>
      <c r="N31" s="30">
        <f t="shared" si="23"/>
        <v>206</v>
      </c>
      <c r="O31" s="31" t="str">
        <f t="shared" si="24"/>
        <v/>
      </c>
      <c r="Q31" s="24">
        <f>+'&gt;1500(2500)'!Q31</f>
        <v>5.16E-2</v>
      </c>
      <c r="R31" s="45">
        <f>+$F$19</f>
        <v>4000</v>
      </c>
      <c r="S31" s="26">
        <f t="shared" si="25"/>
        <v>206.4</v>
      </c>
      <c r="T31" s="27"/>
      <c r="U31" s="30">
        <f t="shared" si="1"/>
        <v>0.40000000000000568</v>
      </c>
      <c r="V31" s="31">
        <f t="shared" si="2"/>
        <v>1.9417475728155617E-3</v>
      </c>
      <c r="X31" s="24">
        <f>+'&gt;1500(2500)'!X31</f>
        <v>0</v>
      </c>
      <c r="Y31" s="45">
        <f>+$F$19</f>
        <v>4000</v>
      </c>
      <c r="Z31" s="26">
        <f t="shared" si="26"/>
        <v>0</v>
      </c>
      <c r="AA31" s="27"/>
      <c r="AB31" s="30">
        <f t="shared" si="3"/>
        <v>-206.4</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38.25" x14ac:dyDescent="0.2">
      <c r="B36" s="229" t="s">
        <v>101</v>
      </c>
      <c r="C36" s="21"/>
      <c r="D36" s="22" t="s">
        <v>59</v>
      </c>
      <c r="E36" s="23"/>
      <c r="F36" s="24">
        <f>+'Proposed Rates'!D55</f>
        <v>0.2427</v>
      </c>
      <c r="G36" s="25">
        <f>$F$19</f>
        <v>4000</v>
      </c>
      <c r="H36" s="26">
        <f t="shared" si="0"/>
        <v>970.8</v>
      </c>
      <c r="I36" s="27"/>
      <c r="J36" s="28">
        <f>+'Proposed Rates'!E55</f>
        <v>-0.21160000000000001</v>
      </c>
      <c r="K36" s="25">
        <f>$F$19</f>
        <v>4000</v>
      </c>
      <c r="L36" s="26">
        <f t="shared" si="22"/>
        <v>-846.40000000000009</v>
      </c>
      <c r="M36" s="27"/>
      <c r="N36" s="30">
        <f t="shared" si="23"/>
        <v>-1817.2</v>
      </c>
      <c r="O36" s="31">
        <f t="shared" si="24"/>
        <v>-1.8718582612278534</v>
      </c>
      <c r="Q36" s="28">
        <f>+'Proposed Rates'!F55</f>
        <v>-0.21179999999999999</v>
      </c>
      <c r="R36" s="25">
        <f>$F$19</f>
        <v>4000</v>
      </c>
      <c r="S36" s="26">
        <f t="shared" si="25"/>
        <v>-847.19999999999993</v>
      </c>
      <c r="T36" s="27"/>
      <c r="U36" s="30">
        <f t="shared" si="1"/>
        <v>-0.79999999999984084</v>
      </c>
      <c r="V36" s="31">
        <f t="shared" si="2"/>
        <v>9.4517958412079479E-4</v>
      </c>
      <c r="X36" s="28">
        <f>+'Proposed Rates'!G55</f>
        <v>0</v>
      </c>
      <c r="Y36" s="25">
        <f>$F$19</f>
        <v>4000</v>
      </c>
      <c r="Z36" s="26">
        <f t="shared" si="26"/>
        <v>0</v>
      </c>
      <c r="AA36" s="27"/>
      <c r="AB36" s="30">
        <f t="shared" si="3"/>
        <v>847.19999999999993</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22989.53</v>
      </c>
      <c r="I39" s="62"/>
      <c r="J39" s="239"/>
      <c r="K39" s="240"/>
      <c r="L39" s="238">
        <f>SUM(L23:L38)</f>
        <v>23922.73</v>
      </c>
      <c r="M39" s="62"/>
      <c r="N39" s="37">
        <f t="shared" si="23"/>
        <v>933.20000000000073</v>
      </c>
      <c r="O39" s="38">
        <f t="shared" si="24"/>
        <v>4.059239140600094E-2</v>
      </c>
      <c r="Q39" s="239"/>
      <c r="R39" s="240"/>
      <c r="S39" s="238">
        <f>SUM(S23:S38)</f>
        <v>25786.639999999999</v>
      </c>
      <c r="T39" s="62"/>
      <c r="U39" s="37">
        <f t="shared" si="1"/>
        <v>1863.9099999999999</v>
      </c>
      <c r="V39" s="38">
        <f t="shared" si="2"/>
        <v>7.7913766530826531E-2</v>
      </c>
      <c r="X39" s="239"/>
      <c r="Y39" s="240"/>
      <c r="Z39" s="238">
        <f>SUM(Z23:Z38)</f>
        <v>28080.82</v>
      </c>
      <c r="AA39" s="62"/>
      <c r="AB39" s="37">
        <f t="shared" si="3"/>
        <v>2294.1800000000003</v>
      </c>
      <c r="AC39" s="38">
        <f t="shared" si="4"/>
        <v>8.8967775561298423E-2</v>
      </c>
      <c r="AE39" s="239"/>
      <c r="AF39" s="240"/>
      <c r="AG39" s="238">
        <f>SUM(AG23:AG38)</f>
        <v>29222.050000000003</v>
      </c>
      <c r="AH39" s="62"/>
      <c r="AI39" s="37">
        <f t="shared" si="5"/>
        <v>1141.2300000000032</v>
      </c>
      <c r="AJ39" s="38">
        <f t="shared" si="6"/>
        <v>4.064090720997475E-2</v>
      </c>
      <c r="AL39" s="239"/>
      <c r="AM39" s="240"/>
      <c r="AN39" s="238">
        <f>SUM(AN23:AN38)</f>
        <v>29972.050000000003</v>
      </c>
      <c r="AO39" s="62"/>
      <c r="AP39" s="37">
        <f t="shared" si="7"/>
        <v>750</v>
      </c>
      <c r="AQ39" s="38">
        <f t="shared" si="8"/>
        <v>2.5665550500392681E-2</v>
      </c>
    </row>
    <row r="40" spans="2:43" ht="38.25" x14ac:dyDescent="0.2">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-0.1983</v>
      </c>
      <c r="K40" s="45">
        <f>+$F$19</f>
        <v>4000</v>
      </c>
      <c r="L40" s="26">
        <f>K40*J40</f>
        <v>-793.2</v>
      </c>
      <c r="M40" s="27"/>
      <c r="N40" s="30">
        <f>L40-H40</f>
        <v>-505.6</v>
      </c>
      <c r="O40" s="31">
        <f>IF((H40)=0,"",(N40/H40))</f>
        <v>1.7579972183588317</v>
      </c>
      <c r="Q40" s="24">
        <f>+'Proposed Rates'!F41</f>
        <v>-0.19839999999999999</v>
      </c>
      <c r="R40" s="45">
        <f>+$F$19</f>
        <v>4000</v>
      </c>
      <c r="S40" s="26">
        <f>R40*Q40</f>
        <v>-793.6</v>
      </c>
      <c r="T40" s="27"/>
      <c r="U40" s="30">
        <f t="shared" si="1"/>
        <v>-0.39999999999997726</v>
      </c>
      <c r="V40" s="31">
        <f t="shared" si="2"/>
        <v>5.0428643469487802E-4</v>
      </c>
      <c r="X40" s="24">
        <f>+'Proposed Rates'!G41</f>
        <v>0</v>
      </c>
      <c r="Y40" s="45">
        <f>+$F$19</f>
        <v>4000</v>
      </c>
      <c r="Z40" s="26">
        <f>Y40*X40</f>
        <v>0</v>
      </c>
      <c r="AA40" s="27"/>
      <c r="AB40" s="30">
        <f t="shared" si="3"/>
        <v>793.6</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-0.1176</v>
      </c>
      <c r="K43" s="45">
        <f>+$F$19</f>
        <v>4000</v>
      </c>
      <c r="L43" s="26">
        <f t="shared" si="39"/>
        <v>-470.4</v>
      </c>
      <c r="M43" s="42"/>
      <c r="N43" s="30">
        <f t="shared" si="40"/>
        <v>-470.4</v>
      </c>
      <c r="O43" s="31" t="str">
        <f t="shared" si="41"/>
        <v/>
      </c>
      <c r="Q43" s="28">
        <f>+'Proposed Rates'!F142</f>
        <v>0</v>
      </c>
      <c r="R43" s="25">
        <f>$F$19</f>
        <v>4000</v>
      </c>
      <c r="S43" s="26">
        <f t="shared" si="43"/>
        <v>0</v>
      </c>
      <c r="T43" s="42"/>
      <c r="U43" s="30">
        <f t="shared" si="1"/>
        <v>470.4</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
      <c r="B44" s="43" t="s">
        <v>24</v>
      </c>
      <c r="C44" s="21"/>
      <c r="D44" s="22" t="s">
        <v>59</v>
      </c>
      <c r="E44" s="23"/>
      <c r="F44" s="44">
        <f>'Proposed Rates'!D236</f>
        <v>2.6210000000000001E-2</v>
      </c>
      <c r="G44" s="45">
        <f>+$F$19</f>
        <v>4000</v>
      </c>
      <c r="H44" s="26">
        <f>G44*F44</f>
        <v>104.84</v>
      </c>
      <c r="I44" s="27"/>
      <c r="J44" s="46">
        <f>'Proposed Rates'!E236</f>
        <v>2.6009999999999998E-2</v>
      </c>
      <c r="K44" s="45">
        <f>+$F$19</f>
        <v>4000</v>
      </c>
      <c r="L44" s="26">
        <f>K44*J44</f>
        <v>104.03999999999999</v>
      </c>
      <c r="M44" s="27"/>
      <c r="N44" s="30">
        <f>L44-H44</f>
        <v>-0.80000000000001137</v>
      </c>
      <c r="O44" s="31">
        <f>IF((H44)=0,"",(N44/H44))</f>
        <v>-7.6306753147654645E-3</v>
      </c>
      <c r="Q44" s="46">
        <f>'Proposed Rates'!F236</f>
        <v>2.6349999999999998E-2</v>
      </c>
      <c r="R44" s="45">
        <f>+$F$19</f>
        <v>4000</v>
      </c>
      <c r="S44" s="26">
        <f>R44*Q44</f>
        <v>105.39999999999999</v>
      </c>
      <c r="T44" s="27"/>
      <c r="U44" s="30">
        <f t="shared" si="1"/>
        <v>1.3599999999999994</v>
      </c>
      <c r="V44" s="31">
        <f t="shared" si="2"/>
        <v>1.3071895424836596E-2</v>
      </c>
      <c r="X44" s="46">
        <f>'Proposed Rates'!G236</f>
        <v>2.666E-2</v>
      </c>
      <c r="Y44" s="45">
        <f>+$F$19</f>
        <v>4000</v>
      </c>
      <c r="Z44" s="26">
        <f>Y44*X44</f>
        <v>106.64</v>
      </c>
      <c r="AA44" s="27"/>
      <c r="AB44" s="30">
        <f t="shared" si="3"/>
        <v>1.2400000000000091</v>
      </c>
      <c r="AC44" s="31">
        <f t="shared" si="4"/>
        <v>1.1764705882353028E-2</v>
      </c>
      <c r="AE44" s="46">
        <f>'Proposed Rates'!H236</f>
        <v>2.691E-2</v>
      </c>
      <c r="AF44" s="45">
        <f>+$F$19</f>
        <v>4000</v>
      </c>
      <c r="AG44" s="26">
        <f>AF44*AE44</f>
        <v>107.64</v>
      </c>
      <c r="AH44" s="27"/>
      <c r="AI44" s="30">
        <f t="shared" si="5"/>
        <v>1</v>
      </c>
      <c r="AJ44" s="31">
        <f t="shared" si="6"/>
        <v>9.377344336084021E-3</v>
      </c>
      <c r="AL44" s="46">
        <f>'Proposed Rates'!I236</f>
        <v>2.7279999999999999E-2</v>
      </c>
      <c r="AM44" s="45">
        <f>+$F$19</f>
        <v>4000</v>
      </c>
      <c r="AN44" s="26">
        <f>AM44*AL44</f>
        <v>109.11999999999999</v>
      </c>
      <c r="AO44" s="27"/>
      <c r="AP44" s="30">
        <f t="shared" si="7"/>
        <v>1.4799999999999898</v>
      </c>
      <c r="AQ44" s="31">
        <f t="shared" si="8"/>
        <v>1.3749535488665829E-2</v>
      </c>
    </row>
    <row r="45" spans="2:43" x14ac:dyDescent="0.2">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20890.52</v>
      </c>
      <c r="I47" s="36"/>
      <c r="J47" s="53"/>
      <c r="K47" s="55"/>
      <c r="L47" s="54">
        <f>SUM(L40:L46)+L39</f>
        <v>26084.67</v>
      </c>
      <c r="M47" s="36"/>
      <c r="N47" s="37">
        <f t="shared" ref="N47:N64" si="58">L47-H47</f>
        <v>5194.1499999999978</v>
      </c>
      <c r="O47" s="38">
        <f t="shared" ref="O47:O64" si="59">IF((H47)=0,"",(N47/H47))</f>
        <v>0.24863670219793466</v>
      </c>
      <c r="Q47" s="53"/>
      <c r="R47" s="55"/>
      <c r="S47" s="54">
        <f>SUM(S40:S46)+S39</f>
        <v>25098.44</v>
      </c>
      <c r="T47" s="36"/>
      <c r="U47" s="37">
        <f t="shared" si="1"/>
        <v>-986.22999999999956</v>
      </c>
      <c r="V47" s="38">
        <f t="shared" si="2"/>
        <v>-3.780879727441442E-2</v>
      </c>
      <c r="X47" s="53"/>
      <c r="Y47" s="55"/>
      <c r="Z47" s="54">
        <f>SUM(Z40:Z46)+Z39</f>
        <v>28187.46</v>
      </c>
      <c r="AA47" s="36"/>
      <c r="AB47" s="37">
        <f t="shared" si="3"/>
        <v>3089.0200000000004</v>
      </c>
      <c r="AC47" s="38">
        <f t="shared" si="4"/>
        <v>0.12307617525232646</v>
      </c>
      <c r="AE47" s="53"/>
      <c r="AF47" s="55"/>
      <c r="AG47" s="54">
        <f>SUM(AG40:AG46)+AG39</f>
        <v>29329.690000000002</v>
      </c>
      <c r="AH47" s="36"/>
      <c r="AI47" s="37">
        <f t="shared" si="5"/>
        <v>1142.2300000000032</v>
      </c>
      <c r="AJ47" s="38">
        <f t="shared" si="6"/>
        <v>4.0522629566481096E-2</v>
      </c>
      <c r="AL47" s="53"/>
      <c r="AM47" s="55"/>
      <c r="AN47" s="54">
        <f>SUM(AN40:AN46)+AN39</f>
        <v>30081.170000000002</v>
      </c>
      <c r="AO47" s="36"/>
      <c r="AP47" s="37">
        <f t="shared" si="7"/>
        <v>751.47999999999956</v>
      </c>
      <c r="AQ47" s="38">
        <f t="shared" si="8"/>
        <v>2.5621818709982938E-2</v>
      </c>
    </row>
    <row r="48" spans="2:43" x14ac:dyDescent="0.2">
      <c r="B48" s="27" t="s">
        <v>28</v>
      </c>
      <c r="C48" s="27"/>
      <c r="D48" s="56" t="s">
        <v>59</v>
      </c>
      <c r="E48" s="57"/>
      <c r="F48" s="28">
        <f>'Proposed Rates'!D156</f>
        <v>3.0127999999999999</v>
      </c>
      <c r="G48" s="58">
        <f>+$F$19</f>
        <v>4000</v>
      </c>
      <c r="H48" s="26">
        <f>G48*F48</f>
        <v>12051.199999999999</v>
      </c>
      <c r="I48" s="27"/>
      <c r="J48" s="28">
        <f>'Proposed Rates'!E156</f>
        <v>2.9476</v>
      </c>
      <c r="K48" s="58">
        <f>+$F$19</f>
        <v>4000</v>
      </c>
      <c r="L48" s="26">
        <f>K48*J48</f>
        <v>11790.4</v>
      </c>
      <c r="M48" s="27"/>
      <c r="N48" s="30">
        <f t="shared" si="58"/>
        <v>-260.79999999999927</v>
      </c>
      <c r="O48" s="31">
        <f t="shared" si="59"/>
        <v>-2.1640998406797604E-2</v>
      </c>
      <c r="Q48" s="28">
        <f>'Proposed Rates'!F156</f>
        <v>2.9476</v>
      </c>
      <c r="R48" s="58">
        <f>+$F$19</f>
        <v>4000</v>
      </c>
      <c r="S48" s="26">
        <f>R48*Q48</f>
        <v>11790.4</v>
      </c>
      <c r="T48" s="27"/>
      <c r="U48" s="30">
        <f t="shared" si="1"/>
        <v>0</v>
      </c>
      <c r="V48" s="31">
        <f t="shared" si="2"/>
        <v>0</v>
      </c>
      <c r="X48" s="28">
        <f>'Proposed Rates'!G156</f>
        <v>2.9476</v>
      </c>
      <c r="Y48" s="58">
        <f>+$F$19</f>
        <v>4000</v>
      </c>
      <c r="Z48" s="26">
        <f>Y48*X48</f>
        <v>11790.4</v>
      </c>
      <c r="AA48" s="27"/>
      <c r="AB48" s="30">
        <f t="shared" si="3"/>
        <v>0</v>
      </c>
      <c r="AC48" s="31">
        <f t="shared" si="4"/>
        <v>0</v>
      </c>
      <c r="AE48" s="28">
        <f>'Proposed Rates'!H156</f>
        <v>2.9476</v>
      </c>
      <c r="AF48" s="58">
        <f>+$F$19</f>
        <v>4000</v>
      </c>
      <c r="AG48" s="26">
        <f>AF48*AE48</f>
        <v>11790.4</v>
      </c>
      <c r="AH48" s="27"/>
      <c r="AI48" s="30">
        <f t="shared" si="5"/>
        <v>0</v>
      </c>
      <c r="AJ48" s="31">
        <f t="shared" si="6"/>
        <v>0</v>
      </c>
      <c r="AL48" s="28">
        <f>'Proposed Rates'!I156</f>
        <v>2.9476</v>
      </c>
      <c r="AM48" s="58">
        <f>+$F$19</f>
        <v>4000</v>
      </c>
      <c r="AN48" s="26">
        <f>AM48*AL48</f>
        <v>11790.4</v>
      </c>
      <c r="AO48" s="27"/>
      <c r="AP48" s="30">
        <f t="shared" si="7"/>
        <v>0</v>
      </c>
      <c r="AQ48" s="31">
        <f t="shared" si="8"/>
        <v>0</v>
      </c>
    </row>
    <row r="49" spans="2:43" ht="25.5" x14ac:dyDescent="0.2">
      <c r="B49" s="60" t="s">
        <v>29</v>
      </c>
      <c r="C49" s="27"/>
      <c r="D49" s="56" t="s">
        <v>59</v>
      </c>
      <c r="E49" s="57"/>
      <c r="F49" s="28">
        <f>'Proposed Rates'!D170</f>
        <v>2.1882000000000001</v>
      </c>
      <c r="G49" s="58">
        <f>G48</f>
        <v>4000</v>
      </c>
      <c r="H49" s="26">
        <f>G49*F49</f>
        <v>8752.8000000000011</v>
      </c>
      <c r="I49" s="27"/>
      <c r="J49" s="28">
        <f>'Proposed Rates'!E170</f>
        <v>2.1831</v>
      </c>
      <c r="K49" s="58">
        <f>K48</f>
        <v>4000</v>
      </c>
      <c r="L49" s="26">
        <f>K49*J49</f>
        <v>8732.4</v>
      </c>
      <c r="M49" s="27"/>
      <c r="N49" s="30">
        <f t="shared" si="58"/>
        <v>-20.400000000001455</v>
      </c>
      <c r="O49" s="31">
        <f t="shared" si="59"/>
        <v>-2.3306827529477941E-3</v>
      </c>
      <c r="Q49" s="28">
        <f>'Proposed Rates'!F170</f>
        <v>2.1831</v>
      </c>
      <c r="R49" s="58">
        <f>R48</f>
        <v>4000</v>
      </c>
      <c r="S49" s="26">
        <f>R49*Q49</f>
        <v>8732.4</v>
      </c>
      <c r="T49" s="27"/>
      <c r="U49" s="30">
        <f t="shared" si="1"/>
        <v>0</v>
      </c>
      <c r="V49" s="31">
        <f t="shared" si="2"/>
        <v>0</v>
      </c>
      <c r="X49" s="28">
        <f>'Proposed Rates'!G170</f>
        <v>2.1831</v>
      </c>
      <c r="Y49" s="58">
        <f>Y48</f>
        <v>4000</v>
      </c>
      <c r="Z49" s="26">
        <f>Y49*X49</f>
        <v>8732.4</v>
      </c>
      <c r="AA49" s="27"/>
      <c r="AB49" s="30">
        <f t="shared" si="3"/>
        <v>0</v>
      </c>
      <c r="AC49" s="31">
        <f t="shared" si="4"/>
        <v>0</v>
      </c>
      <c r="AE49" s="28">
        <f>'Proposed Rates'!H170</f>
        <v>2.1831</v>
      </c>
      <c r="AF49" s="58">
        <f>AF48</f>
        <v>4000</v>
      </c>
      <c r="AG49" s="26">
        <f>AF49*AE49</f>
        <v>8732.4</v>
      </c>
      <c r="AH49" s="27"/>
      <c r="AI49" s="30">
        <f t="shared" si="5"/>
        <v>0</v>
      </c>
      <c r="AJ49" s="31">
        <f t="shared" si="6"/>
        <v>0</v>
      </c>
      <c r="AL49" s="28">
        <f>'Proposed Rates'!I170</f>
        <v>2.1831</v>
      </c>
      <c r="AM49" s="58">
        <f>AM48</f>
        <v>4000</v>
      </c>
      <c r="AN49" s="26">
        <f>AM49*AL49</f>
        <v>8732.4</v>
      </c>
      <c r="AO49" s="27"/>
      <c r="AP49" s="30">
        <f t="shared" si="7"/>
        <v>0</v>
      </c>
      <c r="AQ49" s="31">
        <f t="shared" si="8"/>
        <v>0</v>
      </c>
    </row>
    <row r="50" spans="2:43" ht="25.5" x14ac:dyDescent="0.2">
      <c r="B50" s="50" t="s">
        <v>30</v>
      </c>
      <c r="C50" s="35"/>
      <c r="D50" s="35"/>
      <c r="E50" s="35"/>
      <c r="F50" s="61"/>
      <c r="G50" s="53"/>
      <c r="H50" s="54">
        <f>SUM(H47:H49)</f>
        <v>41694.520000000004</v>
      </c>
      <c r="I50" s="62"/>
      <c r="J50" s="63"/>
      <c r="K50" s="53"/>
      <c r="L50" s="54">
        <f>SUM(L47:L49)</f>
        <v>46607.47</v>
      </c>
      <c r="M50" s="62"/>
      <c r="N50" s="37">
        <f t="shared" si="58"/>
        <v>4912.9499999999971</v>
      </c>
      <c r="O50" s="38">
        <f t="shared" si="59"/>
        <v>0.11783203164348688</v>
      </c>
      <c r="Q50" s="63"/>
      <c r="R50" s="53"/>
      <c r="S50" s="54">
        <f>SUM(S47:S49)</f>
        <v>45621.24</v>
      </c>
      <c r="T50" s="62"/>
      <c r="U50" s="37">
        <f t="shared" si="1"/>
        <v>-986.2300000000032</v>
      </c>
      <c r="V50" s="38">
        <f t="shared" si="2"/>
        <v>-2.1160341893692217E-2</v>
      </c>
      <c r="X50" s="63"/>
      <c r="Y50" s="53"/>
      <c r="Z50" s="54">
        <f>SUM(Z47:Z49)</f>
        <v>48710.26</v>
      </c>
      <c r="AA50" s="62"/>
      <c r="AB50" s="37">
        <f t="shared" si="3"/>
        <v>3089.0200000000041</v>
      </c>
      <c r="AC50" s="38">
        <f t="shared" si="4"/>
        <v>6.7710128001781722E-2</v>
      </c>
      <c r="AE50" s="63"/>
      <c r="AF50" s="53"/>
      <c r="AG50" s="54">
        <f>SUM(AG47:AG49)</f>
        <v>49852.490000000005</v>
      </c>
      <c r="AH50" s="62"/>
      <c r="AI50" s="37">
        <f t="shared" si="5"/>
        <v>1142.2300000000032</v>
      </c>
      <c r="AJ50" s="38">
        <f t="shared" si="6"/>
        <v>2.344947450496062E-2</v>
      </c>
      <c r="AL50" s="63"/>
      <c r="AM50" s="53"/>
      <c r="AN50" s="54">
        <f>SUM(AN47:AN49)</f>
        <v>50603.97</v>
      </c>
      <c r="AO50" s="62"/>
      <c r="AP50" s="37">
        <f t="shared" si="7"/>
        <v>751.47999999999593</v>
      </c>
      <c r="AQ50" s="38">
        <f t="shared" si="8"/>
        <v>1.5074071525815377E-2</v>
      </c>
    </row>
    <row r="51" spans="2:43" ht="25.5" x14ac:dyDescent="0.2">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5" x14ac:dyDescent="0.2">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192208.54250000004</v>
      </c>
      <c r="I60" s="94"/>
      <c r="J60" s="95"/>
      <c r="K60" s="95"/>
      <c r="L60" s="93">
        <f>SUM(L51:L56,L50)</f>
        <v>197165.55299999999</v>
      </c>
      <c r="M60" s="96"/>
      <c r="N60" s="97">
        <f t="shared" ref="N60" si="66">L60-H60</f>
        <v>4957.0104999999458</v>
      </c>
      <c r="O60" s="98">
        <f t="shared" ref="O60" si="67">IF((H60)=0,"",(N60/H60))</f>
        <v>2.578975125416158E-2</v>
      </c>
      <c r="Q60" s="95"/>
      <c r="R60" s="95"/>
      <c r="S60" s="93">
        <f>SUM(S51:S56,S50)</f>
        <v>196179.34299999999</v>
      </c>
      <c r="T60" s="96"/>
      <c r="U60" s="97">
        <f t="shared" si="1"/>
        <v>-986.20999999999185</v>
      </c>
      <c r="V60" s="98">
        <f>IF((L60)=0,"",(U60/L60))</f>
        <v>-5.0019386500033906E-3</v>
      </c>
      <c r="X60" s="95"/>
      <c r="Y60" s="95"/>
      <c r="Z60" s="93">
        <f>SUM(Z51:Z56,Z50)</f>
        <v>199268.383</v>
      </c>
      <c r="AA60" s="96"/>
      <c r="AB60" s="97">
        <f t="shared" si="3"/>
        <v>3089.0400000000081</v>
      </c>
      <c r="AC60" s="98">
        <f>IF((S60)=0,"",(AB60/S60))</f>
        <v>1.5746000331951403E-2</v>
      </c>
      <c r="AE60" s="95"/>
      <c r="AF60" s="95"/>
      <c r="AG60" s="93">
        <f>SUM(AG51:AG56,AG50)</f>
        <v>200410.63299999997</v>
      </c>
      <c r="AH60" s="96"/>
      <c r="AI60" s="97">
        <f t="shared" ref="AI60:AI64" si="68">AG60-Z60</f>
        <v>1142.2499999999709</v>
      </c>
      <c r="AJ60" s="98">
        <f>IF((Z60)=0,"",(AI60/Z60))</f>
        <v>5.7322189441361146E-3</v>
      </c>
      <c r="AL60" s="95"/>
      <c r="AM60" s="95"/>
      <c r="AN60" s="93">
        <f>SUM(AN51:AN56,AN50)</f>
        <v>201162.133</v>
      </c>
      <c r="AO60" s="96"/>
      <c r="AP60" s="97">
        <f t="shared" ref="AP60:AP64" si="69">AN60-AG60</f>
        <v>751.5000000000291</v>
      </c>
      <c r="AQ60" s="98">
        <f>IF((AG60)=0,"",(AP60/AG60))</f>
        <v>3.7498010397483709E-3</v>
      </c>
    </row>
    <row r="61" spans="2:43" x14ac:dyDescent="0.2">
      <c r="B61" s="99" t="s">
        <v>40</v>
      </c>
      <c r="C61" s="21"/>
      <c r="D61" s="21"/>
      <c r="E61" s="21"/>
      <c r="F61" s="100">
        <v>0.13</v>
      </c>
      <c r="G61" s="101"/>
      <c r="H61" s="102">
        <f>H60*F61</f>
        <v>24987.110525000007</v>
      </c>
      <c r="I61" s="103"/>
      <c r="J61" s="104">
        <v>0.13</v>
      </c>
      <c r="K61" s="103"/>
      <c r="L61" s="105">
        <f>L60*J61</f>
        <v>25631.52189</v>
      </c>
      <c r="M61" s="106"/>
      <c r="N61" s="107">
        <f t="shared" si="58"/>
        <v>644.41136499999266</v>
      </c>
      <c r="O61" s="108">
        <f t="shared" si="59"/>
        <v>2.5789751254161566E-2</v>
      </c>
      <c r="Q61" s="104">
        <v>0.13</v>
      </c>
      <c r="R61" s="103"/>
      <c r="S61" s="105">
        <f>S60*Q61</f>
        <v>25503.314590000002</v>
      </c>
      <c r="T61" s="106"/>
      <c r="U61" s="107">
        <f t="shared" si="1"/>
        <v>-128.20729999999821</v>
      </c>
      <c r="V61" s="108">
        <f t="shared" ref="V61:V70" si="70">IF((L61)=0,"",(U61/L61))</f>
        <v>-5.0019386500033619E-3</v>
      </c>
      <c r="X61" s="104">
        <v>0.13</v>
      </c>
      <c r="Y61" s="103"/>
      <c r="Z61" s="105">
        <f>Z60*X61</f>
        <v>25904.889790000001</v>
      </c>
      <c r="AA61" s="106"/>
      <c r="AB61" s="107">
        <f t="shared" si="3"/>
        <v>401.57519999999931</v>
      </c>
      <c r="AC61" s="108">
        <f t="shared" ref="AC61:AC70" si="71">IF((S61)=0,"",(AB61/S61))</f>
        <v>1.5746000331951334E-2</v>
      </c>
      <c r="AE61" s="104">
        <v>0.13</v>
      </c>
      <c r="AF61" s="103"/>
      <c r="AG61" s="105">
        <f>AG60*AE61</f>
        <v>26053.382289999998</v>
      </c>
      <c r="AH61" s="106"/>
      <c r="AI61" s="107">
        <f t="shared" si="68"/>
        <v>148.49249999999665</v>
      </c>
      <c r="AJ61" s="108">
        <f t="shared" ref="AJ61:AJ70" si="72">IF((Z61)=0,"",(AI61/Z61))</f>
        <v>5.7322189441361311E-3</v>
      </c>
      <c r="AL61" s="104">
        <v>0.13</v>
      </c>
      <c r="AM61" s="103"/>
      <c r="AN61" s="105">
        <f>AN60*AL61</f>
        <v>26151.077290000001</v>
      </c>
      <c r="AO61" s="106"/>
      <c r="AP61" s="107">
        <f t="shared" si="69"/>
        <v>97.695000000003347</v>
      </c>
      <c r="AQ61" s="108">
        <f t="shared" ref="AQ61:AQ70" si="73">IF((AG61)=0,"",(AP61/AG61))</f>
        <v>3.749801039748354E-3</v>
      </c>
    </row>
    <row r="62" spans="2:43" x14ac:dyDescent="0.2">
      <c r="B62" s="109" t="s">
        <v>123</v>
      </c>
      <c r="C62" s="21"/>
      <c r="D62" s="21"/>
      <c r="E62" s="21"/>
      <c r="F62" s="110"/>
      <c r="G62" s="101"/>
      <c r="H62" s="102">
        <f>H60+H61</f>
        <v>217195.65302500004</v>
      </c>
      <c r="I62" s="103"/>
      <c r="J62" s="103"/>
      <c r="K62" s="103"/>
      <c r="L62" s="105">
        <f>L60+L61</f>
        <v>222797.07488999999</v>
      </c>
      <c r="M62" s="106"/>
      <c r="N62" s="107">
        <f t="shared" si="58"/>
        <v>5601.421864999953</v>
      </c>
      <c r="O62" s="108">
        <f t="shared" si="59"/>
        <v>2.578975125416165E-2</v>
      </c>
      <c r="Q62" s="103"/>
      <c r="R62" s="103"/>
      <c r="S62" s="105">
        <f>S60+S61</f>
        <v>221682.65758999999</v>
      </c>
      <c r="T62" s="106"/>
      <c r="U62" s="107">
        <f t="shared" si="1"/>
        <v>-1114.417300000001</v>
      </c>
      <c r="V62" s="108">
        <f t="shared" si="70"/>
        <v>-5.0019386500034357E-3</v>
      </c>
      <c r="X62" s="103"/>
      <c r="Y62" s="103"/>
      <c r="Z62" s="105">
        <f>Z60+Z61</f>
        <v>225173.27279000002</v>
      </c>
      <c r="AA62" s="106"/>
      <c r="AB62" s="107">
        <f t="shared" si="3"/>
        <v>3490.6152000000293</v>
      </c>
      <c r="AC62" s="108">
        <f t="shared" si="71"/>
        <v>1.5746000331951494E-2</v>
      </c>
      <c r="AE62" s="103"/>
      <c r="AF62" s="103"/>
      <c r="AG62" s="105">
        <f>AG60+AG61</f>
        <v>226464.01528999998</v>
      </c>
      <c r="AH62" s="106"/>
      <c r="AI62" s="107">
        <f t="shared" si="68"/>
        <v>1290.7424999999639</v>
      </c>
      <c r="AJ62" s="108">
        <f t="shared" si="72"/>
        <v>5.7322189441360999E-3</v>
      </c>
      <c r="AL62" s="103"/>
      <c r="AM62" s="103"/>
      <c r="AN62" s="105">
        <f>AN60+AN61</f>
        <v>227313.21029000002</v>
      </c>
      <c r="AO62" s="106"/>
      <c r="AP62" s="107">
        <f t="shared" si="69"/>
        <v>849.19500000003609</v>
      </c>
      <c r="AQ62" s="108">
        <f t="shared" si="73"/>
        <v>3.7498010397483848E-3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6" t="s">
        <v>126</v>
      </c>
      <c r="C64" s="416"/>
      <c r="D64" s="416"/>
      <c r="E64" s="114"/>
      <c r="F64" s="115"/>
      <c r="G64" s="116"/>
      <c r="H64" s="117">
        <f>H62-H63</f>
        <v>217195.65302500004</v>
      </c>
      <c r="I64" s="118"/>
      <c r="J64" s="118"/>
      <c r="K64" s="118"/>
      <c r="L64" s="119">
        <f>L62-L63</f>
        <v>222797.07488999999</v>
      </c>
      <c r="M64" s="120"/>
      <c r="N64" s="121">
        <f t="shared" si="58"/>
        <v>5601.421864999953</v>
      </c>
      <c r="O64" s="122">
        <f t="shared" si="59"/>
        <v>2.578975125416165E-2</v>
      </c>
      <c r="Q64" s="118"/>
      <c r="R64" s="118"/>
      <c r="S64" s="119">
        <f>S62-S63</f>
        <v>221682.65758999999</v>
      </c>
      <c r="T64" s="120"/>
      <c r="U64" s="121">
        <f t="shared" si="1"/>
        <v>-1114.417300000001</v>
      </c>
      <c r="V64" s="122">
        <f t="shared" si="70"/>
        <v>-5.0019386500034357E-3</v>
      </c>
      <c r="X64" s="118"/>
      <c r="Y64" s="118"/>
      <c r="Z64" s="119">
        <f>Z62-Z63</f>
        <v>225173.27279000002</v>
      </c>
      <c r="AA64" s="120"/>
      <c r="AB64" s="121">
        <f t="shared" si="3"/>
        <v>3490.6152000000293</v>
      </c>
      <c r="AC64" s="122">
        <f t="shared" si="71"/>
        <v>1.5746000331951494E-2</v>
      </c>
      <c r="AE64" s="118"/>
      <c r="AF64" s="118"/>
      <c r="AG64" s="119">
        <f>AG62-AG63</f>
        <v>226464.01528999998</v>
      </c>
      <c r="AH64" s="120"/>
      <c r="AI64" s="121">
        <f t="shared" si="68"/>
        <v>1290.7424999999639</v>
      </c>
      <c r="AJ64" s="122">
        <f t="shared" si="72"/>
        <v>5.7322189441360999E-3</v>
      </c>
      <c r="AL64" s="118"/>
      <c r="AM64" s="118"/>
      <c r="AN64" s="119">
        <f>AN62-AN63</f>
        <v>227313.21029000002</v>
      </c>
      <c r="AO64" s="120"/>
      <c r="AP64" s="121">
        <f t="shared" si="69"/>
        <v>849.19500000003609</v>
      </c>
      <c r="AQ64" s="122">
        <f t="shared" si="73"/>
        <v>3.7498010397483848E-3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46843.925375000006</v>
      </c>
      <c r="I66" s="134"/>
      <c r="J66" s="135"/>
      <c r="K66" s="135"/>
      <c r="L66" s="133">
        <f>SUM(L57:L58,L50,L51:L53)</f>
        <v>51758.74005</v>
      </c>
      <c r="M66" s="136"/>
      <c r="N66" s="137">
        <f t="shared" ref="N66:N70" si="74">L66-H66</f>
        <v>4914.8146749999942</v>
      </c>
      <c r="O66" s="98">
        <f t="shared" ref="O66:O70" si="75">IF((H66)=0,"",(N66/H66))</f>
        <v>0.104918933152066</v>
      </c>
      <c r="Q66" s="135"/>
      <c r="R66" s="135"/>
      <c r="S66" s="133">
        <f>SUM(S57:S58,S50,S51:S53)</f>
        <v>50772.530049999994</v>
      </c>
      <c r="T66" s="136"/>
      <c r="U66" s="137">
        <f t="shared" si="1"/>
        <v>-986.2100000000064</v>
      </c>
      <c r="V66" s="98">
        <f t="shared" si="70"/>
        <v>-1.905398004370484E-2</v>
      </c>
      <c r="X66" s="135"/>
      <c r="Y66" s="135"/>
      <c r="Z66" s="133">
        <f>SUM(Z57:Z58,Z50,Z51:Z53)</f>
        <v>53861.570050000002</v>
      </c>
      <c r="AA66" s="136"/>
      <c r="AB66" s="137">
        <f t="shared" si="3"/>
        <v>3089.0400000000081</v>
      </c>
      <c r="AC66" s="98">
        <f t="shared" si="71"/>
        <v>6.0840773484361912E-2</v>
      </c>
      <c r="AE66" s="135"/>
      <c r="AF66" s="135"/>
      <c r="AG66" s="133">
        <f>SUM(AG57:AG58,AG50,AG51:AG53)</f>
        <v>55003.820050000002</v>
      </c>
      <c r="AH66" s="136"/>
      <c r="AI66" s="137">
        <f t="shared" ref="AI66:AI70" si="76">AG66-Z66</f>
        <v>1142.25</v>
      </c>
      <c r="AJ66" s="98">
        <f t="shared" si="72"/>
        <v>2.1207142661078072E-2</v>
      </c>
      <c r="AL66" s="135"/>
      <c r="AM66" s="135"/>
      <c r="AN66" s="133">
        <f>SUM(AN57:AN58,AN50,AN51:AN53)</f>
        <v>55755.320049999995</v>
      </c>
      <c r="AO66" s="136"/>
      <c r="AP66" s="137">
        <f t="shared" ref="AP66:AP70" si="77">AN66-AG66</f>
        <v>751.49999999999272</v>
      </c>
      <c r="AQ66" s="98">
        <f t="shared" si="73"/>
        <v>1.3662687415471476E-2</v>
      </c>
    </row>
    <row r="67" spans="1:43" s="79" customFormat="1" x14ac:dyDescent="0.2">
      <c r="B67" s="138" t="s">
        <v>40</v>
      </c>
      <c r="C67" s="73"/>
      <c r="D67" s="73"/>
      <c r="E67" s="73"/>
      <c r="F67" s="139">
        <v>0.13</v>
      </c>
      <c r="G67" s="132"/>
      <c r="H67" s="140">
        <f>H66*F67</f>
        <v>6089.7102987500011</v>
      </c>
      <c r="I67" s="141"/>
      <c r="J67" s="142">
        <v>0.13</v>
      </c>
      <c r="K67" s="143"/>
      <c r="L67" s="144">
        <f>L66*J67</f>
        <v>6728.6362065000003</v>
      </c>
      <c r="M67" s="145"/>
      <c r="N67" s="146">
        <f t="shared" si="74"/>
        <v>638.92590774999917</v>
      </c>
      <c r="O67" s="108">
        <f t="shared" si="75"/>
        <v>0.10491893315206599</v>
      </c>
      <c r="Q67" s="142">
        <v>0.13</v>
      </c>
      <c r="R67" s="143"/>
      <c r="S67" s="144">
        <f>S66*Q67</f>
        <v>6600.4289064999994</v>
      </c>
      <c r="T67" s="145"/>
      <c r="U67" s="146">
        <f t="shared" si="1"/>
        <v>-128.20730000000094</v>
      </c>
      <c r="V67" s="108">
        <f t="shared" si="70"/>
        <v>-1.9053980043704854E-2</v>
      </c>
      <c r="X67" s="142">
        <v>0.13</v>
      </c>
      <c r="Y67" s="143"/>
      <c r="Z67" s="144">
        <f>Z66*X67</f>
        <v>7002.0041065000005</v>
      </c>
      <c r="AA67" s="145"/>
      <c r="AB67" s="146">
        <f t="shared" si="3"/>
        <v>401.57520000000113</v>
      </c>
      <c r="AC67" s="108">
        <f t="shared" si="71"/>
        <v>6.0840773484361926E-2</v>
      </c>
      <c r="AE67" s="142">
        <v>0.13</v>
      </c>
      <c r="AF67" s="143"/>
      <c r="AG67" s="144">
        <f>AG66*AE67</f>
        <v>7150.4966065000008</v>
      </c>
      <c r="AH67" s="145"/>
      <c r="AI67" s="146">
        <f t="shared" si="76"/>
        <v>148.49250000000029</v>
      </c>
      <c r="AJ67" s="108">
        <f t="shared" si="72"/>
        <v>2.1207142661078111E-2</v>
      </c>
      <c r="AL67" s="142">
        <v>0.13</v>
      </c>
      <c r="AM67" s="143"/>
      <c r="AN67" s="144">
        <f>AN66*AL67</f>
        <v>7248.1916064999996</v>
      </c>
      <c r="AO67" s="145"/>
      <c r="AP67" s="146">
        <f t="shared" si="77"/>
        <v>97.694999999998799</v>
      </c>
      <c r="AQ67" s="108">
        <f t="shared" si="73"/>
        <v>1.366268741547144E-2</v>
      </c>
    </row>
    <row r="68" spans="1:43" s="79" customFormat="1" x14ac:dyDescent="0.2">
      <c r="B68" s="147" t="s">
        <v>41</v>
      </c>
      <c r="C68" s="73"/>
      <c r="D68" s="73"/>
      <c r="E68" s="73"/>
      <c r="F68" s="148"/>
      <c r="G68" s="149"/>
      <c r="H68" s="140">
        <f>H66+H67</f>
        <v>52933.63567375001</v>
      </c>
      <c r="I68" s="141"/>
      <c r="J68" s="141"/>
      <c r="K68" s="141"/>
      <c r="L68" s="144">
        <f>L66+L67</f>
        <v>58487.3762565</v>
      </c>
      <c r="M68" s="145"/>
      <c r="N68" s="146">
        <f t="shared" si="74"/>
        <v>5553.7405827499897</v>
      </c>
      <c r="O68" s="108">
        <f t="shared" si="75"/>
        <v>0.10491893315206594</v>
      </c>
      <c r="Q68" s="141"/>
      <c r="R68" s="141"/>
      <c r="S68" s="144">
        <f>S66+S67</f>
        <v>57372.958956499991</v>
      </c>
      <c r="T68" s="145"/>
      <c r="U68" s="146">
        <f t="shared" si="1"/>
        <v>-1114.4173000000083</v>
      </c>
      <c r="V68" s="108">
        <f t="shared" si="70"/>
        <v>-1.9053980043704857E-2</v>
      </c>
      <c r="X68" s="141"/>
      <c r="Y68" s="141"/>
      <c r="Z68" s="144">
        <f>Z66+Z67</f>
        <v>60863.574156500006</v>
      </c>
      <c r="AA68" s="145"/>
      <c r="AB68" s="146">
        <f t="shared" si="3"/>
        <v>3490.6152000000147</v>
      </c>
      <c r="AC68" s="108">
        <f t="shared" si="71"/>
        <v>6.084077348436201E-2</v>
      </c>
      <c r="AE68" s="141"/>
      <c r="AF68" s="141"/>
      <c r="AG68" s="144">
        <f>AG66+AG67</f>
        <v>62154.316656499999</v>
      </c>
      <c r="AH68" s="145"/>
      <c r="AI68" s="146">
        <f t="shared" si="76"/>
        <v>1290.742499999993</v>
      </c>
      <c r="AJ68" s="108">
        <f t="shared" si="72"/>
        <v>2.1207142661077955E-2</v>
      </c>
      <c r="AL68" s="141"/>
      <c r="AM68" s="141"/>
      <c r="AN68" s="144">
        <f>AN66+AN67</f>
        <v>63003.511656499992</v>
      </c>
      <c r="AO68" s="145"/>
      <c r="AP68" s="146">
        <f t="shared" si="77"/>
        <v>849.19499999999243</v>
      </c>
      <c r="AQ68" s="108">
        <f t="shared" si="73"/>
        <v>1.3662687415471489E-2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14" t="s">
        <v>128</v>
      </c>
      <c r="C70" s="414"/>
      <c r="D70" s="414"/>
      <c r="E70" s="152"/>
      <c r="F70" s="153"/>
      <c r="G70" s="154"/>
      <c r="H70" s="155">
        <f>H68-H69</f>
        <v>52933.63567375001</v>
      </c>
      <c r="I70" s="156"/>
      <c r="J70" s="156"/>
      <c r="K70" s="156"/>
      <c r="L70" s="157">
        <f>L68-L69</f>
        <v>58487.3762565</v>
      </c>
      <c r="M70" s="158"/>
      <c r="N70" s="159">
        <f t="shared" si="74"/>
        <v>5553.7405827499897</v>
      </c>
      <c r="O70" s="160">
        <f t="shared" si="75"/>
        <v>0.10491893315206594</v>
      </c>
      <c r="Q70" s="156"/>
      <c r="R70" s="156"/>
      <c r="S70" s="157">
        <f>S68-S69</f>
        <v>57372.958956499991</v>
      </c>
      <c r="T70" s="158"/>
      <c r="U70" s="159">
        <f t="shared" si="1"/>
        <v>-1114.4173000000083</v>
      </c>
      <c r="V70" s="160">
        <f t="shared" si="70"/>
        <v>-1.9053980043704857E-2</v>
      </c>
      <c r="X70" s="156"/>
      <c r="Y70" s="156"/>
      <c r="Z70" s="157">
        <f>Z68-Z69</f>
        <v>60863.574156500006</v>
      </c>
      <c r="AA70" s="158"/>
      <c r="AB70" s="159">
        <f t="shared" si="3"/>
        <v>3490.6152000000147</v>
      </c>
      <c r="AC70" s="160">
        <f t="shared" si="71"/>
        <v>6.084077348436201E-2</v>
      </c>
      <c r="AE70" s="156"/>
      <c r="AF70" s="156"/>
      <c r="AG70" s="157">
        <f>AG68-AG69</f>
        <v>62154.316656499999</v>
      </c>
      <c r="AH70" s="158"/>
      <c r="AI70" s="159">
        <f t="shared" si="76"/>
        <v>1290.742499999993</v>
      </c>
      <c r="AJ70" s="160">
        <f t="shared" si="72"/>
        <v>2.1207142661077955E-2</v>
      </c>
      <c r="AL70" s="156"/>
      <c r="AM70" s="156"/>
      <c r="AN70" s="157">
        <f>AN68-AN69</f>
        <v>63003.511656499992</v>
      </c>
      <c r="AO70" s="158"/>
      <c r="AP70" s="159">
        <f t="shared" si="77"/>
        <v>849.19499999999243</v>
      </c>
      <c r="AQ70" s="160">
        <f t="shared" si="73"/>
        <v>1.3662687415471489E-2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504825</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2"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20" style="6" bestFit="1" customWidth="1"/>
    <col min="7" max="7" width="10.5703125" style="6" bestFit="1" customWidth="1"/>
    <col min="8" max="8" width="17.5703125" style="6" bestFit="1" customWidth="1"/>
    <col min="9" max="9" width="2.85546875" style="6" customWidth="1"/>
    <col min="10" max="10" width="11.85546875" style="6" bestFit="1" customWidth="1"/>
    <col min="11" max="11" width="9.85546875" style="6" bestFit="1" customWidth="1"/>
    <col min="12" max="12" width="18" style="6" bestFit="1" customWidth="1"/>
    <col min="13" max="13" width="2.85546875" style="6" customWidth="1"/>
    <col min="14" max="14" width="15.5703125" style="6" bestFit="1" customWidth="1"/>
    <col min="15" max="15" width="12" style="6" bestFit="1" customWidth="1"/>
    <col min="16" max="16" width="3.85546875" style="6" customWidth="1"/>
    <col min="17" max="17" width="11.5703125" style="6" bestFit="1" customWidth="1"/>
    <col min="18" max="18" width="9.85546875" style="6" bestFit="1" customWidth="1"/>
    <col min="19" max="19" width="17.7109375" style="6" bestFit="1" customWidth="1"/>
    <col min="20" max="20" width="2.7109375" style="6" bestFit="1" customWidth="1"/>
    <col min="21" max="21" width="15.85546875" style="6" bestFit="1" customWidth="1"/>
    <col min="22" max="22" width="12" style="6" bestFit="1" customWidth="1"/>
    <col min="23" max="23" width="4.5703125" style="6" customWidth="1"/>
    <col min="24" max="24" width="11.85546875" style="6" bestFit="1" customWidth="1"/>
    <col min="25" max="25" width="9.85546875" style="6" bestFit="1" customWidth="1"/>
    <col min="26" max="26" width="17.7109375" style="6" bestFit="1" customWidth="1"/>
    <col min="27" max="27" width="2.7109375" style="6" bestFit="1" customWidth="1"/>
    <col min="28" max="28" width="14.85546875" style="6" bestFit="1" customWidth="1"/>
    <col min="29" max="29" width="12" style="6" bestFit="1" customWidth="1"/>
    <col min="30" max="30" width="4.5703125" style="6" customWidth="1"/>
    <col min="31" max="31" width="12" style="6" bestFit="1" customWidth="1"/>
    <col min="32" max="32" width="9.85546875" style="6" bestFit="1" customWidth="1"/>
    <col min="33" max="33" width="17.7109375" style="6" bestFit="1" customWidth="1"/>
    <col min="34" max="34" width="2.7109375" style="6" bestFit="1" customWidth="1"/>
    <col min="35" max="35" width="15.140625" style="6" bestFit="1" customWidth="1"/>
    <col min="36" max="36" width="12" style="6" bestFit="1" customWidth="1"/>
    <col min="37" max="37" width="4.5703125" style="6" customWidth="1"/>
    <col min="38" max="38" width="12" style="6" bestFit="1" customWidth="1"/>
    <col min="39" max="39" width="9.85546875" style="6" bestFit="1" customWidth="1"/>
    <col min="40" max="40" width="17.7109375" style="6" bestFit="1" customWidth="1"/>
    <col min="41" max="41" width="2.7109375" style="6" bestFit="1" customWidth="1"/>
    <col min="42" max="42" width="14.4257812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62</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15630.02</v>
      </c>
      <c r="R23" s="29">
        <v>1</v>
      </c>
      <c r="S23" s="26">
        <f>R23*Q23</f>
        <v>15630.02</v>
      </c>
      <c r="T23" s="27"/>
      <c r="U23" s="30">
        <f>S23-L23</f>
        <v>398.70000000000073</v>
      </c>
      <c r="V23" s="31">
        <f>IF((L23)=0,"",(U23/L23))</f>
        <v>2.6176326149014054E-2</v>
      </c>
      <c r="X23" s="177">
        <f>+'Proposed Rates'!G11</f>
        <v>15886.89</v>
      </c>
      <c r="Y23" s="29">
        <v>1</v>
      </c>
      <c r="Z23" s="26">
        <f>Y23*X23</f>
        <v>15886.89</v>
      </c>
      <c r="AA23" s="27"/>
      <c r="AB23" s="30">
        <f>Z23-S23</f>
        <v>256.86999999999898</v>
      </c>
      <c r="AC23" s="31">
        <f>IF((S23)=0,"",(AB23/S23))</f>
        <v>1.6434399955982077E-2</v>
      </c>
      <c r="AE23" s="177">
        <f>+'Proposed Rates'!H11</f>
        <v>15886.89</v>
      </c>
      <c r="AF23" s="29">
        <v>1</v>
      </c>
      <c r="AG23" s="26">
        <f>AF23*AE23</f>
        <v>15886.89</v>
      </c>
      <c r="AH23" s="27"/>
      <c r="AI23" s="30">
        <f>AG23-Z23</f>
        <v>0</v>
      </c>
      <c r="AJ23" s="31">
        <f>IF((Z23)=0,"",(AI23/Z23))</f>
        <v>0</v>
      </c>
      <c r="AL23" s="177">
        <f>+'Proposed Rates'!I11</f>
        <v>15886.89</v>
      </c>
      <c r="AM23" s="29">
        <v>1</v>
      </c>
      <c r="AN23" s="26">
        <f>AM23*AL23</f>
        <v>15886.89</v>
      </c>
      <c r="AO23" s="27"/>
      <c r="AP23" s="30">
        <f>AN23-AG23</f>
        <v>0</v>
      </c>
      <c r="AQ23" s="31">
        <f>IF((AG23)=0,"",(AP23/AG23))</f>
        <v>0</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7500</v>
      </c>
      <c r="H29" s="26">
        <f t="shared" si="0"/>
        <v>31816.500000000004</v>
      </c>
      <c r="I29" s="27"/>
      <c r="J29" s="28">
        <f>+'Proposed Rates'!E24</f>
        <v>5.0218999999999996</v>
      </c>
      <c r="K29" s="45">
        <f>+$F$19</f>
        <v>7500</v>
      </c>
      <c r="L29" s="26">
        <f t="shared" si="22"/>
        <v>37664.25</v>
      </c>
      <c r="M29" s="27"/>
      <c r="N29" s="30">
        <f t="shared" si="23"/>
        <v>5847.7499999999964</v>
      </c>
      <c r="O29" s="31">
        <f t="shared" si="24"/>
        <v>0.18379614351044257</v>
      </c>
      <c r="Q29" s="28">
        <f>+'Proposed Rates'!F24</f>
        <v>5.4538000000000002</v>
      </c>
      <c r="R29" s="45">
        <f>+$F$19</f>
        <v>7500</v>
      </c>
      <c r="S29" s="26">
        <f t="shared" si="25"/>
        <v>40903.5</v>
      </c>
      <c r="T29" s="27"/>
      <c r="U29" s="30">
        <f t="shared" si="1"/>
        <v>3239.25</v>
      </c>
      <c r="V29" s="31">
        <f t="shared" si="2"/>
        <v>8.6003305521814455E-2</v>
      </c>
      <c r="X29" s="28">
        <f>+'Proposed Rates'!G24</f>
        <v>5.8442999999999996</v>
      </c>
      <c r="Y29" s="45">
        <f>+$F$19</f>
        <v>7500</v>
      </c>
      <c r="Z29" s="26">
        <f t="shared" si="26"/>
        <v>43832.25</v>
      </c>
      <c r="AA29" s="27"/>
      <c r="AB29" s="30">
        <f t="shared" si="3"/>
        <v>2928.75</v>
      </c>
      <c r="AC29" s="31">
        <f t="shared" si="4"/>
        <v>7.1601452198467128E-2</v>
      </c>
      <c r="AE29" s="28">
        <f>+'Proposed Rates'!H24</f>
        <v>6.1224999999999996</v>
      </c>
      <c r="AF29" s="45">
        <f>+$F$19</f>
        <v>7500</v>
      </c>
      <c r="AG29" s="26">
        <f t="shared" si="27"/>
        <v>45918.75</v>
      </c>
      <c r="AH29" s="27"/>
      <c r="AI29" s="30">
        <f t="shared" si="5"/>
        <v>2086.5</v>
      </c>
      <c r="AJ29" s="31">
        <f t="shared" si="6"/>
        <v>4.7601936930000172E-2</v>
      </c>
      <c r="AL29" s="28">
        <f>+'Proposed Rates'!I24</f>
        <v>6.3056999999999999</v>
      </c>
      <c r="AM29" s="45">
        <f>+$F$19</f>
        <v>7500</v>
      </c>
      <c r="AN29" s="26">
        <f t="shared" si="28"/>
        <v>47292.75</v>
      </c>
      <c r="AO29" s="27"/>
      <c r="AP29" s="30">
        <f t="shared" si="7"/>
        <v>1374</v>
      </c>
      <c r="AQ29" s="31">
        <f t="shared" si="8"/>
        <v>2.9922417313189058E-2</v>
      </c>
    </row>
    <row r="30" spans="2:43" x14ac:dyDescent="0.2">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7500</v>
      </c>
      <c r="H31" s="26">
        <f t="shared" si="0"/>
        <v>0</v>
      </c>
      <c r="I31" s="27"/>
      <c r="J31" s="179">
        <f>+'Proposed Rates'!E71</f>
        <v>4.41E-2</v>
      </c>
      <c r="K31" s="45">
        <f>+$F$19</f>
        <v>7500</v>
      </c>
      <c r="L31" s="26">
        <f t="shared" si="22"/>
        <v>330.75</v>
      </c>
      <c r="M31" s="27"/>
      <c r="N31" s="30">
        <f t="shared" si="23"/>
        <v>330.75</v>
      </c>
      <c r="O31" s="31" t="str">
        <f t="shared" si="24"/>
        <v/>
      </c>
      <c r="Q31" s="28">
        <f>+'Proposed Rates'!F71</f>
        <v>4.4200000000000003E-2</v>
      </c>
      <c r="R31" s="45">
        <f>+$F$19</f>
        <v>7500</v>
      </c>
      <c r="S31" s="26">
        <f t="shared" si="25"/>
        <v>331.5</v>
      </c>
      <c r="T31" s="27"/>
      <c r="U31" s="30">
        <f t="shared" si="1"/>
        <v>0.75</v>
      </c>
      <c r="V31" s="31">
        <f t="shared" si="2"/>
        <v>2.2675736961451248E-3</v>
      </c>
      <c r="X31" s="28"/>
      <c r="Y31" s="45">
        <f>+$F$19</f>
        <v>7500</v>
      </c>
      <c r="Z31" s="26">
        <f t="shared" si="26"/>
        <v>0</v>
      </c>
      <c r="AA31" s="27"/>
      <c r="AB31" s="30">
        <f t="shared" si="3"/>
        <v>-331.5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45">
        <f>$F$19</f>
        <v>7500</v>
      </c>
      <c r="H36" s="26">
        <f t="shared" si="0"/>
        <v>1372.5</v>
      </c>
      <c r="I36" s="27"/>
      <c r="J36" s="28">
        <f>+'Proposed Rates'!E56</f>
        <v>-0.23760000000000001</v>
      </c>
      <c r="K36" s="45">
        <f>$F$19</f>
        <v>7500</v>
      </c>
      <c r="L36" s="26">
        <f t="shared" si="22"/>
        <v>-1782</v>
      </c>
      <c r="M36" s="27"/>
      <c r="N36" s="30">
        <f t="shared" si="23"/>
        <v>-3154.5</v>
      </c>
      <c r="O36" s="31">
        <f t="shared" si="24"/>
        <v>-2.2983606557377048</v>
      </c>
      <c r="Q36" s="28">
        <f>+'Proposed Rates'!F56</f>
        <v>-0.23799999999999999</v>
      </c>
      <c r="R36" s="45">
        <f>$F$19</f>
        <v>7500</v>
      </c>
      <c r="S36" s="26">
        <f t="shared" si="25"/>
        <v>-1785</v>
      </c>
      <c r="T36" s="27"/>
      <c r="U36" s="30">
        <f t="shared" si="1"/>
        <v>-3</v>
      </c>
      <c r="V36" s="31">
        <f t="shared" si="2"/>
        <v>1.6835016835016834E-3</v>
      </c>
      <c r="X36" s="28">
        <f>+'Proposed Rates'!G56</f>
        <v>0</v>
      </c>
      <c r="Y36" s="45">
        <f>$F$19</f>
        <v>7500</v>
      </c>
      <c r="Z36" s="26">
        <f t="shared" si="26"/>
        <v>0</v>
      </c>
      <c r="AA36" s="27"/>
      <c r="AB36" s="30">
        <f t="shared" si="3"/>
        <v>1785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48420.320000000007</v>
      </c>
      <c r="I39" s="62"/>
      <c r="J39" s="239"/>
      <c r="K39" s="240"/>
      <c r="L39" s="238">
        <f>SUM(L23:L38)</f>
        <v>51444.32</v>
      </c>
      <c r="M39" s="62"/>
      <c r="N39" s="37">
        <f t="shared" si="23"/>
        <v>3023.9999999999927</v>
      </c>
      <c r="O39" s="38">
        <f t="shared" si="24"/>
        <v>6.2453118855885136E-2</v>
      </c>
      <c r="Q39" s="239"/>
      <c r="R39" s="240"/>
      <c r="S39" s="238">
        <f>SUM(S23:S38)</f>
        <v>55080.020000000004</v>
      </c>
      <c r="T39" s="62"/>
      <c r="U39" s="37">
        <f t="shared" si="1"/>
        <v>3635.7000000000044</v>
      </c>
      <c r="V39" s="38">
        <f t="shared" si="2"/>
        <v>7.0672525168959457E-2</v>
      </c>
      <c r="X39" s="239"/>
      <c r="Y39" s="240"/>
      <c r="Z39" s="238">
        <f>SUM(Z23:Z38)</f>
        <v>59719.14</v>
      </c>
      <c r="AA39" s="62"/>
      <c r="AB39" s="37">
        <f t="shared" si="3"/>
        <v>4639.1199999999953</v>
      </c>
      <c r="AC39" s="38">
        <f t="shared" si="4"/>
        <v>8.4225096505048377E-2</v>
      </c>
      <c r="AE39" s="239"/>
      <c r="AF39" s="240"/>
      <c r="AG39" s="238">
        <f>SUM(AG23:AG38)</f>
        <v>61805.64</v>
      </c>
      <c r="AH39" s="62"/>
      <c r="AI39" s="37">
        <f t="shared" si="5"/>
        <v>2086.5</v>
      </c>
      <c r="AJ39" s="38">
        <f t="shared" si="6"/>
        <v>3.4938547340099005E-2</v>
      </c>
      <c r="AL39" s="239"/>
      <c r="AM39" s="240"/>
      <c r="AN39" s="238">
        <f>SUM(AN23:AN38)</f>
        <v>63179.64</v>
      </c>
      <c r="AO39" s="62"/>
      <c r="AP39" s="37">
        <f t="shared" si="7"/>
        <v>1374</v>
      </c>
      <c r="AQ39" s="38">
        <f t="shared" si="8"/>
        <v>2.2230980861940756E-2</v>
      </c>
    </row>
    <row r="40" spans="2:43" ht="38.25" x14ac:dyDescent="0.2">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-0.30990000000000001</v>
      </c>
      <c r="K40" s="45">
        <f>+$F$19</f>
        <v>7500</v>
      </c>
      <c r="L40" s="26">
        <f>K40*J40</f>
        <v>-2324.25</v>
      </c>
      <c r="M40" s="27"/>
      <c r="N40" s="30">
        <f>L40-H40</f>
        <v>-1677</v>
      </c>
      <c r="O40" s="31">
        <f>IF((H40)=0,"",(N40/H40))</f>
        <v>2.5909617612977982</v>
      </c>
      <c r="Q40" s="28">
        <f>+'Proposed Rates'!F42</f>
        <v>-0.3105</v>
      </c>
      <c r="R40" s="45">
        <f>+$F$19</f>
        <v>7500</v>
      </c>
      <c r="S40" s="26">
        <f>R40*Q40</f>
        <v>-2328.75</v>
      </c>
      <c r="T40" s="27"/>
      <c r="U40" s="30">
        <f t="shared" si="1"/>
        <v>-4.5</v>
      </c>
      <c r="V40" s="31">
        <f t="shared" si="2"/>
        <v>1.9361084220716361E-3</v>
      </c>
      <c r="X40" s="28">
        <f>+'Proposed Rates'!G42</f>
        <v>0</v>
      </c>
      <c r="Y40" s="45">
        <f>+$F$19</f>
        <v>7500</v>
      </c>
      <c r="Z40" s="26">
        <f>Y40*X40</f>
        <v>0</v>
      </c>
      <c r="AA40" s="27"/>
      <c r="AB40" s="30">
        <f t="shared" si="3"/>
        <v>2328.75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7500</v>
      </c>
      <c r="H44" s="26">
        <f>G44*F44</f>
        <v>221.32500000000002</v>
      </c>
      <c r="I44" s="27"/>
      <c r="J44" s="28">
        <f>+'Proposed Rates'!E237</f>
        <v>2.929E-2</v>
      </c>
      <c r="K44" s="45">
        <f>+$F$19</f>
        <v>7500</v>
      </c>
      <c r="L44" s="26">
        <f>K44*J44</f>
        <v>219.67500000000001</v>
      </c>
      <c r="M44" s="27"/>
      <c r="N44" s="30">
        <f>L44-H44</f>
        <v>-1.6500000000000057</v>
      </c>
      <c r="O44" s="31">
        <f>IF((H44)=0,"",(N44/H44))</f>
        <v>-7.4550999661132074E-3</v>
      </c>
      <c r="Q44" s="46">
        <f>+'Proposed Rates'!F237</f>
        <v>2.9669999999999998E-2</v>
      </c>
      <c r="R44" s="45">
        <f>+$F$19</f>
        <v>7500</v>
      </c>
      <c r="S44" s="26">
        <f>R44*Q44</f>
        <v>222.52499999999998</v>
      </c>
      <c r="T44" s="27"/>
      <c r="U44" s="30">
        <f t="shared" si="1"/>
        <v>2.8499999999999659</v>
      </c>
      <c r="V44" s="31">
        <f t="shared" si="2"/>
        <v>1.2973711164219715E-2</v>
      </c>
      <c r="X44" s="46">
        <f>+'Proposed Rates'!G237</f>
        <v>3.0020000000000002E-2</v>
      </c>
      <c r="Y44" s="45">
        <f>+$F$19</f>
        <v>7500</v>
      </c>
      <c r="Z44" s="26">
        <f>Y44*X44</f>
        <v>225.15</v>
      </c>
      <c r="AA44" s="27"/>
      <c r="AB44" s="30">
        <f t="shared" si="3"/>
        <v>2.6250000000000284</v>
      </c>
      <c r="AC44" s="31">
        <f t="shared" si="4"/>
        <v>1.1796427367711622E-2</v>
      </c>
      <c r="AE44" s="46">
        <f>+'Proposed Rates'!H237</f>
        <v>3.0300000000000001E-2</v>
      </c>
      <c r="AF44" s="45">
        <f>+$F$19</f>
        <v>7500</v>
      </c>
      <c r="AG44" s="26">
        <f>AF44*AE44</f>
        <v>227.25</v>
      </c>
      <c r="AH44" s="27"/>
      <c r="AI44" s="30">
        <f t="shared" si="5"/>
        <v>2.0999999999999943</v>
      </c>
      <c r="AJ44" s="31">
        <f t="shared" si="6"/>
        <v>9.3271152564956446E-3</v>
      </c>
      <c r="AL44" s="46">
        <f>+'Proposed Rates'!I237</f>
        <v>3.0720000000000001E-2</v>
      </c>
      <c r="AM44" s="45">
        <f>+$F$19</f>
        <v>7500</v>
      </c>
      <c r="AN44" s="26">
        <f>AM44*AL44</f>
        <v>230.4</v>
      </c>
      <c r="AO44" s="27"/>
      <c r="AP44" s="30">
        <f t="shared" si="7"/>
        <v>3.1500000000000057</v>
      </c>
      <c r="AQ44" s="31">
        <f t="shared" si="8"/>
        <v>1.3861386138613886E-2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41994.395000000004</v>
      </c>
      <c r="I47" s="36"/>
      <c r="J47" s="53"/>
      <c r="K47" s="55"/>
      <c r="L47" s="54">
        <f>SUM(L40:L46)+L39</f>
        <v>59739.744999999995</v>
      </c>
      <c r="M47" s="36"/>
      <c r="N47" s="37">
        <f t="shared" ref="N47:N64" si="58">L47-H47</f>
        <v>17745.349999999991</v>
      </c>
      <c r="O47" s="38">
        <f t="shared" si="41"/>
        <v>0.42256472560207115</v>
      </c>
      <c r="Q47" s="53"/>
      <c r="R47" s="55"/>
      <c r="S47" s="54">
        <f>SUM(S40:S46)+S39</f>
        <v>52973.795000000006</v>
      </c>
      <c r="T47" s="36"/>
      <c r="U47" s="37">
        <f t="shared" si="1"/>
        <v>-6765.9499999999898</v>
      </c>
      <c r="V47" s="38">
        <f t="shared" si="2"/>
        <v>-0.11325709542282095</v>
      </c>
      <c r="X47" s="53"/>
      <c r="Y47" s="55"/>
      <c r="Z47" s="54">
        <f>SUM(Z40:Z46)+Z39</f>
        <v>59944.29</v>
      </c>
      <c r="AA47" s="36"/>
      <c r="AB47" s="37">
        <f t="shared" si="3"/>
        <v>6970.4949999999953</v>
      </c>
      <c r="AC47" s="38">
        <f t="shared" si="4"/>
        <v>0.13158383310087554</v>
      </c>
      <c r="AE47" s="53"/>
      <c r="AF47" s="55"/>
      <c r="AG47" s="54">
        <f>SUM(AG40:AG46)+AG39</f>
        <v>62032.89</v>
      </c>
      <c r="AH47" s="36"/>
      <c r="AI47" s="37">
        <f t="shared" si="5"/>
        <v>2088.5999999999985</v>
      </c>
      <c r="AJ47" s="38">
        <f t="shared" si="6"/>
        <v>3.4842351123017694E-2</v>
      </c>
      <c r="AL47" s="53"/>
      <c r="AM47" s="55"/>
      <c r="AN47" s="54">
        <f>SUM(AN40:AN46)+AN39</f>
        <v>63410.04</v>
      </c>
      <c r="AO47" s="36"/>
      <c r="AP47" s="37">
        <f t="shared" si="7"/>
        <v>1377.1500000000015</v>
      </c>
      <c r="AQ47" s="38">
        <f t="shared" si="8"/>
        <v>2.2200319862576149E-2</v>
      </c>
    </row>
    <row r="48" spans="2:43" x14ac:dyDescent="0.2">
      <c r="B48" s="27" t="s">
        <v>28</v>
      </c>
      <c r="C48" s="27"/>
      <c r="D48" s="56" t="s">
        <v>59</v>
      </c>
      <c r="E48" s="57"/>
      <c r="F48" s="28">
        <f>'Proposed Rates'!D157</f>
        <v>3.3399000000000001</v>
      </c>
      <c r="G48" s="58">
        <f>+$F$19</f>
        <v>7500</v>
      </c>
      <c r="H48" s="26">
        <f>G48*F48</f>
        <v>25049.25</v>
      </c>
      <c r="I48" s="27"/>
      <c r="J48" s="28">
        <f>'Proposed Rates'!E157</f>
        <v>3.2675999999999998</v>
      </c>
      <c r="K48" s="58">
        <f>+$F$19</f>
        <v>7500</v>
      </c>
      <c r="L48" s="26">
        <f>K48*J48</f>
        <v>24507</v>
      </c>
      <c r="M48" s="27"/>
      <c r="N48" s="30">
        <f t="shared" si="58"/>
        <v>-542.25</v>
      </c>
      <c r="O48" s="31">
        <f t="shared" si="41"/>
        <v>-2.16473547112189E-2</v>
      </c>
      <c r="Q48" s="28">
        <f>'Proposed Rates'!F157</f>
        <v>3.2675999999999998</v>
      </c>
      <c r="R48" s="58">
        <f>+$F$19</f>
        <v>7500</v>
      </c>
      <c r="S48" s="26">
        <f>R48*Q48</f>
        <v>24507</v>
      </c>
      <c r="T48" s="27"/>
      <c r="U48" s="30">
        <f t="shared" si="1"/>
        <v>0</v>
      </c>
      <c r="V48" s="31">
        <f t="shared" si="2"/>
        <v>0</v>
      </c>
      <c r="X48" s="28">
        <f>'Proposed Rates'!G157</f>
        <v>3.2675999999999998</v>
      </c>
      <c r="Y48" s="58">
        <f>+$F$19</f>
        <v>7500</v>
      </c>
      <c r="Z48" s="26">
        <f>Y48*X48</f>
        <v>24507</v>
      </c>
      <c r="AA48" s="27"/>
      <c r="AB48" s="30">
        <f t="shared" si="3"/>
        <v>0</v>
      </c>
      <c r="AC48" s="31">
        <f t="shared" si="4"/>
        <v>0</v>
      </c>
      <c r="AE48" s="28">
        <f>'Proposed Rates'!H157</f>
        <v>3.2675999999999998</v>
      </c>
      <c r="AF48" s="58">
        <f>+$F$19</f>
        <v>7500</v>
      </c>
      <c r="AG48" s="26">
        <f>AF48*AE48</f>
        <v>24507</v>
      </c>
      <c r="AH48" s="27"/>
      <c r="AI48" s="30">
        <f t="shared" si="5"/>
        <v>0</v>
      </c>
      <c r="AJ48" s="31">
        <f t="shared" si="6"/>
        <v>0</v>
      </c>
      <c r="AL48" s="28">
        <f>'Proposed Rates'!I157</f>
        <v>3.2675999999999998</v>
      </c>
      <c r="AM48" s="58">
        <f>+$F$19</f>
        <v>7500</v>
      </c>
      <c r="AN48" s="26">
        <f>AM48*AL48</f>
        <v>24507</v>
      </c>
      <c r="AO48" s="27"/>
      <c r="AP48" s="30">
        <f t="shared" si="7"/>
        <v>0</v>
      </c>
      <c r="AQ48" s="31">
        <f t="shared" si="8"/>
        <v>0</v>
      </c>
    </row>
    <row r="49" spans="2:43" ht="25.5" x14ac:dyDescent="0.2">
      <c r="B49" s="60" t="s">
        <v>29</v>
      </c>
      <c r="C49" s="27"/>
      <c r="D49" s="56" t="s">
        <v>59</v>
      </c>
      <c r="E49" s="57"/>
      <c r="F49" s="28">
        <f>'Proposed Rates'!D171</f>
        <v>2.4641999999999999</v>
      </c>
      <c r="G49" s="58">
        <f>G48</f>
        <v>7500</v>
      </c>
      <c r="H49" s="26">
        <f>G49*F49</f>
        <v>18481.5</v>
      </c>
      <c r="I49" s="27"/>
      <c r="J49" s="28">
        <f>'Proposed Rates'!E171</f>
        <v>2.4584999999999999</v>
      </c>
      <c r="K49" s="58">
        <f>K48</f>
        <v>7500</v>
      </c>
      <c r="L49" s="26">
        <f>K49*J49</f>
        <v>18438.75</v>
      </c>
      <c r="M49" s="27"/>
      <c r="N49" s="30">
        <f t="shared" si="58"/>
        <v>-42.75</v>
      </c>
      <c r="O49" s="31">
        <f t="shared" si="41"/>
        <v>-2.3131239347455564E-3</v>
      </c>
      <c r="Q49" s="28">
        <f>'Proposed Rates'!F171</f>
        <v>2.4584999999999999</v>
      </c>
      <c r="R49" s="58">
        <f>R48</f>
        <v>7500</v>
      </c>
      <c r="S49" s="26">
        <f>R49*Q49</f>
        <v>18438.75</v>
      </c>
      <c r="T49" s="27"/>
      <c r="U49" s="30">
        <f t="shared" si="1"/>
        <v>0</v>
      </c>
      <c r="V49" s="31">
        <f t="shared" si="2"/>
        <v>0</v>
      </c>
      <c r="X49" s="28">
        <f>'Proposed Rates'!G171</f>
        <v>2.4584999999999999</v>
      </c>
      <c r="Y49" s="58">
        <f>Y48</f>
        <v>7500</v>
      </c>
      <c r="Z49" s="26">
        <f>Y49*X49</f>
        <v>18438.75</v>
      </c>
      <c r="AA49" s="27"/>
      <c r="AB49" s="30">
        <f t="shared" si="3"/>
        <v>0</v>
      </c>
      <c r="AC49" s="31">
        <f t="shared" si="4"/>
        <v>0</v>
      </c>
      <c r="AE49" s="28">
        <f>'Proposed Rates'!H171</f>
        <v>2.4584999999999999</v>
      </c>
      <c r="AF49" s="58">
        <f>AF48</f>
        <v>7500</v>
      </c>
      <c r="AG49" s="26">
        <f>AF49*AE49</f>
        <v>18438.75</v>
      </c>
      <c r="AH49" s="27"/>
      <c r="AI49" s="30">
        <f t="shared" si="5"/>
        <v>0</v>
      </c>
      <c r="AJ49" s="31">
        <f t="shared" si="6"/>
        <v>0</v>
      </c>
      <c r="AL49" s="28">
        <f>'Proposed Rates'!I171</f>
        <v>2.4584999999999999</v>
      </c>
      <c r="AM49" s="58">
        <f>AM48</f>
        <v>7500</v>
      </c>
      <c r="AN49" s="26">
        <f>AM49*AL49</f>
        <v>18438.75</v>
      </c>
      <c r="AO49" s="27"/>
      <c r="AP49" s="30">
        <f t="shared" si="7"/>
        <v>0</v>
      </c>
      <c r="AQ49" s="31">
        <f t="shared" si="8"/>
        <v>0</v>
      </c>
    </row>
    <row r="50" spans="2:43" ht="25.5" x14ac:dyDescent="0.2">
      <c r="B50" s="50" t="s">
        <v>30</v>
      </c>
      <c r="C50" s="35"/>
      <c r="D50" s="35"/>
      <c r="E50" s="35"/>
      <c r="F50" s="61"/>
      <c r="G50" s="53"/>
      <c r="H50" s="54">
        <f>SUM(H47:H49)</f>
        <v>85525.145000000004</v>
      </c>
      <c r="I50" s="62"/>
      <c r="J50" s="63"/>
      <c r="K50" s="53"/>
      <c r="L50" s="54">
        <f>SUM(L47:L49)</f>
        <v>102685.495</v>
      </c>
      <c r="M50" s="62"/>
      <c r="N50" s="37">
        <f t="shared" si="58"/>
        <v>17160.349999999991</v>
      </c>
      <c r="O50" s="38">
        <f t="shared" si="41"/>
        <v>0.2006468390085745</v>
      </c>
      <c r="Q50" s="63"/>
      <c r="R50" s="53"/>
      <c r="S50" s="54">
        <f>SUM(S47:S49)</f>
        <v>95919.545000000013</v>
      </c>
      <c r="T50" s="62"/>
      <c r="U50" s="37">
        <f t="shared" si="1"/>
        <v>-6765.9499999999825</v>
      </c>
      <c r="V50" s="38">
        <f t="shared" si="2"/>
        <v>-6.589002662936945E-2</v>
      </c>
      <c r="X50" s="63"/>
      <c r="Y50" s="53"/>
      <c r="Z50" s="54">
        <f>SUM(Z47:Z49)</f>
        <v>102890.04000000001</v>
      </c>
      <c r="AA50" s="62"/>
      <c r="AB50" s="37">
        <f t="shared" si="3"/>
        <v>6970.4949999999953</v>
      </c>
      <c r="AC50" s="38">
        <f t="shared" si="4"/>
        <v>7.2670225864811963E-2</v>
      </c>
      <c r="AE50" s="63"/>
      <c r="AF50" s="53"/>
      <c r="AG50" s="54">
        <f>SUM(AG47:AG49)</f>
        <v>104978.64</v>
      </c>
      <c r="AH50" s="62"/>
      <c r="AI50" s="37">
        <f t="shared" si="5"/>
        <v>2088.5999999999913</v>
      </c>
      <c r="AJ50" s="38">
        <f t="shared" si="6"/>
        <v>2.0299340927459948E-2</v>
      </c>
      <c r="AL50" s="63"/>
      <c r="AM50" s="53"/>
      <c r="AN50" s="54">
        <f>SUM(AN47:AN49)</f>
        <v>106355.79000000001</v>
      </c>
      <c r="AO50" s="62"/>
      <c r="AP50" s="37">
        <f t="shared" si="7"/>
        <v>1377.1500000000087</v>
      </c>
      <c r="AQ50" s="38">
        <f t="shared" si="8"/>
        <v>1.3118382939615227E-2</v>
      </c>
    </row>
    <row r="51" spans="2:43" ht="25.5" x14ac:dyDescent="0.2">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59"/>
        <v>0.25</v>
      </c>
      <c r="I53" s="27"/>
      <c r="J53" s="66">
        <f>'Proposed Rates'!E210</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544352.59499999997</v>
      </c>
      <c r="I60" s="94"/>
      <c r="J60" s="95"/>
      <c r="K60" s="95"/>
      <c r="L60" s="93">
        <f>SUM(L51:L56,L50)</f>
        <v>561011.71500000008</v>
      </c>
      <c r="M60" s="96"/>
      <c r="N60" s="97">
        <f t="shared" ref="N60" si="65">L60-H60</f>
        <v>16659.120000000112</v>
      </c>
      <c r="O60" s="98">
        <f t="shared" ref="O60" si="66">IF((H60)=0,"",(N60/H60))</f>
        <v>3.0603546585462889E-2</v>
      </c>
      <c r="Q60" s="95"/>
      <c r="R60" s="95"/>
      <c r="S60" s="93">
        <f>SUM(S51:S56,S50)</f>
        <v>554245.78500000003</v>
      </c>
      <c r="T60" s="96"/>
      <c r="U60" s="97">
        <f t="shared" si="1"/>
        <v>-6765.9300000000512</v>
      </c>
      <c r="V60" s="98">
        <f>IF((L60)=0,"",(U60/L60))</f>
        <v>-1.2060229437454885E-2</v>
      </c>
      <c r="X60" s="95"/>
      <c r="Y60" s="95"/>
      <c r="Z60" s="93">
        <f>SUM(Z51:Z56,Z50)</f>
        <v>561216.30000000005</v>
      </c>
      <c r="AA60" s="96"/>
      <c r="AB60" s="97">
        <f t="shared" si="3"/>
        <v>6970.515000000014</v>
      </c>
      <c r="AC60" s="98">
        <f>IF((S60)=0,"",(AB60/S60))</f>
        <v>1.2576577375324584E-2</v>
      </c>
      <c r="AE60" s="95"/>
      <c r="AF60" s="95"/>
      <c r="AG60" s="93">
        <f>SUM(AG51:AG56,AG50)</f>
        <v>563304.92000000004</v>
      </c>
      <c r="AH60" s="96"/>
      <c r="AI60" s="97">
        <f t="shared" ref="AI60:AI64" si="67">AG60-Z60</f>
        <v>2088.6199999999953</v>
      </c>
      <c r="AJ60" s="98">
        <f>IF((Z60)=0,"",(AI60/Z60))</f>
        <v>3.7215953991357612E-3</v>
      </c>
      <c r="AL60" s="95"/>
      <c r="AM60" s="95"/>
      <c r="AN60" s="93">
        <f>SUM(AN51:AN56,AN50)</f>
        <v>564682.09000000008</v>
      </c>
      <c r="AO60" s="96"/>
      <c r="AP60" s="97">
        <f t="shared" ref="AP60:AP64" si="68">AN60-AG60</f>
        <v>1377.1700000000419</v>
      </c>
      <c r="AQ60" s="98">
        <f>IF((AG60)=0,"",(AP60/AG60))</f>
        <v>2.4448037840678577E-3</v>
      </c>
    </row>
    <row r="61" spans="2:43" x14ac:dyDescent="0.2">
      <c r="B61" s="99" t="s">
        <v>40</v>
      </c>
      <c r="C61" s="21"/>
      <c r="D61" s="21"/>
      <c r="E61" s="21"/>
      <c r="F61" s="100">
        <v>0.13</v>
      </c>
      <c r="G61" s="101"/>
      <c r="H61" s="102">
        <f>H60*F61</f>
        <v>70765.837350000002</v>
      </c>
      <c r="I61" s="103"/>
      <c r="J61" s="104">
        <v>0.13</v>
      </c>
      <c r="K61" s="103"/>
      <c r="L61" s="105">
        <f>L60*J61</f>
        <v>72931.522950000013</v>
      </c>
      <c r="M61" s="106"/>
      <c r="N61" s="107">
        <f t="shared" si="58"/>
        <v>2165.6856000000116</v>
      </c>
      <c r="O61" s="108">
        <f t="shared" si="41"/>
        <v>3.0603546585462844E-2</v>
      </c>
      <c r="Q61" s="104">
        <v>0.13</v>
      </c>
      <c r="R61" s="103"/>
      <c r="S61" s="105">
        <f>S60*Q61</f>
        <v>72051.952050000007</v>
      </c>
      <c r="T61" s="106"/>
      <c r="U61" s="107">
        <f t="shared" si="1"/>
        <v>-879.57090000000608</v>
      </c>
      <c r="V61" s="108">
        <f t="shared" ref="V61:V70" si="69">IF((L61)=0,"",(U61/L61))</f>
        <v>-1.2060229437454877E-2</v>
      </c>
      <c r="X61" s="104">
        <v>0.13</v>
      </c>
      <c r="Y61" s="103"/>
      <c r="Z61" s="105">
        <f>Z60*X61</f>
        <v>72958.119000000006</v>
      </c>
      <c r="AA61" s="106"/>
      <c r="AB61" s="107">
        <f t="shared" si="3"/>
        <v>906.16694999999891</v>
      </c>
      <c r="AC61" s="108">
        <f t="shared" ref="AC61:AC70" si="70">IF((S61)=0,"",(AB61/S61))</f>
        <v>1.2576577375324543E-2</v>
      </c>
      <c r="AE61" s="104">
        <v>0.13</v>
      </c>
      <c r="AF61" s="103"/>
      <c r="AG61" s="105">
        <f>AG60*AE61</f>
        <v>73229.63960000001</v>
      </c>
      <c r="AH61" s="106"/>
      <c r="AI61" s="107">
        <f t="shared" si="67"/>
        <v>271.52060000000347</v>
      </c>
      <c r="AJ61" s="108">
        <f t="shared" ref="AJ61:AJ70" si="71">IF((Z61)=0,"",(AI61/Z61))</f>
        <v>3.7215953991358171E-3</v>
      </c>
      <c r="AL61" s="104">
        <v>0.13</v>
      </c>
      <c r="AM61" s="103"/>
      <c r="AN61" s="105">
        <f>AN60*AL61</f>
        <v>73408.671700000006</v>
      </c>
      <c r="AO61" s="106"/>
      <c r="AP61" s="107">
        <f t="shared" si="68"/>
        <v>179.03209999999672</v>
      </c>
      <c r="AQ61" s="108">
        <f t="shared" ref="AQ61:AQ70" si="72">IF((AG61)=0,"",(AP61/AG61))</f>
        <v>2.4448037840677384E-3</v>
      </c>
    </row>
    <row r="62" spans="2:43" x14ac:dyDescent="0.2">
      <c r="B62" s="109" t="s">
        <v>41</v>
      </c>
      <c r="C62" s="21"/>
      <c r="D62" s="21"/>
      <c r="E62" s="21"/>
      <c r="F62" s="110"/>
      <c r="G62" s="101"/>
      <c r="H62" s="102">
        <f>H60+H61</f>
        <v>615118.43235000002</v>
      </c>
      <c r="I62" s="103"/>
      <c r="J62" s="103"/>
      <c r="K62" s="103"/>
      <c r="L62" s="105">
        <f>L60+L61</f>
        <v>633943.2379500001</v>
      </c>
      <c r="M62" s="106"/>
      <c r="N62" s="107">
        <f t="shared" si="58"/>
        <v>18824.80560000008</v>
      </c>
      <c r="O62" s="108">
        <f t="shared" si="41"/>
        <v>3.0603546585462809E-2</v>
      </c>
      <c r="Q62" s="103"/>
      <c r="R62" s="103"/>
      <c r="S62" s="105">
        <f>S60+S61</f>
        <v>626297.73705</v>
      </c>
      <c r="T62" s="106"/>
      <c r="U62" s="107">
        <f t="shared" si="1"/>
        <v>-7645.500900000101</v>
      </c>
      <c r="V62" s="108">
        <f t="shared" si="69"/>
        <v>-1.2060229437454953E-2</v>
      </c>
      <c r="X62" s="103"/>
      <c r="Y62" s="103"/>
      <c r="Z62" s="105">
        <f>Z60+Z61</f>
        <v>634174.41899999999</v>
      </c>
      <c r="AA62" s="106"/>
      <c r="AB62" s="107">
        <f t="shared" si="3"/>
        <v>7876.6819499999983</v>
      </c>
      <c r="AC62" s="108">
        <f t="shared" si="70"/>
        <v>1.2576577375324556E-2</v>
      </c>
      <c r="AE62" s="103"/>
      <c r="AF62" s="103"/>
      <c r="AG62" s="105">
        <f>AG60+AG61</f>
        <v>636534.55960000004</v>
      </c>
      <c r="AH62" s="106"/>
      <c r="AI62" s="107">
        <f t="shared" si="67"/>
        <v>2360.1406000000425</v>
      </c>
      <c r="AJ62" s="108">
        <f t="shared" si="71"/>
        <v>3.7215953991358371E-3</v>
      </c>
      <c r="AL62" s="103"/>
      <c r="AM62" s="103"/>
      <c r="AN62" s="105">
        <f>AN60+AN61</f>
        <v>638090.76170000015</v>
      </c>
      <c r="AO62" s="106"/>
      <c r="AP62" s="107">
        <f t="shared" si="68"/>
        <v>1556.2021000001114</v>
      </c>
      <c r="AQ62" s="108">
        <f t="shared" si="72"/>
        <v>2.4448037840679583E-3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25">
      <c r="B64" s="416" t="s">
        <v>126</v>
      </c>
      <c r="C64" s="416"/>
      <c r="D64" s="416"/>
      <c r="E64" s="114"/>
      <c r="F64" s="115"/>
      <c r="G64" s="116"/>
      <c r="H64" s="117">
        <f>H62-H63</f>
        <v>615118.43235000002</v>
      </c>
      <c r="I64" s="118"/>
      <c r="J64" s="118"/>
      <c r="K64" s="118"/>
      <c r="L64" s="119">
        <f>L62-L63</f>
        <v>633943.2379500001</v>
      </c>
      <c r="M64" s="120"/>
      <c r="N64" s="121">
        <f t="shared" si="58"/>
        <v>18824.80560000008</v>
      </c>
      <c r="O64" s="122">
        <f t="shared" si="41"/>
        <v>3.0603546585462809E-2</v>
      </c>
      <c r="Q64" s="118"/>
      <c r="R64" s="118"/>
      <c r="S64" s="119">
        <f>S62-S63</f>
        <v>626297.73705</v>
      </c>
      <c r="T64" s="120"/>
      <c r="U64" s="121">
        <f t="shared" si="1"/>
        <v>-7645.500900000101</v>
      </c>
      <c r="V64" s="122">
        <f t="shared" si="69"/>
        <v>-1.2060229437454953E-2</v>
      </c>
      <c r="X64" s="118"/>
      <c r="Y64" s="118"/>
      <c r="Z64" s="119">
        <f>Z62-Z63</f>
        <v>634174.41899999999</v>
      </c>
      <c r="AA64" s="120"/>
      <c r="AB64" s="121">
        <f t="shared" si="3"/>
        <v>7876.6819499999983</v>
      </c>
      <c r="AC64" s="122">
        <f t="shared" si="70"/>
        <v>1.2576577375324556E-2</v>
      </c>
      <c r="AE64" s="118"/>
      <c r="AF64" s="118"/>
      <c r="AG64" s="119">
        <f>AG62-AG63</f>
        <v>636534.55960000004</v>
      </c>
      <c r="AH64" s="120"/>
      <c r="AI64" s="121">
        <f t="shared" si="67"/>
        <v>2360.1406000000425</v>
      </c>
      <c r="AJ64" s="122">
        <f t="shared" si="71"/>
        <v>3.7215953991358371E-3</v>
      </c>
      <c r="AL64" s="118"/>
      <c r="AM64" s="118"/>
      <c r="AN64" s="119">
        <f>AN62-AN63</f>
        <v>638090.76170000015</v>
      </c>
      <c r="AO64" s="120"/>
      <c r="AP64" s="121">
        <f t="shared" si="68"/>
        <v>1556.2021000001114</v>
      </c>
      <c r="AQ64" s="122">
        <f t="shared" si="72"/>
        <v>2.4448037840679583E-3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101222.11499999999</v>
      </c>
      <c r="I66" s="134"/>
      <c r="J66" s="135"/>
      <c r="K66" s="135"/>
      <c r="L66" s="133">
        <f>SUM(L57:L58,L50,L51:L53)</f>
        <v>118365.67499999999</v>
      </c>
      <c r="M66" s="136"/>
      <c r="N66" s="137">
        <f t="shared" ref="N66:N70" si="73">L66-H66</f>
        <v>17143.559999999998</v>
      </c>
      <c r="O66" s="98">
        <f t="shared" ref="O66:O70" si="74">IF((H66)=0,"",(N66/H66))</f>
        <v>0.16936575569479059</v>
      </c>
      <c r="Q66" s="135"/>
      <c r="R66" s="135"/>
      <c r="S66" s="133">
        <f>SUM(S57:S58,S50,S51:S53)</f>
        <v>111599.74500000001</v>
      </c>
      <c r="T66" s="136"/>
      <c r="U66" s="137">
        <f t="shared" si="1"/>
        <v>-6765.9299999999785</v>
      </c>
      <c r="V66" s="98">
        <f t="shared" si="69"/>
        <v>-5.7161250506111497E-2</v>
      </c>
      <c r="X66" s="135"/>
      <c r="Y66" s="135"/>
      <c r="Z66" s="133">
        <f>SUM(Z57:Z58,Z50,Z51:Z53)</f>
        <v>118570.26000000001</v>
      </c>
      <c r="AA66" s="136"/>
      <c r="AB66" s="137">
        <f t="shared" si="3"/>
        <v>6970.5149999999994</v>
      </c>
      <c r="AC66" s="98">
        <f t="shared" si="70"/>
        <v>6.2459954545595053E-2</v>
      </c>
      <c r="AE66" s="135"/>
      <c r="AF66" s="135"/>
      <c r="AG66" s="133">
        <f>SUM(AG57:AG58,AG50,AG51:AG53)</f>
        <v>120658.87999999999</v>
      </c>
      <c r="AH66" s="136"/>
      <c r="AI66" s="137">
        <f t="shared" ref="AI66:AI70" si="75">AG66-Z66</f>
        <v>2088.6199999999808</v>
      </c>
      <c r="AJ66" s="98">
        <f t="shared" si="71"/>
        <v>1.7615041073537164E-2</v>
      </c>
      <c r="AL66" s="135"/>
      <c r="AM66" s="135"/>
      <c r="AN66" s="133">
        <f>SUM(AN57:AN58,AN50,AN51:AN53)</f>
        <v>122036.05</v>
      </c>
      <c r="AO66" s="136"/>
      <c r="AP66" s="137">
        <f t="shared" ref="AP66:AP70" si="76">AN66-AG66</f>
        <v>1377.1700000000128</v>
      </c>
      <c r="AQ66" s="98">
        <f t="shared" si="72"/>
        <v>1.1413747583269568E-2</v>
      </c>
    </row>
    <row r="67" spans="1:43" s="79" customFormat="1" x14ac:dyDescent="0.2">
      <c r="B67" s="138" t="s">
        <v>40</v>
      </c>
      <c r="C67" s="73"/>
      <c r="D67" s="73"/>
      <c r="E67" s="73"/>
      <c r="F67" s="139">
        <v>0.13</v>
      </c>
      <c r="G67" s="132"/>
      <c r="H67" s="140">
        <f>H66*F67</f>
        <v>13158.874949999999</v>
      </c>
      <c r="I67" s="141"/>
      <c r="J67" s="142">
        <v>0.13</v>
      </c>
      <c r="K67" s="143"/>
      <c r="L67" s="144">
        <f>L66*J67</f>
        <v>15387.53775</v>
      </c>
      <c r="M67" s="145"/>
      <c r="N67" s="146">
        <f t="shared" si="73"/>
        <v>2228.6628000000001</v>
      </c>
      <c r="O67" s="108">
        <f t="shared" si="74"/>
        <v>0.16936575569479062</v>
      </c>
      <c r="Q67" s="142">
        <v>0.13</v>
      </c>
      <c r="R67" s="143"/>
      <c r="S67" s="144">
        <f>S66*Q67</f>
        <v>14507.966850000003</v>
      </c>
      <c r="T67" s="145"/>
      <c r="U67" s="146">
        <f t="shared" si="1"/>
        <v>-879.57089999999698</v>
      </c>
      <c r="V67" s="108">
        <f t="shared" si="69"/>
        <v>-5.7161250506111483E-2</v>
      </c>
      <c r="X67" s="142">
        <v>0.13</v>
      </c>
      <c r="Y67" s="143"/>
      <c r="Z67" s="144">
        <f>Z66*X67</f>
        <v>15414.133800000001</v>
      </c>
      <c r="AA67" s="145"/>
      <c r="AB67" s="146">
        <f t="shared" si="3"/>
        <v>906.16694999999891</v>
      </c>
      <c r="AC67" s="108">
        <f t="shared" si="70"/>
        <v>6.2459954545594977E-2</v>
      </c>
      <c r="AE67" s="142">
        <v>0.13</v>
      </c>
      <c r="AF67" s="143"/>
      <c r="AG67" s="144">
        <f>AG66*AE67</f>
        <v>15685.654399999999</v>
      </c>
      <c r="AH67" s="145"/>
      <c r="AI67" s="146">
        <f t="shared" si="75"/>
        <v>271.52059999999801</v>
      </c>
      <c r="AJ67" s="108">
        <f t="shared" si="71"/>
        <v>1.7615041073537195E-2</v>
      </c>
      <c r="AL67" s="142">
        <v>0.13</v>
      </c>
      <c r="AM67" s="143"/>
      <c r="AN67" s="144">
        <f>AN66*AL67</f>
        <v>15864.686500000002</v>
      </c>
      <c r="AO67" s="145"/>
      <c r="AP67" s="146">
        <f t="shared" si="76"/>
        <v>179.03210000000217</v>
      </c>
      <c r="AQ67" s="108">
        <f t="shared" si="72"/>
        <v>1.1413747583269601E-2</v>
      </c>
    </row>
    <row r="68" spans="1:43" s="79" customFormat="1" x14ac:dyDescent="0.2">
      <c r="B68" s="147" t="s">
        <v>41</v>
      </c>
      <c r="C68" s="73"/>
      <c r="D68" s="73"/>
      <c r="E68" s="73"/>
      <c r="F68" s="148"/>
      <c r="G68" s="149"/>
      <c r="H68" s="140">
        <f>H66+H67</f>
        <v>114380.98994999999</v>
      </c>
      <c r="I68" s="141"/>
      <c r="J68" s="141"/>
      <c r="K68" s="141"/>
      <c r="L68" s="144">
        <f>L66+L67</f>
        <v>133753.21274999998</v>
      </c>
      <c r="M68" s="145"/>
      <c r="N68" s="146">
        <f t="shared" si="73"/>
        <v>19372.222799999989</v>
      </c>
      <c r="O68" s="108">
        <f t="shared" si="74"/>
        <v>0.16936575569479054</v>
      </c>
      <c r="Q68" s="141"/>
      <c r="R68" s="141"/>
      <c r="S68" s="144">
        <f>S66+S67</f>
        <v>126107.71185000001</v>
      </c>
      <c r="T68" s="145"/>
      <c r="U68" s="146">
        <f t="shared" si="1"/>
        <v>-7645.50089999997</v>
      </c>
      <c r="V68" s="108">
        <f t="shared" si="69"/>
        <v>-5.7161250506111462E-2</v>
      </c>
      <c r="X68" s="141"/>
      <c r="Y68" s="141"/>
      <c r="Z68" s="144">
        <f>Z66+Z67</f>
        <v>133984.39380000002</v>
      </c>
      <c r="AA68" s="145"/>
      <c r="AB68" s="146">
        <f t="shared" si="3"/>
        <v>7876.6819500000129</v>
      </c>
      <c r="AC68" s="108">
        <f t="shared" si="70"/>
        <v>6.2459954545595164E-2</v>
      </c>
      <c r="AE68" s="141"/>
      <c r="AF68" s="141"/>
      <c r="AG68" s="144">
        <f>AG66+AG67</f>
        <v>136344.5344</v>
      </c>
      <c r="AH68" s="145"/>
      <c r="AI68" s="146">
        <f t="shared" si="75"/>
        <v>2360.1405999999843</v>
      </c>
      <c r="AJ68" s="108">
        <f t="shared" si="71"/>
        <v>1.7615041073537206E-2</v>
      </c>
      <c r="AL68" s="141"/>
      <c r="AM68" s="141"/>
      <c r="AN68" s="144">
        <f>AN66+AN67</f>
        <v>137900.7365</v>
      </c>
      <c r="AO68" s="145"/>
      <c r="AP68" s="146">
        <f t="shared" si="76"/>
        <v>1556.202099999995</v>
      </c>
      <c r="AQ68" s="108">
        <f t="shared" si="72"/>
        <v>1.1413747583269424E-2</v>
      </c>
    </row>
    <row r="69" spans="1:43" s="79" customFormat="1" ht="15.75" customHeight="1" x14ac:dyDescent="0.2">
      <c r="B69" s="418">
        <f>'Proposed Rates'!E277</f>
        <v>3.3799999999999997E-2</v>
      </c>
      <c r="C69" s="415"/>
      <c r="D69" s="41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25">
      <c r="B70" s="414" t="s">
        <v>128</v>
      </c>
      <c r="C70" s="414"/>
      <c r="D70" s="414"/>
      <c r="E70" s="152"/>
      <c r="F70" s="153"/>
      <c r="G70" s="154"/>
      <c r="H70" s="155">
        <f>H68-H69</f>
        <v>114380.98994999999</v>
      </c>
      <c r="I70" s="156"/>
      <c r="J70" s="156"/>
      <c r="K70" s="156"/>
      <c r="L70" s="157">
        <f>L68-L69</f>
        <v>133753.21274999998</v>
      </c>
      <c r="M70" s="158"/>
      <c r="N70" s="159">
        <f t="shared" si="73"/>
        <v>19372.222799999989</v>
      </c>
      <c r="O70" s="160">
        <f t="shared" si="74"/>
        <v>0.16936575569479054</v>
      </c>
      <c r="Q70" s="156"/>
      <c r="R70" s="156"/>
      <c r="S70" s="157">
        <f>S68-S69</f>
        <v>126107.71185000001</v>
      </c>
      <c r="T70" s="158"/>
      <c r="U70" s="159">
        <f t="shared" si="1"/>
        <v>-7645.50089999997</v>
      </c>
      <c r="V70" s="160">
        <f t="shared" si="69"/>
        <v>-5.7161250506111462E-2</v>
      </c>
      <c r="X70" s="156"/>
      <c r="Y70" s="156"/>
      <c r="Z70" s="157">
        <f>Z68-Z69</f>
        <v>133984.39380000002</v>
      </c>
      <c r="AA70" s="158"/>
      <c r="AB70" s="159">
        <f t="shared" si="3"/>
        <v>7876.6819500000129</v>
      </c>
      <c r="AC70" s="160">
        <f t="shared" si="70"/>
        <v>6.2459954545595164E-2</v>
      </c>
      <c r="AE70" s="156"/>
      <c r="AF70" s="156"/>
      <c r="AG70" s="157">
        <f>AG68-AG69</f>
        <v>136344.5344</v>
      </c>
      <c r="AH70" s="158"/>
      <c r="AI70" s="159">
        <f t="shared" si="75"/>
        <v>2360.1405999999843</v>
      </c>
      <c r="AJ70" s="160">
        <f t="shared" si="71"/>
        <v>1.7615041073537206E-2</v>
      </c>
      <c r="AL70" s="156"/>
      <c r="AM70" s="156"/>
      <c r="AN70" s="157">
        <f>AN68-AN69</f>
        <v>137900.7365</v>
      </c>
      <c r="AO70" s="158"/>
      <c r="AP70" s="159">
        <f t="shared" si="76"/>
        <v>1556.202099999995</v>
      </c>
      <c r="AQ70" s="160">
        <f t="shared" si="72"/>
        <v>1.1413747583269424E-2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85725</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428625</xdr:colOff>
                    <xdr:row>18</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H2" zoomScale="85" zoomScaleNormal="85" zoomScaleSheetLayoutView="100" workbookViewId="0">
      <selection activeCell="AB2" sqref="A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5.7109375" style="6" customWidth="1"/>
    <col min="7" max="7" width="11" style="6" bestFit="1" customWidth="1"/>
    <col min="8" max="8" width="17.85546875" style="6" bestFit="1" customWidth="1"/>
    <col min="9" max="9" width="2.85546875" style="6" customWidth="1"/>
    <col min="10" max="10" width="11.85546875" style="6" bestFit="1" customWidth="1"/>
    <col min="11" max="11" width="11" style="6" bestFit="1" customWidth="1"/>
    <col min="12" max="12" width="19.85546875" style="6" bestFit="1" customWidth="1"/>
    <col min="13" max="13" width="2.85546875" style="6" customWidth="1"/>
    <col min="14" max="14" width="20.140625" style="6" bestFit="1" customWidth="1"/>
    <col min="15" max="15" width="12.28515625" style="6" bestFit="1" customWidth="1"/>
    <col min="16" max="16" width="3.85546875" style="6" customWidth="1"/>
    <col min="17" max="17" width="11.85546875" style="6" bestFit="1" customWidth="1"/>
    <col min="18" max="18" width="11" style="6" bestFit="1" customWidth="1"/>
    <col min="19" max="19" width="17.85546875" style="6" bestFit="1" customWidth="1"/>
    <col min="20" max="20" width="2.28515625" style="6" bestFit="1" customWidth="1"/>
    <col min="21" max="21" width="20.140625" style="6" bestFit="1" customWidth="1"/>
    <col min="22" max="22" width="12.28515625" style="6" bestFit="1" customWidth="1"/>
    <col min="23" max="23" width="4.5703125" style="6" customWidth="1"/>
    <col min="24" max="24" width="11.85546875" style="6" bestFit="1" customWidth="1"/>
    <col min="25" max="25" width="11" style="6" bestFit="1" customWidth="1"/>
    <col min="26" max="26" width="17.85546875" style="6" bestFit="1" customWidth="1"/>
    <col min="27" max="27" width="2.28515625" style="6" bestFit="1" customWidth="1"/>
    <col min="28" max="28" width="15.140625" style="6" bestFit="1" customWidth="1"/>
    <col min="29" max="29" width="12.28515625" style="6" bestFit="1" customWidth="1"/>
    <col min="30" max="30" width="4.5703125" style="6" customWidth="1"/>
    <col min="31" max="31" width="12.140625" style="6" customWidth="1"/>
    <col min="32" max="32" width="11" style="6" bestFit="1" customWidth="1"/>
    <col min="33" max="33" width="17.85546875" style="6" bestFit="1" customWidth="1"/>
    <col min="34" max="34" width="2.28515625" style="6" bestFit="1" customWidth="1"/>
    <col min="35" max="35" width="15.140625" style="6" bestFit="1" customWidth="1"/>
    <col min="36" max="36" width="12.28515625" style="6" bestFit="1" customWidth="1"/>
    <col min="37" max="37" width="4.5703125" style="6" customWidth="1"/>
    <col min="38" max="38" width="12.140625" style="6" customWidth="1"/>
    <col min="39" max="39" width="11" style="6" bestFit="1" customWidth="1"/>
    <col min="40" max="40" width="17.85546875" style="6" bestFit="1" customWidth="1"/>
    <col min="41" max="41" width="2.28515625" style="6" bestFit="1" customWidth="1"/>
    <col min="42" max="42" width="1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62</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15630.02</v>
      </c>
      <c r="R23" s="29">
        <v>1</v>
      </c>
      <c r="S23" s="26">
        <f>R23*Q23</f>
        <v>15630.02</v>
      </c>
      <c r="T23" s="27"/>
      <c r="U23" s="30">
        <f>S23-L23</f>
        <v>398.70000000000073</v>
      </c>
      <c r="V23" s="31">
        <f>IF((L23)=0,"",(U23/L23))</f>
        <v>2.6176326149014054E-2</v>
      </c>
      <c r="X23" s="176">
        <f>+'LU(7500)'!X23</f>
        <v>15886.89</v>
      </c>
      <c r="Y23" s="29">
        <v>1</v>
      </c>
      <c r="Z23" s="26">
        <f>Y23*X23</f>
        <v>15886.89</v>
      </c>
      <c r="AA23" s="27"/>
      <c r="AB23" s="30">
        <f>Z23-S23</f>
        <v>256.86999999999898</v>
      </c>
      <c r="AC23" s="31">
        <f>IF((S23)=0,"",(AB23/S23))</f>
        <v>1.6434399955982077E-2</v>
      </c>
      <c r="AE23" s="176">
        <f>+'LU(7500)'!AE23</f>
        <v>15886.89</v>
      </c>
      <c r="AF23" s="29">
        <v>1</v>
      </c>
      <c r="AG23" s="26">
        <f>AF23*AE23</f>
        <v>15886.89</v>
      </c>
      <c r="AH23" s="27"/>
      <c r="AI23" s="30">
        <f>AG23-Z23</f>
        <v>0</v>
      </c>
      <c r="AJ23" s="31">
        <f>IF((Z23)=0,"",(AI23/Z23))</f>
        <v>0</v>
      </c>
      <c r="AL23" s="176">
        <f>+'LU(7500)'!AL23</f>
        <v>15886.89</v>
      </c>
      <c r="AM23" s="29">
        <v>1</v>
      </c>
      <c r="AN23" s="26">
        <f>AM23*AL23</f>
        <v>15886.89</v>
      </c>
      <c r="AO23" s="27"/>
      <c r="AP23" s="30">
        <f>AN23-AG23</f>
        <v>0</v>
      </c>
      <c r="AQ23" s="31">
        <f>IF((AG23)=0,"",(AP23/AG23))</f>
        <v>0</v>
      </c>
    </row>
    <row r="24" spans="2:43" x14ac:dyDescent="0.2">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Rates'!D24</f>
        <v>4.2422000000000004</v>
      </c>
      <c r="G29" s="45">
        <f>+$F$19</f>
        <v>10000</v>
      </c>
      <c r="H29" s="26">
        <f t="shared" si="0"/>
        <v>42422.000000000007</v>
      </c>
      <c r="I29" s="27"/>
      <c r="J29" s="24">
        <f>+'LU(7500)'!J29</f>
        <v>5.0218999999999996</v>
      </c>
      <c r="K29" s="45">
        <f>+$F$19</f>
        <v>10000</v>
      </c>
      <c r="L29" s="26">
        <f t="shared" si="22"/>
        <v>50218.999999999993</v>
      </c>
      <c r="M29" s="27"/>
      <c r="N29" s="30">
        <f t="shared" si="23"/>
        <v>7796.9999999999854</v>
      </c>
      <c r="O29" s="31">
        <f t="shared" si="24"/>
        <v>0.18379614351044232</v>
      </c>
      <c r="Q29" s="24">
        <f>+'LU(7500)'!Q29</f>
        <v>5.4538000000000002</v>
      </c>
      <c r="R29" s="45">
        <f>+$F$19</f>
        <v>10000</v>
      </c>
      <c r="S29" s="26">
        <f t="shared" si="25"/>
        <v>54538</v>
      </c>
      <c r="T29" s="27"/>
      <c r="U29" s="30">
        <f t="shared" si="1"/>
        <v>4319.0000000000073</v>
      </c>
      <c r="V29" s="31">
        <f t="shared" si="2"/>
        <v>8.6003305521814608E-2</v>
      </c>
      <c r="X29" s="24">
        <f>+'LU(7500)'!X29</f>
        <v>5.8442999999999996</v>
      </c>
      <c r="Y29" s="45">
        <f>+$F$19</f>
        <v>10000</v>
      </c>
      <c r="Z29" s="26">
        <f t="shared" si="26"/>
        <v>58442.999999999993</v>
      </c>
      <c r="AA29" s="27"/>
      <c r="AB29" s="30">
        <f t="shared" si="3"/>
        <v>3904.9999999999927</v>
      </c>
      <c r="AC29" s="31">
        <f t="shared" si="4"/>
        <v>7.1601452198466989E-2</v>
      </c>
      <c r="AE29" s="24">
        <f>+'LU(7500)'!AE29</f>
        <v>6.1224999999999996</v>
      </c>
      <c r="AF29" s="45">
        <f>+$F$19</f>
        <v>10000</v>
      </c>
      <c r="AG29" s="26">
        <f t="shared" si="27"/>
        <v>61224.999999999993</v>
      </c>
      <c r="AH29" s="27"/>
      <c r="AI29" s="30">
        <f t="shared" si="5"/>
        <v>2782</v>
      </c>
      <c r="AJ29" s="31">
        <f t="shared" si="6"/>
        <v>4.7601936930000179E-2</v>
      </c>
      <c r="AL29" s="24">
        <f>+'LU(7500)'!AL29</f>
        <v>6.3056999999999999</v>
      </c>
      <c r="AM29" s="45">
        <f>+$F$19</f>
        <v>10000</v>
      </c>
      <c r="AN29" s="26">
        <f t="shared" si="28"/>
        <v>63057</v>
      </c>
      <c r="AO29" s="27"/>
      <c r="AP29" s="30">
        <f t="shared" si="7"/>
        <v>1832.0000000000073</v>
      </c>
      <c r="AQ29" s="31">
        <f t="shared" si="8"/>
        <v>2.9922417313189179E-2</v>
      </c>
    </row>
    <row r="30" spans="2:43" x14ac:dyDescent="0.2">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
      <c r="B31" s="21" t="s">
        <v>136</v>
      </c>
      <c r="C31" s="21"/>
      <c r="D31" s="22" t="s">
        <v>59</v>
      </c>
      <c r="E31" s="23"/>
      <c r="F31" s="24">
        <f>+'Proposed Rates'!D71</f>
        <v>0</v>
      </c>
      <c r="G31" s="45">
        <f>+$F$19</f>
        <v>10000</v>
      </c>
      <c r="H31" s="26">
        <f t="shared" si="0"/>
        <v>0</v>
      </c>
      <c r="I31" s="27"/>
      <c r="J31" s="24">
        <f>+'LU(7500)'!J31</f>
        <v>4.41E-2</v>
      </c>
      <c r="K31" s="45">
        <f>+$F$19</f>
        <v>10000</v>
      </c>
      <c r="L31" s="26">
        <f t="shared" si="22"/>
        <v>441</v>
      </c>
      <c r="M31" s="27"/>
      <c r="N31" s="30">
        <f t="shared" si="23"/>
        <v>441</v>
      </c>
      <c r="O31" s="31" t="str">
        <f t="shared" si="24"/>
        <v/>
      </c>
      <c r="Q31" s="24">
        <f>+'LU(7500)'!Q31</f>
        <v>4.4200000000000003E-2</v>
      </c>
      <c r="R31" s="45">
        <f>+$F$19</f>
        <v>10000</v>
      </c>
      <c r="S31" s="26">
        <f t="shared" si="25"/>
        <v>442.00000000000006</v>
      </c>
      <c r="T31" s="27"/>
      <c r="U31" s="30">
        <f t="shared" si="1"/>
        <v>1.0000000000000568</v>
      </c>
      <c r="V31" s="31">
        <f t="shared" si="2"/>
        <v>2.2675736961452536E-3</v>
      </c>
      <c r="X31" s="24">
        <f>+'LU(7500)'!X31</f>
        <v>0</v>
      </c>
      <c r="Y31" s="45">
        <f>+$F$19</f>
        <v>10000</v>
      </c>
      <c r="Z31" s="26">
        <f t="shared" si="26"/>
        <v>0</v>
      </c>
      <c r="AA31" s="27"/>
      <c r="AB31" s="30">
        <f t="shared" si="3"/>
        <v>-442.00000000000006</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38.25" x14ac:dyDescent="0.2">
      <c r="B36" s="229" t="s">
        <v>101</v>
      </c>
      <c r="C36" s="21"/>
      <c r="D36" s="22" t="s">
        <v>59</v>
      </c>
      <c r="E36" s="23"/>
      <c r="F36" s="24">
        <f>+'Proposed Rates'!D56</f>
        <v>0.183</v>
      </c>
      <c r="G36" s="25">
        <f>$F$19</f>
        <v>10000</v>
      </c>
      <c r="H36" s="26">
        <f t="shared" si="0"/>
        <v>1830</v>
      </c>
      <c r="I36" s="27"/>
      <c r="J36" s="28">
        <f>+'Proposed Rates'!E56</f>
        <v>-0.23760000000000001</v>
      </c>
      <c r="K36" s="25">
        <f>$F$19</f>
        <v>10000</v>
      </c>
      <c r="L36" s="26">
        <f t="shared" si="22"/>
        <v>-2376</v>
      </c>
      <c r="M36" s="27"/>
      <c r="N36" s="30">
        <f t="shared" si="23"/>
        <v>-4206</v>
      </c>
      <c r="O36" s="31">
        <f t="shared" si="24"/>
        <v>-2.2983606557377048</v>
      </c>
      <c r="Q36" s="28">
        <f>+'Proposed Rates'!F56</f>
        <v>-0.23799999999999999</v>
      </c>
      <c r="R36" s="25">
        <f>$F$19</f>
        <v>10000</v>
      </c>
      <c r="S36" s="26">
        <f t="shared" si="25"/>
        <v>-2380</v>
      </c>
      <c r="T36" s="27"/>
      <c r="U36" s="30">
        <f t="shared" si="1"/>
        <v>-4</v>
      </c>
      <c r="V36" s="31">
        <f t="shared" si="2"/>
        <v>1.6835016835016834E-3</v>
      </c>
      <c r="X36" s="28">
        <f>+'Proposed Rates'!G56</f>
        <v>0</v>
      </c>
      <c r="Y36" s="25">
        <f>$F$19</f>
        <v>10000</v>
      </c>
      <c r="Z36" s="26">
        <f t="shared" si="26"/>
        <v>0</v>
      </c>
      <c r="AA36" s="27"/>
      <c r="AB36" s="30">
        <f t="shared" si="3"/>
        <v>2380</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59483.320000000007</v>
      </c>
      <c r="I39" s="62"/>
      <c r="J39" s="239"/>
      <c r="K39" s="240"/>
      <c r="L39" s="238">
        <f>SUM(L23:L38)</f>
        <v>63515.319999999992</v>
      </c>
      <c r="M39" s="62"/>
      <c r="N39" s="37">
        <f t="shared" si="23"/>
        <v>4031.9999999999854</v>
      </c>
      <c r="O39" s="38">
        <f t="shared" si="24"/>
        <v>6.7783708105061805E-2</v>
      </c>
      <c r="Q39" s="239"/>
      <c r="R39" s="240"/>
      <c r="S39" s="238">
        <f>SUM(S23:S38)</f>
        <v>68230.02</v>
      </c>
      <c r="T39" s="62"/>
      <c r="U39" s="37">
        <f t="shared" si="1"/>
        <v>4714.7000000000116</v>
      </c>
      <c r="V39" s="38">
        <f t="shared" si="2"/>
        <v>7.4229335536686453E-2</v>
      </c>
      <c r="X39" s="239"/>
      <c r="Y39" s="240"/>
      <c r="Z39" s="238">
        <f>SUM(Z23:Z38)</f>
        <v>74329.889999999985</v>
      </c>
      <c r="AA39" s="62"/>
      <c r="AB39" s="37">
        <f t="shared" si="3"/>
        <v>6099.8699999999808</v>
      </c>
      <c r="AC39" s="38">
        <f t="shared" si="4"/>
        <v>8.9401556675492405E-2</v>
      </c>
      <c r="AE39" s="239"/>
      <c r="AF39" s="240"/>
      <c r="AG39" s="238">
        <f>SUM(AG23:AG38)</f>
        <v>77111.889999999985</v>
      </c>
      <c r="AH39" s="62"/>
      <c r="AI39" s="37">
        <f t="shared" si="5"/>
        <v>2782</v>
      </c>
      <c r="AJ39" s="38">
        <f t="shared" si="6"/>
        <v>3.7427742729069027E-2</v>
      </c>
      <c r="AL39" s="239"/>
      <c r="AM39" s="240"/>
      <c r="AN39" s="238">
        <f>SUM(AN23:AN38)</f>
        <v>78943.89</v>
      </c>
      <c r="AO39" s="62"/>
      <c r="AP39" s="37">
        <f t="shared" si="7"/>
        <v>1832.0000000000146</v>
      </c>
      <c r="AQ39" s="38">
        <f t="shared" si="8"/>
        <v>2.3757685098887017E-2</v>
      </c>
    </row>
    <row r="40" spans="2:43" ht="38.25" x14ac:dyDescent="0.2">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-0.30990000000000001</v>
      </c>
      <c r="K40" s="45">
        <f>+$F$19</f>
        <v>10000</v>
      </c>
      <c r="L40" s="26">
        <f>K40*J40</f>
        <v>-3099</v>
      </c>
      <c r="M40" s="27"/>
      <c r="N40" s="30">
        <f>L40-H40</f>
        <v>-2236</v>
      </c>
      <c r="O40" s="31">
        <f>IF((H40)=0,"",(N40/H40))</f>
        <v>2.5909617612977982</v>
      </c>
      <c r="Q40" s="24">
        <f>+'Proposed Rates'!F42</f>
        <v>-0.3105</v>
      </c>
      <c r="R40" s="45">
        <f>+$F$19</f>
        <v>10000</v>
      </c>
      <c r="S40" s="26">
        <f>R40*Q40</f>
        <v>-3105</v>
      </c>
      <c r="T40" s="27"/>
      <c r="U40" s="30">
        <f t="shared" si="1"/>
        <v>-6</v>
      </c>
      <c r="V40" s="31">
        <f t="shared" si="2"/>
        <v>1.9361084220716361E-3</v>
      </c>
      <c r="X40" s="24">
        <f>+'Proposed Rates'!G42</f>
        <v>0</v>
      </c>
      <c r="Y40" s="45">
        <f>+$F$19</f>
        <v>10000</v>
      </c>
      <c r="Z40" s="26">
        <f>Y40*X40</f>
        <v>0</v>
      </c>
      <c r="AA40" s="27"/>
      <c r="AB40" s="30">
        <f t="shared" si="3"/>
        <v>3105</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8.25" x14ac:dyDescent="0.2">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8.25" x14ac:dyDescent="0.2">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
      <c r="B44" s="43" t="s">
        <v>24</v>
      </c>
      <c r="C44" s="21"/>
      <c r="D44" s="22" t="s">
        <v>59</v>
      </c>
      <c r="E44" s="23"/>
      <c r="F44" s="44">
        <f>+'Proposed Rates'!D237</f>
        <v>2.9510000000000002E-2</v>
      </c>
      <c r="G44" s="45">
        <f>+$F$19</f>
        <v>10000</v>
      </c>
      <c r="H44" s="26">
        <f>G44*F44</f>
        <v>295.10000000000002</v>
      </c>
      <c r="I44" s="27"/>
      <c r="J44" s="46">
        <f>+'Proposed Rates'!E237</f>
        <v>2.929E-2</v>
      </c>
      <c r="K44" s="45">
        <f>+$F$19</f>
        <v>10000</v>
      </c>
      <c r="L44" s="26">
        <f>K44*J44</f>
        <v>292.89999999999998</v>
      </c>
      <c r="M44" s="27"/>
      <c r="N44" s="30">
        <f>L44-H44</f>
        <v>-2.2000000000000455</v>
      </c>
      <c r="O44" s="31">
        <f>IF((H44)=0,"",(N44/H44))</f>
        <v>-7.4550999661133358E-3</v>
      </c>
      <c r="Q44" s="46">
        <f>+'Proposed Rates'!F237</f>
        <v>2.9669999999999998E-2</v>
      </c>
      <c r="R44" s="45">
        <f>+$F$19</f>
        <v>10000</v>
      </c>
      <c r="S44" s="26">
        <f>R44*Q44</f>
        <v>296.7</v>
      </c>
      <c r="T44" s="27"/>
      <c r="U44" s="30">
        <f t="shared" si="1"/>
        <v>3.8000000000000114</v>
      </c>
      <c r="V44" s="31">
        <f t="shared" si="2"/>
        <v>1.2973711164219911E-2</v>
      </c>
      <c r="X44" s="46">
        <f>+'Proposed Rates'!G237</f>
        <v>3.0020000000000002E-2</v>
      </c>
      <c r="Y44" s="45">
        <f>+$F$19</f>
        <v>10000</v>
      </c>
      <c r="Z44" s="26">
        <f>Y44*X44</f>
        <v>300.2</v>
      </c>
      <c r="AA44" s="27"/>
      <c r="AB44" s="30">
        <f t="shared" si="3"/>
        <v>3.5</v>
      </c>
      <c r="AC44" s="31">
        <f t="shared" si="4"/>
        <v>1.1796427367711493E-2</v>
      </c>
      <c r="AE44" s="46">
        <f>+'Proposed Rates'!H237</f>
        <v>3.0300000000000001E-2</v>
      </c>
      <c r="AF44" s="45">
        <f>+$F$19</f>
        <v>10000</v>
      </c>
      <c r="AG44" s="26">
        <f>AF44*AE44</f>
        <v>303</v>
      </c>
      <c r="AH44" s="27"/>
      <c r="AI44" s="30">
        <f t="shared" si="5"/>
        <v>2.8000000000000114</v>
      </c>
      <c r="AJ44" s="31">
        <f t="shared" si="6"/>
        <v>9.327115256495707E-3</v>
      </c>
      <c r="AL44" s="46">
        <f>+'Proposed Rates'!I237</f>
        <v>3.0720000000000001E-2</v>
      </c>
      <c r="AM44" s="45">
        <f>+$F$19</f>
        <v>10000</v>
      </c>
      <c r="AN44" s="26">
        <f>AM44*AL44</f>
        <v>307.2</v>
      </c>
      <c r="AO44" s="27"/>
      <c r="AP44" s="30">
        <f t="shared" si="7"/>
        <v>4.1999999999999886</v>
      </c>
      <c r="AQ44" s="31">
        <f t="shared" si="8"/>
        <v>1.3861386138613823E-2</v>
      </c>
    </row>
    <row r="45" spans="2:43" x14ac:dyDescent="0.2">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52915.420000000006</v>
      </c>
      <c r="I47" s="36"/>
      <c r="J47" s="53"/>
      <c r="K47" s="55"/>
      <c r="L47" s="54">
        <f>SUM(L40:L46)+L39</f>
        <v>71109.219999999987</v>
      </c>
      <c r="M47" s="36"/>
      <c r="N47" s="37">
        <f t="shared" ref="N47:N64" si="58">L47-H47</f>
        <v>18193.799999999981</v>
      </c>
      <c r="O47" s="38">
        <f t="shared" ref="O47:O64" si="59">IF((H47)=0,"",(N47/H47))</f>
        <v>0.34382794278113976</v>
      </c>
      <c r="Q47" s="53"/>
      <c r="R47" s="55"/>
      <c r="S47" s="54">
        <f>SUM(S40:S46)+S39</f>
        <v>65421.72</v>
      </c>
      <c r="T47" s="36"/>
      <c r="U47" s="37">
        <f t="shared" si="1"/>
        <v>-5687.4999999999854</v>
      </c>
      <c r="V47" s="38">
        <f t="shared" si="2"/>
        <v>-7.9982595787156524E-2</v>
      </c>
      <c r="X47" s="53"/>
      <c r="Y47" s="55"/>
      <c r="Z47" s="54">
        <f>SUM(Z40:Z46)+Z39</f>
        <v>74630.089999999982</v>
      </c>
      <c r="AA47" s="36"/>
      <c r="AB47" s="37">
        <f t="shared" si="3"/>
        <v>9208.3699999999808</v>
      </c>
      <c r="AC47" s="38">
        <f t="shared" si="4"/>
        <v>0.14075401869593127</v>
      </c>
      <c r="AE47" s="53"/>
      <c r="AF47" s="55"/>
      <c r="AG47" s="54">
        <f>SUM(AG40:AG46)+AG39</f>
        <v>77414.889999999985</v>
      </c>
      <c r="AH47" s="36"/>
      <c r="AI47" s="37">
        <f t="shared" si="5"/>
        <v>2784.8000000000029</v>
      </c>
      <c r="AJ47" s="38">
        <f t="shared" si="6"/>
        <v>3.7314707780735673E-2</v>
      </c>
      <c r="AL47" s="53"/>
      <c r="AM47" s="55"/>
      <c r="AN47" s="54">
        <f>SUM(AN40:AN46)+AN39</f>
        <v>79251.09</v>
      </c>
      <c r="AO47" s="36"/>
      <c r="AP47" s="37">
        <f t="shared" si="7"/>
        <v>1836.2000000000116</v>
      </c>
      <c r="AQ47" s="38">
        <f t="shared" si="8"/>
        <v>2.3718951225016428E-2</v>
      </c>
    </row>
    <row r="48" spans="2:43" x14ac:dyDescent="0.2">
      <c r="B48" s="27" t="s">
        <v>28</v>
      </c>
      <c r="C48" s="27"/>
      <c r="D48" s="56" t="s">
        <v>59</v>
      </c>
      <c r="E48" s="57"/>
      <c r="F48" s="28">
        <f>'Proposed Rates'!D157</f>
        <v>3.3399000000000001</v>
      </c>
      <c r="G48" s="58">
        <f>+$F$19</f>
        <v>10000</v>
      </c>
      <c r="H48" s="26">
        <f>G48*F48</f>
        <v>33399</v>
      </c>
      <c r="I48" s="27"/>
      <c r="J48" s="28">
        <f>'Proposed Rates'!E157</f>
        <v>3.2675999999999998</v>
      </c>
      <c r="K48" s="58">
        <f>+$F$19</f>
        <v>10000</v>
      </c>
      <c r="L48" s="26">
        <f>K48*J48</f>
        <v>32676</v>
      </c>
      <c r="M48" s="27"/>
      <c r="N48" s="30">
        <f t="shared" si="58"/>
        <v>-723</v>
      </c>
      <c r="O48" s="31">
        <f t="shared" si="59"/>
        <v>-2.16473547112189E-2</v>
      </c>
      <c r="Q48" s="28">
        <f>'Proposed Rates'!F157</f>
        <v>3.2675999999999998</v>
      </c>
      <c r="R48" s="58">
        <f>+$F$19</f>
        <v>10000</v>
      </c>
      <c r="S48" s="26">
        <f>R48*Q48</f>
        <v>32676</v>
      </c>
      <c r="T48" s="27"/>
      <c r="U48" s="30">
        <f t="shared" si="1"/>
        <v>0</v>
      </c>
      <c r="V48" s="31">
        <f t="shared" si="2"/>
        <v>0</v>
      </c>
      <c r="X48" s="28">
        <f>'Proposed Rates'!G157</f>
        <v>3.2675999999999998</v>
      </c>
      <c r="Y48" s="58">
        <f>+$F$19</f>
        <v>10000</v>
      </c>
      <c r="Z48" s="26">
        <f>Y48*X48</f>
        <v>32676</v>
      </c>
      <c r="AA48" s="27"/>
      <c r="AB48" s="30">
        <f t="shared" si="3"/>
        <v>0</v>
      </c>
      <c r="AC48" s="31">
        <f t="shared" si="4"/>
        <v>0</v>
      </c>
      <c r="AE48" s="28">
        <f>'Proposed Rates'!H157</f>
        <v>3.2675999999999998</v>
      </c>
      <c r="AF48" s="58">
        <f>+$F$19</f>
        <v>10000</v>
      </c>
      <c r="AG48" s="26">
        <f>AF48*AE48</f>
        <v>32676</v>
      </c>
      <c r="AH48" s="27"/>
      <c r="AI48" s="30">
        <f t="shared" si="5"/>
        <v>0</v>
      </c>
      <c r="AJ48" s="31">
        <f t="shared" si="6"/>
        <v>0</v>
      </c>
      <c r="AL48" s="28">
        <f>'Proposed Rates'!I157</f>
        <v>3.2675999999999998</v>
      </c>
      <c r="AM48" s="58">
        <f>+$F$19</f>
        <v>10000</v>
      </c>
      <c r="AN48" s="26">
        <f>AM48*AL48</f>
        <v>32676</v>
      </c>
      <c r="AO48" s="27"/>
      <c r="AP48" s="30">
        <f t="shared" si="7"/>
        <v>0</v>
      </c>
      <c r="AQ48" s="31">
        <f t="shared" si="8"/>
        <v>0</v>
      </c>
    </row>
    <row r="49" spans="2:43" ht="25.5" x14ac:dyDescent="0.2">
      <c r="B49" s="60" t="s">
        <v>29</v>
      </c>
      <c r="C49" s="27"/>
      <c r="D49" s="56" t="s">
        <v>59</v>
      </c>
      <c r="E49" s="57"/>
      <c r="F49" s="28">
        <f>'Proposed Rates'!D171</f>
        <v>2.4641999999999999</v>
      </c>
      <c r="G49" s="58">
        <f>G48</f>
        <v>10000</v>
      </c>
      <c r="H49" s="26">
        <f>G49*F49</f>
        <v>24642</v>
      </c>
      <c r="I49" s="27"/>
      <c r="J49" s="28">
        <f>'Proposed Rates'!E171</f>
        <v>2.4584999999999999</v>
      </c>
      <c r="K49" s="58">
        <f>K48</f>
        <v>10000</v>
      </c>
      <c r="L49" s="26">
        <f>K49*J49</f>
        <v>24585</v>
      </c>
      <c r="M49" s="27"/>
      <c r="N49" s="30">
        <f t="shared" si="58"/>
        <v>-57</v>
      </c>
      <c r="O49" s="31">
        <f t="shared" si="59"/>
        <v>-2.3131239347455564E-3</v>
      </c>
      <c r="Q49" s="28">
        <f>'Proposed Rates'!F171</f>
        <v>2.4584999999999999</v>
      </c>
      <c r="R49" s="58">
        <f>R48</f>
        <v>10000</v>
      </c>
      <c r="S49" s="26">
        <f>R49*Q49</f>
        <v>24585</v>
      </c>
      <c r="T49" s="27"/>
      <c r="U49" s="30">
        <f t="shared" si="1"/>
        <v>0</v>
      </c>
      <c r="V49" s="31">
        <f t="shared" si="2"/>
        <v>0</v>
      </c>
      <c r="X49" s="28">
        <f>'Proposed Rates'!G171</f>
        <v>2.4584999999999999</v>
      </c>
      <c r="Y49" s="58">
        <f>Y48</f>
        <v>10000</v>
      </c>
      <c r="Z49" s="26">
        <f>Y49*X49</f>
        <v>24585</v>
      </c>
      <c r="AA49" s="27"/>
      <c r="AB49" s="30">
        <f t="shared" si="3"/>
        <v>0</v>
      </c>
      <c r="AC49" s="31">
        <f t="shared" si="4"/>
        <v>0</v>
      </c>
      <c r="AE49" s="28">
        <f>'Proposed Rates'!H171</f>
        <v>2.4584999999999999</v>
      </c>
      <c r="AF49" s="58">
        <f>AF48</f>
        <v>10000</v>
      </c>
      <c r="AG49" s="26">
        <f>AF49*AE49</f>
        <v>24585</v>
      </c>
      <c r="AH49" s="27"/>
      <c r="AI49" s="30">
        <f t="shared" si="5"/>
        <v>0</v>
      </c>
      <c r="AJ49" s="31">
        <f t="shared" si="6"/>
        <v>0</v>
      </c>
      <c r="AL49" s="28">
        <f>'Proposed Rates'!I171</f>
        <v>2.4584999999999999</v>
      </c>
      <c r="AM49" s="58">
        <f>AM48</f>
        <v>10000</v>
      </c>
      <c r="AN49" s="26">
        <f>AM49*AL49</f>
        <v>24585</v>
      </c>
      <c r="AO49" s="27"/>
      <c r="AP49" s="30">
        <f t="shared" si="7"/>
        <v>0</v>
      </c>
      <c r="AQ49" s="31">
        <f t="shared" si="8"/>
        <v>0</v>
      </c>
    </row>
    <row r="50" spans="2:43" ht="25.5" x14ac:dyDescent="0.2">
      <c r="B50" s="50" t="s">
        <v>30</v>
      </c>
      <c r="C50" s="35"/>
      <c r="D50" s="35"/>
      <c r="E50" s="35"/>
      <c r="F50" s="61"/>
      <c r="G50" s="53"/>
      <c r="H50" s="54">
        <f>SUM(H47:H49)</f>
        <v>110956.42000000001</v>
      </c>
      <c r="I50" s="62"/>
      <c r="J50" s="63"/>
      <c r="K50" s="53"/>
      <c r="L50" s="54">
        <f>SUM(L47:L49)</f>
        <v>128370.21999999999</v>
      </c>
      <c r="M50" s="62"/>
      <c r="N50" s="37">
        <f t="shared" si="58"/>
        <v>17413.799999999974</v>
      </c>
      <c r="O50" s="38">
        <f t="shared" si="59"/>
        <v>0.15694269876407307</v>
      </c>
      <c r="Q50" s="63"/>
      <c r="R50" s="53"/>
      <c r="S50" s="54">
        <f>SUM(S47:S49)</f>
        <v>122682.72</v>
      </c>
      <c r="T50" s="62"/>
      <c r="U50" s="37">
        <f t="shared" si="1"/>
        <v>-5687.4999999999854</v>
      </c>
      <c r="V50" s="38">
        <f t="shared" si="2"/>
        <v>-4.4305447166796054E-2</v>
      </c>
      <c r="X50" s="63"/>
      <c r="Y50" s="53"/>
      <c r="Z50" s="54">
        <f>SUM(Z47:Z49)</f>
        <v>131891.08999999997</v>
      </c>
      <c r="AA50" s="62"/>
      <c r="AB50" s="37">
        <f t="shared" si="3"/>
        <v>9208.3699999999662</v>
      </c>
      <c r="AC50" s="38">
        <f t="shared" si="4"/>
        <v>7.5058410834060132E-2</v>
      </c>
      <c r="AE50" s="63"/>
      <c r="AF50" s="53"/>
      <c r="AG50" s="54">
        <f>SUM(AG47:AG49)</f>
        <v>134675.88999999998</v>
      </c>
      <c r="AH50" s="62"/>
      <c r="AI50" s="37">
        <f t="shared" si="5"/>
        <v>2784.8000000000175</v>
      </c>
      <c r="AJ50" s="38">
        <f t="shared" si="6"/>
        <v>2.1114390668846683E-2</v>
      </c>
      <c r="AL50" s="63"/>
      <c r="AM50" s="53"/>
      <c r="AN50" s="54">
        <f>SUM(AN47:AN49)</f>
        <v>136512.09</v>
      </c>
      <c r="AO50" s="62"/>
      <c r="AP50" s="37">
        <f t="shared" si="7"/>
        <v>1836.2000000000116</v>
      </c>
      <c r="AQ50" s="38">
        <f t="shared" si="8"/>
        <v>1.3634214706136428E-2</v>
      </c>
    </row>
    <row r="51" spans="2:43" ht="25.5" x14ac:dyDescent="0.2">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5" x14ac:dyDescent="0.2">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
      <c r="B53" s="21" t="s">
        <v>33</v>
      </c>
      <c r="C53" s="21"/>
      <c r="D53" s="22" t="s">
        <v>17</v>
      </c>
      <c r="E53" s="23"/>
      <c r="F53" s="66">
        <f>'Proposed Rates'!D210</f>
        <v>0.25</v>
      </c>
      <c r="G53" s="25">
        <v>1</v>
      </c>
      <c r="H53" s="67">
        <f t="shared" si="60"/>
        <v>0.25</v>
      </c>
      <c r="I53" s="27"/>
      <c r="J53" s="66">
        <f>'Proposed Rates'!E210</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5" thickBot="1" x14ac:dyDescent="0.25">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569783.87</v>
      </c>
      <c r="I60" s="94"/>
      <c r="J60" s="95"/>
      <c r="K60" s="95"/>
      <c r="L60" s="93">
        <f>SUM(L51:L56,L50)</f>
        <v>586696.44000000006</v>
      </c>
      <c r="M60" s="96"/>
      <c r="N60" s="97">
        <f t="shared" ref="N60" si="66">L60-H60</f>
        <v>16912.570000000065</v>
      </c>
      <c r="O60" s="98">
        <f t="shared" ref="O60" si="67">IF((H60)=0,"",(N60/H60))</f>
        <v>2.9682430287119334E-2</v>
      </c>
      <c r="Q60" s="95"/>
      <c r="R60" s="95"/>
      <c r="S60" s="93">
        <f>SUM(S51:S56,S50)</f>
        <v>581008.96000000008</v>
      </c>
      <c r="T60" s="96"/>
      <c r="U60" s="97">
        <f t="shared" si="1"/>
        <v>-5687.4799999999814</v>
      </c>
      <c r="V60" s="98">
        <f>IF((L60)=0,"",(U60/L60))</f>
        <v>-9.6940762074506203E-3</v>
      </c>
      <c r="X60" s="95"/>
      <c r="Y60" s="95"/>
      <c r="Z60" s="93">
        <f>SUM(Z51:Z56,Z50)</f>
        <v>590217.35</v>
      </c>
      <c r="AA60" s="96"/>
      <c r="AB60" s="97">
        <f t="shared" si="3"/>
        <v>9208.3899999998976</v>
      </c>
      <c r="AC60" s="98">
        <f>IF((S60)=0,"",(AB60/S60))</f>
        <v>1.5848963843862057E-2</v>
      </c>
      <c r="AE60" s="95"/>
      <c r="AF60" s="95"/>
      <c r="AG60" s="93">
        <f>SUM(AG51:AG56,AG50)</f>
        <v>593002.17000000004</v>
      </c>
      <c r="AH60" s="96"/>
      <c r="AI60" s="97">
        <f t="shared" ref="AI60:AI64" si="68">AG60-Z60</f>
        <v>2784.8200000000652</v>
      </c>
      <c r="AJ60" s="98">
        <f>IF((Z60)=0,"",(AI60/Z60))</f>
        <v>4.7182957261423528E-3</v>
      </c>
      <c r="AL60" s="95"/>
      <c r="AM60" s="95"/>
      <c r="AN60" s="93">
        <f>SUM(AN51:AN56,AN50)</f>
        <v>594838.39</v>
      </c>
      <c r="AO60" s="96"/>
      <c r="AP60" s="97">
        <f t="shared" ref="AP60:AP64" si="69">AN60-AG60</f>
        <v>1836.2199999999721</v>
      </c>
      <c r="AQ60" s="98">
        <f>IF((AG60)=0,"",(AP60/AG60))</f>
        <v>3.0964810803305693E-3</v>
      </c>
    </row>
    <row r="61" spans="2:43" x14ac:dyDescent="0.2">
      <c r="B61" s="99" t="s">
        <v>40</v>
      </c>
      <c r="C61" s="21"/>
      <c r="D61" s="21"/>
      <c r="E61" s="21"/>
      <c r="F61" s="100">
        <v>0.13</v>
      </c>
      <c r="G61" s="101"/>
      <c r="H61" s="102">
        <f>H60*F61</f>
        <v>74071.903099999996</v>
      </c>
      <c r="I61" s="103"/>
      <c r="J61" s="104">
        <v>0.13</v>
      </c>
      <c r="K61" s="103"/>
      <c r="L61" s="105">
        <f>L60*J61</f>
        <v>76270.537200000006</v>
      </c>
      <c r="M61" s="106"/>
      <c r="N61" s="107">
        <f t="shared" si="58"/>
        <v>2198.6341000000102</v>
      </c>
      <c r="O61" s="108">
        <f t="shared" si="59"/>
        <v>2.9682430287119359E-2</v>
      </c>
      <c r="Q61" s="104">
        <v>0.13</v>
      </c>
      <c r="R61" s="103"/>
      <c r="S61" s="105">
        <f>S60*Q61</f>
        <v>75531.164800000013</v>
      </c>
      <c r="T61" s="106"/>
      <c r="U61" s="107">
        <f t="shared" si="1"/>
        <v>-739.37239999999292</v>
      </c>
      <c r="V61" s="108">
        <f t="shared" ref="V61:V70" si="70">IF((L61)=0,"",(U61/L61))</f>
        <v>-9.6940762074505596E-3</v>
      </c>
      <c r="X61" s="104">
        <v>0.13</v>
      </c>
      <c r="Y61" s="103"/>
      <c r="Z61" s="105">
        <f>Z60*X61</f>
        <v>76728.255499999999</v>
      </c>
      <c r="AA61" s="106"/>
      <c r="AB61" s="107">
        <f t="shared" si="3"/>
        <v>1197.0906999999861</v>
      </c>
      <c r="AC61" s="108">
        <f t="shared" ref="AC61:AC70" si="71">IF((S61)=0,"",(AB61/S61))</f>
        <v>1.584896384386205E-2</v>
      </c>
      <c r="AE61" s="104">
        <v>0.13</v>
      </c>
      <c r="AF61" s="103"/>
      <c r="AG61" s="105">
        <f>AG60*AE61</f>
        <v>77090.282100000011</v>
      </c>
      <c r="AH61" s="106"/>
      <c r="AI61" s="107">
        <f t="shared" si="68"/>
        <v>362.02660000001197</v>
      </c>
      <c r="AJ61" s="108">
        <f t="shared" ref="AJ61:AJ70" si="72">IF((Z61)=0,"",(AI61/Z61))</f>
        <v>4.7182957261423988E-3</v>
      </c>
      <c r="AL61" s="104">
        <v>0.13</v>
      </c>
      <c r="AM61" s="103"/>
      <c r="AN61" s="105">
        <f>AN60*AL61</f>
        <v>77328.990700000009</v>
      </c>
      <c r="AO61" s="106"/>
      <c r="AP61" s="107">
        <f t="shared" si="69"/>
        <v>238.70859999999811</v>
      </c>
      <c r="AQ61" s="108">
        <f t="shared" ref="AQ61:AQ70" si="73">IF((AG61)=0,"",(AP61/AG61))</f>
        <v>3.0964810803305919E-3</v>
      </c>
    </row>
    <row r="62" spans="2:43" x14ac:dyDescent="0.2">
      <c r="B62" s="109" t="s">
        <v>123</v>
      </c>
      <c r="C62" s="21"/>
      <c r="D62" s="21"/>
      <c r="E62" s="21"/>
      <c r="F62" s="110"/>
      <c r="G62" s="101"/>
      <c r="H62" s="102">
        <f>H60+H61</f>
        <v>643855.77309999999</v>
      </c>
      <c r="I62" s="103"/>
      <c r="J62" s="103"/>
      <c r="K62" s="103"/>
      <c r="L62" s="105">
        <f>L60+L61</f>
        <v>662966.97720000008</v>
      </c>
      <c r="M62" s="106"/>
      <c r="N62" s="107">
        <f t="shared" si="58"/>
        <v>19111.20410000009</v>
      </c>
      <c r="O62" s="108">
        <f t="shared" si="59"/>
        <v>2.9682430287119359E-2</v>
      </c>
      <c r="Q62" s="103"/>
      <c r="R62" s="103"/>
      <c r="S62" s="105">
        <f>S60+S61</f>
        <v>656540.12480000011</v>
      </c>
      <c r="T62" s="106"/>
      <c r="U62" s="107">
        <f t="shared" si="1"/>
        <v>-6426.8523999999743</v>
      </c>
      <c r="V62" s="108">
        <f t="shared" si="70"/>
        <v>-9.6940762074506134E-3</v>
      </c>
      <c r="X62" s="103"/>
      <c r="Y62" s="103"/>
      <c r="Z62" s="105">
        <f>Z60+Z61</f>
        <v>666945.60549999995</v>
      </c>
      <c r="AA62" s="106"/>
      <c r="AB62" s="107">
        <f t="shared" si="3"/>
        <v>10405.48069999984</v>
      </c>
      <c r="AC62" s="108">
        <f t="shared" si="71"/>
        <v>1.5848963843861988E-2</v>
      </c>
      <c r="AE62" s="103"/>
      <c r="AF62" s="103"/>
      <c r="AG62" s="105">
        <f>AG60+AG61</f>
        <v>670092.45210000011</v>
      </c>
      <c r="AH62" s="106"/>
      <c r="AI62" s="107">
        <f t="shared" si="68"/>
        <v>3146.8466000001645</v>
      </c>
      <c r="AJ62" s="108">
        <f t="shared" si="72"/>
        <v>4.718295726142489E-3</v>
      </c>
      <c r="AL62" s="103"/>
      <c r="AM62" s="103"/>
      <c r="AN62" s="105">
        <f>AN60+AN61</f>
        <v>672167.38069999998</v>
      </c>
      <c r="AO62" s="106"/>
      <c r="AP62" s="107">
        <f t="shared" si="69"/>
        <v>2074.9285999998683</v>
      </c>
      <c r="AQ62" s="108">
        <f t="shared" si="73"/>
        <v>3.0964810803304197E-3</v>
      </c>
    </row>
    <row r="63" spans="2:43" ht="15.75" customHeight="1" x14ac:dyDescent="0.2">
      <c r="B63" s="415" t="s">
        <v>127</v>
      </c>
      <c r="C63" s="415"/>
      <c r="D63" s="41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25">
      <c r="B64" s="416" t="s">
        <v>126</v>
      </c>
      <c r="C64" s="416"/>
      <c r="D64" s="416"/>
      <c r="E64" s="114"/>
      <c r="F64" s="115"/>
      <c r="G64" s="116"/>
      <c r="H64" s="117">
        <f>H62-H63</f>
        <v>643855.77309999999</v>
      </c>
      <c r="I64" s="118"/>
      <c r="J64" s="118"/>
      <c r="K64" s="118"/>
      <c r="L64" s="119">
        <f>L62-L63</f>
        <v>662966.97720000008</v>
      </c>
      <c r="M64" s="120"/>
      <c r="N64" s="121">
        <f t="shared" si="58"/>
        <v>19111.20410000009</v>
      </c>
      <c r="O64" s="122">
        <f t="shared" si="59"/>
        <v>2.9682430287119359E-2</v>
      </c>
      <c r="Q64" s="118"/>
      <c r="R64" s="118"/>
      <c r="S64" s="119">
        <f>S62-S63</f>
        <v>656540.12480000011</v>
      </c>
      <c r="T64" s="120"/>
      <c r="U64" s="121">
        <f t="shared" si="1"/>
        <v>-6426.8523999999743</v>
      </c>
      <c r="V64" s="122">
        <f t="shared" si="70"/>
        <v>-9.6940762074506134E-3</v>
      </c>
      <c r="X64" s="118"/>
      <c r="Y64" s="118"/>
      <c r="Z64" s="119">
        <f>Z62-Z63</f>
        <v>666945.60549999995</v>
      </c>
      <c r="AA64" s="120"/>
      <c r="AB64" s="121">
        <f t="shared" si="3"/>
        <v>10405.48069999984</v>
      </c>
      <c r="AC64" s="122">
        <f t="shared" si="71"/>
        <v>1.5848963843861988E-2</v>
      </c>
      <c r="AE64" s="118"/>
      <c r="AF64" s="118"/>
      <c r="AG64" s="119">
        <f>AG62-AG63</f>
        <v>670092.45210000011</v>
      </c>
      <c r="AH64" s="120"/>
      <c r="AI64" s="121">
        <f t="shared" si="68"/>
        <v>3146.8466000001645</v>
      </c>
      <c r="AJ64" s="122">
        <f t="shared" si="72"/>
        <v>4.718295726142489E-3</v>
      </c>
      <c r="AL64" s="118"/>
      <c r="AM64" s="118"/>
      <c r="AN64" s="119">
        <f>AN62-AN63</f>
        <v>672167.38069999998</v>
      </c>
      <c r="AO64" s="120"/>
      <c r="AP64" s="121">
        <f t="shared" si="69"/>
        <v>2074.9285999998683</v>
      </c>
      <c r="AQ64" s="122">
        <f t="shared" si="73"/>
        <v>3.0964810803304197E-3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126653.39000000001</v>
      </c>
      <c r="I66" s="134"/>
      <c r="J66" s="135"/>
      <c r="K66" s="135"/>
      <c r="L66" s="133">
        <f>SUM(L57:L58,L50,L51:L53)</f>
        <v>144050.4</v>
      </c>
      <c r="M66" s="136"/>
      <c r="N66" s="137">
        <f t="shared" ref="N66:N70" si="74">L66-H66</f>
        <v>17397.00999999998</v>
      </c>
      <c r="O66" s="98">
        <f t="shared" ref="O66:O70" si="75">IF((H66)=0,"",(N66/H66))</f>
        <v>0.13735921320384695</v>
      </c>
      <c r="Q66" s="135"/>
      <c r="R66" s="135"/>
      <c r="S66" s="133">
        <f>SUM(S57:S58,S50,S51:S53)</f>
        <v>138362.92000000004</v>
      </c>
      <c r="T66" s="136"/>
      <c r="U66" s="137">
        <f t="shared" si="1"/>
        <v>-5687.4799999999523</v>
      </c>
      <c r="V66" s="98">
        <f t="shared" si="70"/>
        <v>-3.9482569989392272E-2</v>
      </c>
      <c r="X66" s="135"/>
      <c r="Y66" s="135"/>
      <c r="Z66" s="133">
        <f>SUM(Z57:Z58,Z50,Z51:Z53)</f>
        <v>147571.30999999997</v>
      </c>
      <c r="AA66" s="136"/>
      <c r="AB66" s="137">
        <f t="shared" si="3"/>
        <v>9208.3899999999267</v>
      </c>
      <c r="AC66" s="98">
        <f t="shared" si="71"/>
        <v>6.6552440494895046E-2</v>
      </c>
      <c r="AE66" s="135"/>
      <c r="AF66" s="135"/>
      <c r="AG66" s="133">
        <f>SUM(AG57:AG58,AG50,AG51:AG53)</f>
        <v>150356.13</v>
      </c>
      <c r="AH66" s="136"/>
      <c r="AI66" s="137">
        <f t="shared" ref="AI66:AI70" si="76">AG66-Z66</f>
        <v>2784.8200000000361</v>
      </c>
      <c r="AJ66" s="98">
        <f t="shared" si="72"/>
        <v>1.8871012258412808E-2</v>
      </c>
      <c r="AL66" s="135"/>
      <c r="AM66" s="135"/>
      <c r="AN66" s="133">
        <f>SUM(AN57:AN58,AN50,AN51:AN53)</f>
        <v>152192.35000000003</v>
      </c>
      <c r="AO66" s="136"/>
      <c r="AP66" s="137">
        <f t="shared" ref="AP66:AP70" si="77">AN66-AG66</f>
        <v>1836.2200000000303</v>
      </c>
      <c r="AQ66" s="98">
        <f t="shared" si="73"/>
        <v>1.2212471816081129E-2</v>
      </c>
    </row>
    <row r="67" spans="1:43" s="79" customFormat="1" x14ac:dyDescent="0.2">
      <c r="B67" s="138" t="s">
        <v>40</v>
      </c>
      <c r="C67" s="73"/>
      <c r="D67" s="73"/>
      <c r="E67" s="73"/>
      <c r="F67" s="139">
        <v>0.13</v>
      </c>
      <c r="G67" s="132"/>
      <c r="H67" s="140">
        <f>H66*F67</f>
        <v>16464.940700000003</v>
      </c>
      <c r="I67" s="141"/>
      <c r="J67" s="142">
        <v>0.13</v>
      </c>
      <c r="K67" s="143"/>
      <c r="L67" s="144">
        <f>L66*J67</f>
        <v>18726.552</v>
      </c>
      <c r="M67" s="145"/>
      <c r="N67" s="146">
        <f t="shared" si="74"/>
        <v>2261.6112999999968</v>
      </c>
      <c r="O67" s="108">
        <f t="shared" si="75"/>
        <v>0.13735921320384692</v>
      </c>
      <c r="Q67" s="142">
        <v>0.13</v>
      </c>
      <c r="R67" s="143"/>
      <c r="S67" s="144">
        <f>S66*Q67</f>
        <v>17987.179600000007</v>
      </c>
      <c r="T67" s="145"/>
      <c r="U67" s="146">
        <f t="shared" si="1"/>
        <v>-739.37239999999292</v>
      </c>
      <c r="V67" s="108">
        <f t="shared" si="70"/>
        <v>-3.9482569989392223E-2</v>
      </c>
      <c r="X67" s="142">
        <v>0.13</v>
      </c>
      <c r="Y67" s="143"/>
      <c r="Z67" s="144">
        <f>Z66*X67</f>
        <v>19184.270299999996</v>
      </c>
      <c r="AA67" s="145"/>
      <c r="AB67" s="146">
        <f t="shared" si="3"/>
        <v>1197.0906999999897</v>
      </c>
      <c r="AC67" s="108">
        <f t="shared" si="71"/>
        <v>6.6552440494895004E-2</v>
      </c>
      <c r="AE67" s="142">
        <v>0.13</v>
      </c>
      <c r="AF67" s="143"/>
      <c r="AG67" s="144">
        <f>AG66*AE67</f>
        <v>19546.296900000001</v>
      </c>
      <c r="AH67" s="145"/>
      <c r="AI67" s="146">
        <f t="shared" si="76"/>
        <v>362.02660000000469</v>
      </c>
      <c r="AJ67" s="108">
        <f t="shared" si="72"/>
        <v>1.8871012258412808E-2</v>
      </c>
      <c r="AL67" s="142">
        <v>0.13</v>
      </c>
      <c r="AM67" s="143"/>
      <c r="AN67" s="144">
        <f>AN66*AL67</f>
        <v>19785.005500000007</v>
      </c>
      <c r="AO67" s="145"/>
      <c r="AP67" s="146">
        <f t="shared" si="77"/>
        <v>238.70860000000539</v>
      </c>
      <c r="AQ67" s="108">
        <f t="shared" si="73"/>
        <v>1.2212471816081202E-2</v>
      </c>
    </row>
    <row r="68" spans="1:43" s="79" customFormat="1" x14ac:dyDescent="0.2">
      <c r="B68" s="147" t="s">
        <v>41</v>
      </c>
      <c r="C68" s="73"/>
      <c r="D68" s="73"/>
      <c r="E68" s="73"/>
      <c r="F68" s="148"/>
      <c r="G68" s="149"/>
      <c r="H68" s="140">
        <f>H66+H67</f>
        <v>143118.33070000002</v>
      </c>
      <c r="I68" s="141"/>
      <c r="J68" s="141"/>
      <c r="K68" s="141"/>
      <c r="L68" s="144">
        <f>L66+L67</f>
        <v>162776.95199999999</v>
      </c>
      <c r="M68" s="145"/>
      <c r="N68" s="146">
        <f t="shared" si="74"/>
        <v>19658.62129999997</v>
      </c>
      <c r="O68" s="108">
        <f t="shared" si="75"/>
        <v>0.13735921320384689</v>
      </c>
      <c r="Q68" s="141"/>
      <c r="R68" s="141"/>
      <c r="S68" s="144">
        <f>S66+S67</f>
        <v>156350.09960000005</v>
      </c>
      <c r="T68" s="145"/>
      <c r="U68" s="146">
        <f t="shared" si="1"/>
        <v>-6426.8523999999452</v>
      </c>
      <c r="V68" s="108">
        <f t="shared" si="70"/>
        <v>-3.9482569989392265E-2</v>
      </c>
      <c r="X68" s="141"/>
      <c r="Y68" s="141"/>
      <c r="Z68" s="144">
        <f>Z66+Z67</f>
        <v>166755.58029999997</v>
      </c>
      <c r="AA68" s="145"/>
      <c r="AB68" s="146">
        <f t="shared" si="3"/>
        <v>10405.480699999927</v>
      </c>
      <c r="AC68" s="108">
        <f t="shared" si="71"/>
        <v>6.6552440494895115E-2</v>
      </c>
      <c r="AE68" s="141"/>
      <c r="AF68" s="141"/>
      <c r="AG68" s="144">
        <f>AG66+AG67</f>
        <v>169902.42690000002</v>
      </c>
      <c r="AH68" s="145"/>
      <c r="AI68" s="146">
        <f t="shared" si="76"/>
        <v>3146.8466000000481</v>
      </c>
      <c r="AJ68" s="108">
        <f t="shared" si="72"/>
        <v>1.887101225841285E-2</v>
      </c>
      <c r="AL68" s="141"/>
      <c r="AM68" s="141"/>
      <c r="AN68" s="144">
        <f>AN66+AN67</f>
        <v>171977.35550000003</v>
      </c>
      <c r="AO68" s="145"/>
      <c r="AP68" s="146">
        <f t="shared" si="77"/>
        <v>2074.9286000000138</v>
      </c>
      <c r="AQ68" s="108">
        <f t="shared" si="73"/>
        <v>1.2212471816081007E-2</v>
      </c>
    </row>
    <row r="69" spans="1:43" s="79" customFormat="1" ht="15.75" customHeight="1" x14ac:dyDescent="0.2">
      <c r="B69" s="415" t="s">
        <v>127</v>
      </c>
      <c r="C69" s="415"/>
      <c r="D69" s="41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25">
      <c r="B70" s="414" t="s">
        <v>128</v>
      </c>
      <c r="C70" s="414"/>
      <c r="D70" s="414"/>
      <c r="E70" s="152"/>
      <c r="F70" s="153"/>
      <c r="G70" s="154"/>
      <c r="H70" s="155">
        <f>H68-H69</f>
        <v>143118.33070000002</v>
      </c>
      <c r="I70" s="156"/>
      <c r="J70" s="156"/>
      <c r="K70" s="156"/>
      <c r="L70" s="157">
        <f>L68-L69</f>
        <v>162776.95199999999</v>
      </c>
      <c r="M70" s="158"/>
      <c r="N70" s="159">
        <f t="shared" si="74"/>
        <v>19658.62129999997</v>
      </c>
      <c r="O70" s="160">
        <f t="shared" si="75"/>
        <v>0.13735921320384689</v>
      </c>
      <c r="Q70" s="156"/>
      <c r="R70" s="156"/>
      <c r="S70" s="157">
        <f>S68-S69</f>
        <v>156350.09960000005</v>
      </c>
      <c r="T70" s="158"/>
      <c r="U70" s="159">
        <f t="shared" si="1"/>
        <v>-6426.8523999999452</v>
      </c>
      <c r="V70" s="160">
        <f t="shared" si="70"/>
        <v>-3.9482569989392265E-2</v>
      </c>
      <c r="X70" s="156"/>
      <c r="Y70" s="156"/>
      <c r="Z70" s="157">
        <f>Z68-Z69</f>
        <v>166755.58029999997</v>
      </c>
      <c r="AA70" s="158"/>
      <c r="AB70" s="159">
        <f t="shared" si="3"/>
        <v>10405.480699999927</v>
      </c>
      <c r="AC70" s="160">
        <f t="shared" si="71"/>
        <v>6.6552440494895115E-2</v>
      </c>
      <c r="AE70" s="156"/>
      <c r="AF70" s="156"/>
      <c r="AG70" s="157">
        <f>AG68-AG69</f>
        <v>169902.42690000002</v>
      </c>
      <c r="AH70" s="158"/>
      <c r="AI70" s="159">
        <f t="shared" si="76"/>
        <v>3146.8466000000481</v>
      </c>
      <c r="AJ70" s="160">
        <f t="shared" si="72"/>
        <v>1.887101225841285E-2</v>
      </c>
      <c r="AL70" s="156"/>
      <c r="AM70" s="156"/>
      <c r="AN70" s="157">
        <f>AN68-AN69</f>
        <v>171977.35550000003</v>
      </c>
      <c r="AO70" s="158"/>
      <c r="AP70" s="159">
        <f t="shared" si="77"/>
        <v>2074.9286000000138</v>
      </c>
      <c r="AQ70" s="160">
        <f t="shared" si="73"/>
        <v>1.2212471816081007E-2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28575</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1266825</xdr:colOff>
                    <xdr:row>18</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Q32" sqref="Q3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Rates'!D14</f>
        <v>5.09</v>
      </c>
      <c r="G23" s="25">
        <v>1</v>
      </c>
      <c r="H23" s="26">
        <f>G23*F23</f>
        <v>5.09</v>
      </c>
      <c r="I23" s="27"/>
      <c r="J23" s="177">
        <f>+'Proposed Rates'!E14</f>
        <v>5.59</v>
      </c>
      <c r="K23" s="29">
        <v>1</v>
      </c>
      <c r="L23" s="26">
        <f>K23*J23</f>
        <v>5.59</v>
      </c>
      <c r="M23" s="27"/>
      <c r="N23" s="30">
        <f>L23-H23</f>
        <v>0.5</v>
      </c>
      <c r="O23" s="31">
        <f>IF((H23)=0,"",(N23/H23))</f>
        <v>9.8231827111984291E-2</v>
      </c>
      <c r="Q23" s="177">
        <f>+'Proposed Rates'!F14</f>
        <v>6.13</v>
      </c>
      <c r="R23" s="29">
        <v>1</v>
      </c>
      <c r="S23" s="26">
        <f>R23*Q23</f>
        <v>6.13</v>
      </c>
      <c r="T23" s="27"/>
      <c r="U23" s="30">
        <f>S23-L23</f>
        <v>0.54</v>
      </c>
      <c r="V23" s="31">
        <f>IF((L23)=0,"",(U23/L23))</f>
        <v>9.66010733452594E-2</v>
      </c>
      <c r="X23" s="177">
        <f>+'Proposed Rates'!G14</f>
        <v>6.63</v>
      </c>
      <c r="Y23" s="29">
        <v>1</v>
      </c>
      <c r="Z23" s="26">
        <f>Y23*X23</f>
        <v>6.63</v>
      </c>
      <c r="AA23" s="27"/>
      <c r="AB23" s="30">
        <f>Z23-S23</f>
        <v>0.5</v>
      </c>
      <c r="AC23" s="31">
        <f>IF((S23)=0,"",(AB23/S23))</f>
        <v>8.1566068515497553E-2</v>
      </c>
      <c r="AE23" s="177">
        <f>+'Proposed Rates'!H14</f>
        <v>7.04</v>
      </c>
      <c r="AF23" s="29">
        <v>1</v>
      </c>
      <c r="AG23" s="26">
        <f>AF23*AE23</f>
        <v>7.04</v>
      </c>
      <c r="AH23" s="27"/>
      <c r="AI23" s="30">
        <f>AG23-Z23</f>
        <v>0.41000000000000014</v>
      </c>
      <c r="AJ23" s="31">
        <f>IF((Z23)=0,"",(AI23/Z23))</f>
        <v>6.1840120663650099E-2</v>
      </c>
      <c r="AL23" s="177">
        <f>+'Proposed Rates'!I14</f>
        <v>7.4</v>
      </c>
      <c r="AM23" s="29">
        <v>1</v>
      </c>
      <c r="AN23" s="26">
        <f>AM23*AL23</f>
        <v>7.4</v>
      </c>
      <c r="AO23" s="27"/>
      <c r="AP23" s="30">
        <f>AN23-AG23</f>
        <v>0.36000000000000032</v>
      </c>
      <c r="AQ23" s="31">
        <f>IF((AG23)=0,"",(AP23/AG23))</f>
        <v>5.1136363636363681E-2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Rates'!D27</f>
        <v>2.4199999999999999E-2</v>
      </c>
      <c r="G29" s="25">
        <f>+$F$18</f>
        <v>470</v>
      </c>
      <c r="H29" s="26">
        <f t="shared" si="0"/>
        <v>11.373999999999999</v>
      </c>
      <c r="I29" s="27"/>
      <c r="J29" s="28">
        <f>+'Proposed Rates'!E27</f>
        <v>2.6599999999999999E-2</v>
      </c>
      <c r="K29" s="25">
        <f>+$F$18</f>
        <v>470</v>
      </c>
      <c r="L29" s="26">
        <f t="shared" si="22"/>
        <v>12.501999999999999</v>
      </c>
      <c r="M29" s="27"/>
      <c r="N29" s="30">
        <f t="shared" si="23"/>
        <v>1.1280000000000001</v>
      </c>
      <c r="O29" s="31">
        <f t="shared" si="24"/>
        <v>9.9173553719008281E-2</v>
      </c>
      <c r="Q29" s="28">
        <f>+'Proposed Rates'!F27</f>
        <v>2.92E-2</v>
      </c>
      <c r="R29" s="25">
        <f>+$F$18</f>
        <v>470</v>
      </c>
      <c r="S29" s="26">
        <f t="shared" si="25"/>
        <v>13.724</v>
      </c>
      <c r="T29" s="27"/>
      <c r="U29" s="30">
        <f t="shared" si="1"/>
        <v>1.2220000000000013</v>
      </c>
      <c r="V29" s="31">
        <f t="shared" si="2"/>
        <v>9.7744360902255759E-2</v>
      </c>
      <c r="X29" s="28">
        <f>+'Proposed Rates'!G27</f>
        <v>3.1600000000000003E-2</v>
      </c>
      <c r="Y29" s="25">
        <f>+$F$18</f>
        <v>470</v>
      </c>
      <c r="Z29" s="26">
        <f t="shared" si="26"/>
        <v>14.852000000000002</v>
      </c>
      <c r="AA29" s="27"/>
      <c r="AB29" s="30">
        <f t="shared" si="3"/>
        <v>1.1280000000000019</v>
      </c>
      <c r="AC29" s="31">
        <f t="shared" si="4"/>
        <v>8.2191780821917942E-2</v>
      </c>
      <c r="AE29" s="28">
        <f>+'Proposed Rates'!H27</f>
        <v>3.3500000000000002E-2</v>
      </c>
      <c r="AF29" s="25">
        <f>+$F$18</f>
        <v>470</v>
      </c>
      <c r="AG29" s="26">
        <f t="shared" si="27"/>
        <v>15.745000000000001</v>
      </c>
      <c r="AH29" s="27"/>
      <c r="AI29" s="30">
        <f t="shared" si="5"/>
        <v>0.89299999999999891</v>
      </c>
      <c r="AJ29" s="31">
        <f t="shared" si="6"/>
        <v>6.0126582278480931E-2</v>
      </c>
      <c r="AL29" s="28">
        <f>+'Proposed Rates'!I27</f>
        <v>3.5200000000000002E-2</v>
      </c>
      <c r="AM29" s="25">
        <f>+$F$18</f>
        <v>470</v>
      </c>
      <c r="AN29" s="26">
        <f t="shared" si="28"/>
        <v>16.544</v>
      </c>
      <c r="AO29" s="27"/>
      <c r="AP29" s="30">
        <f t="shared" si="7"/>
        <v>0.79899999999999949</v>
      </c>
      <c r="AQ29" s="31">
        <f t="shared" si="8"/>
        <v>5.074626865671638E-2</v>
      </c>
    </row>
    <row r="30" spans="2:43" x14ac:dyDescent="0.2">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
      <c r="B31" s="21" t="s">
        <v>136</v>
      </c>
      <c r="C31" s="21"/>
      <c r="D31" s="22" t="s">
        <v>20</v>
      </c>
      <c r="E31" s="23"/>
      <c r="F31" s="24">
        <f>+'Proposed Rates'!D74</f>
        <v>0</v>
      </c>
      <c r="G31" s="25">
        <f t="shared" si="29"/>
        <v>470</v>
      </c>
      <c r="H31" s="26">
        <f t="shared" si="0"/>
        <v>0</v>
      </c>
      <c r="I31" s="27"/>
      <c r="J31" s="28">
        <f>+'Proposed Rates'!E74</f>
        <v>-1E-4</v>
      </c>
      <c r="K31" s="25">
        <f t="shared" si="30"/>
        <v>470</v>
      </c>
      <c r="L31" s="26">
        <f t="shared" si="22"/>
        <v>-4.7E-2</v>
      </c>
      <c r="M31" s="27"/>
      <c r="N31" s="30">
        <f t="shared" si="23"/>
        <v>-4.7E-2</v>
      </c>
      <c r="O31" s="31" t="str">
        <f t="shared" si="24"/>
        <v/>
      </c>
      <c r="Q31" s="28">
        <f>+'Proposed Rates'!F74</f>
        <v>-2.0000000000000001E-4</v>
      </c>
      <c r="R31" s="25">
        <f t="shared" si="31"/>
        <v>470</v>
      </c>
      <c r="S31" s="26">
        <f t="shared" si="25"/>
        <v>-9.4E-2</v>
      </c>
      <c r="T31" s="27"/>
      <c r="U31" s="30">
        <f t="shared" si="1"/>
        <v>-4.7E-2</v>
      </c>
      <c r="V31" s="31">
        <f t="shared" si="2"/>
        <v>1</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38.25" x14ac:dyDescent="0.2">
      <c r="B36" s="229" t="s">
        <v>101</v>
      </c>
      <c r="C36" s="21"/>
      <c r="D36" s="22" t="s">
        <v>20</v>
      </c>
      <c r="E36" s="23"/>
      <c r="F36" s="24">
        <f>+'Proposed Rates'!D59</f>
        <v>1.2999999999999999E-3</v>
      </c>
      <c r="G36" s="45">
        <f>$F$18</f>
        <v>470</v>
      </c>
      <c r="H36" s="26">
        <f t="shared" si="0"/>
        <v>0.61099999999999999</v>
      </c>
      <c r="I36" s="27"/>
      <c r="J36" s="46">
        <f>+'Proposed Rates'!E59</f>
        <v>-6.9999999999999999E-4</v>
      </c>
      <c r="K36" s="45">
        <f>$F$18</f>
        <v>470</v>
      </c>
      <c r="L36" s="26">
        <f t="shared" si="22"/>
        <v>-0.32900000000000001</v>
      </c>
      <c r="M36" s="27"/>
      <c r="N36" s="30">
        <f t="shared" si="23"/>
        <v>-0.94</v>
      </c>
      <c r="O36" s="31">
        <f t="shared" si="24"/>
        <v>-1.5384615384615383</v>
      </c>
      <c r="Q36" s="28">
        <f>+'Proposed Rates'!F59</f>
        <v>-8.0000000000000004E-4</v>
      </c>
      <c r="R36" s="45">
        <f>$F$18</f>
        <v>470</v>
      </c>
      <c r="S36" s="26">
        <f t="shared" si="25"/>
        <v>-0.376</v>
      </c>
      <c r="T36" s="27"/>
      <c r="U36" s="30">
        <f t="shared" si="1"/>
        <v>-4.6999999999999986E-2</v>
      </c>
      <c r="V36" s="31">
        <f t="shared" si="2"/>
        <v>0.14285714285714282</v>
      </c>
      <c r="X36" s="28">
        <f>+'Proposed Rates'!G59</f>
        <v>0</v>
      </c>
      <c r="Y36" s="45">
        <f>$F$18</f>
        <v>470</v>
      </c>
      <c r="Z36" s="26">
        <f t="shared" si="26"/>
        <v>0</v>
      </c>
      <c r="AA36" s="27"/>
      <c r="AB36" s="30">
        <f t="shared" si="3"/>
        <v>0.376</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17.074999999999999</v>
      </c>
      <c r="I39" s="62"/>
      <c r="J39" s="239"/>
      <c r="K39" s="240"/>
      <c r="L39" s="238">
        <f>SUM(L23:L38)</f>
        <v>17.715999999999998</v>
      </c>
      <c r="M39" s="62"/>
      <c r="N39" s="37">
        <f t="shared" si="23"/>
        <v>0.64099999999999824</v>
      </c>
      <c r="O39" s="38">
        <f t="shared" si="24"/>
        <v>3.7540263543191697E-2</v>
      </c>
      <c r="Q39" s="239"/>
      <c r="R39" s="240"/>
      <c r="S39" s="238">
        <f>SUM(S23:S38)</f>
        <v>19.383999999999997</v>
      </c>
      <c r="T39" s="62"/>
      <c r="U39" s="37">
        <f t="shared" si="1"/>
        <v>1.6679999999999993</v>
      </c>
      <c r="V39" s="38">
        <f t="shared" si="2"/>
        <v>9.415217882140435E-2</v>
      </c>
      <c r="X39" s="239"/>
      <c r="Y39" s="240"/>
      <c r="Z39" s="238">
        <f>SUM(Z23:Z38)</f>
        <v>21.482000000000003</v>
      </c>
      <c r="AA39" s="62"/>
      <c r="AB39" s="37">
        <f t="shared" si="3"/>
        <v>2.0980000000000061</v>
      </c>
      <c r="AC39" s="38">
        <f t="shared" si="4"/>
        <v>0.10823359471729295</v>
      </c>
      <c r="AE39" s="239"/>
      <c r="AF39" s="240"/>
      <c r="AG39" s="238">
        <f>SUM(AG23:AG38)</f>
        <v>22.785</v>
      </c>
      <c r="AH39" s="62"/>
      <c r="AI39" s="37">
        <f t="shared" si="5"/>
        <v>1.3029999999999973</v>
      </c>
      <c r="AJ39" s="38">
        <f t="shared" si="6"/>
        <v>6.0655432455078533E-2</v>
      </c>
      <c r="AL39" s="239"/>
      <c r="AM39" s="240"/>
      <c r="AN39" s="238">
        <f>SUM(AN23:AN38)</f>
        <v>23.944000000000003</v>
      </c>
      <c r="AO39" s="62"/>
      <c r="AP39" s="37">
        <f t="shared" si="7"/>
        <v>1.1590000000000025</v>
      </c>
      <c r="AQ39" s="38">
        <f t="shared" si="8"/>
        <v>5.0866798332236229E-2</v>
      </c>
    </row>
    <row r="40" spans="2:43" ht="38.25" x14ac:dyDescent="0.2">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f>'Proposed Rates'!E129</f>
        <v>2.5999999999999999E-3</v>
      </c>
      <c r="K42" s="25">
        <f t="shared" si="36"/>
        <v>470</v>
      </c>
      <c r="L42" s="26">
        <f t="shared" ref="L42:L43" si="42">K42*J42</f>
        <v>1.222</v>
      </c>
      <c r="M42" s="42"/>
      <c r="N42" s="30">
        <f t="shared" ref="N42:N43" si="43">L42-H42</f>
        <v>1.222</v>
      </c>
      <c r="O42" s="31" t="str">
        <f t="shared" ref="O42:O64" si="44">IF((H42)=0,"",(N42/H42))</f>
        <v/>
      </c>
      <c r="Q42" s="28">
        <f>'Proposed Rates'!F129</f>
        <v>0</v>
      </c>
      <c r="R42" s="25">
        <f t="shared" si="37"/>
        <v>470</v>
      </c>
      <c r="S42" s="26">
        <f t="shared" ref="S42:S43" si="45">R42*Q42</f>
        <v>0</v>
      </c>
      <c r="T42" s="42"/>
      <c r="U42" s="30">
        <f t="shared" si="1"/>
        <v>-1.222</v>
      </c>
      <c r="V42" s="31">
        <f t="shared" si="2"/>
        <v>-1</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8.25" x14ac:dyDescent="0.2">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
      <c r="B44" s="43" t="s">
        <v>24</v>
      </c>
      <c r="C44" s="21"/>
      <c r="D44" s="22" t="s">
        <v>20</v>
      </c>
      <c r="E44" s="23"/>
      <c r="F44" s="44">
        <f>'Proposed Rates'!D240</f>
        <v>6.0000000000000002E-5</v>
      </c>
      <c r="G44" s="45">
        <f>$F$18+G45</f>
        <v>485.74500000000006</v>
      </c>
      <c r="H44" s="26">
        <f>G44*F44</f>
        <v>2.9144700000000006E-2</v>
      </c>
      <c r="I44" s="27"/>
      <c r="J44" s="44">
        <f>'Proposed Rates'!E240</f>
        <v>6.0000000000000002E-5</v>
      </c>
      <c r="K44" s="45">
        <f>+$G$44</f>
        <v>485.74500000000006</v>
      </c>
      <c r="L44" s="26">
        <f>K44*J44</f>
        <v>2.9144700000000006E-2</v>
      </c>
      <c r="M44" s="27"/>
      <c r="N44" s="30">
        <f>L44-H44</f>
        <v>0</v>
      </c>
      <c r="O44" s="31">
        <f>IF((H44)=0,"",(N44/H44))</f>
        <v>0</v>
      </c>
      <c r="Q44" s="44">
        <f>'Proposed Rates'!F240</f>
        <v>6.0000000000000002E-5</v>
      </c>
      <c r="R44" s="45">
        <f>+$G$44</f>
        <v>485.74500000000006</v>
      </c>
      <c r="S44" s="26">
        <f>R44*Q44</f>
        <v>2.9144700000000006E-2</v>
      </c>
      <c r="T44" s="27"/>
      <c r="U44" s="30">
        <f t="shared" si="1"/>
        <v>0</v>
      </c>
      <c r="V44" s="31">
        <f t="shared" si="2"/>
        <v>0</v>
      </c>
      <c r="X44" s="44">
        <f>'Proposed Rates'!G240</f>
        <v>6.0000000000000002E-5</v>
      </c>
      <c r="Y44" s="45">
        <f>+$G$44</f>
        <v>485.74500000000006</v>
      </c>
      <c r="Z44" s="26">
        <f>Y44*X44</f>
        <v>2.9144700000000006E-2</v>
      </c>
      <c r="AA44" s="27"/>
      <c r="AB44" s="30">
        <f t="shared" si="3"/>
        <v>0</v>
      </c>
      <c r="AC44" s="31">
        <f t="shared" si="4"/>
        <v>0</v>
      </c>
      <c r="AE44" s="44">
        <f>'Proposed Rates'!H240</f>
        <v>6.0000000000000002E-5</v>
      </c>
      <c r="AF44" s="45">
        <f>+$G$44</f>
        <v>485.74500000000006</v>
      </c>
      <c r="AG44" s="26">
        <f>AF44*AE44</f>
        <v>2.9144700000000006E-2</v>
      </c>
      <c r="AH44" s="27"/>
      <c r="AI44" s="30">
        <f t="shared" si="5"/>
        <v>0</v>
      </c>
      <c r="AJ44" s="31">
        <f t="shared" si="6"/>
        <v>0</v>
      </c>
      <c r="AL44" s="44">
        <f>'Proposed Rates'!I240</f>
        <v>6.0000000000000002E-5</v>
      </c>
      <c r="AM44" s="45">
        <f>+$G$44</f>
        <v>485.74500000000006</v>
      </c>
      <c r="AN44" s="26">
        <f>AM44*AL44</f>
        <v>2.9144700000000006E-2</v>
      </c>
      <c r="AO44" s="27"/>
      <c r="AP44" s="30">
        <f t="shared" si="7"/>
        <v>0</v>
      </c>
      <c r="AQ44" s="31">
        <f t="shared" si="8"/>
        <v>0</v>
      </c>
    </row>
    <row r="45" spans="2:43" x14ac:dyDescent="0.2">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19.018734350000006</v>
      </c>
      <c r="I47" s="36"/>
      <c r="J47" s="53"/>
      <c r="K47" s="55"/>
      <c r="L47" s="54">
        <f>SUM(L40:L46)+L39</f>
        <v>20.71172172</v>
      </c>
      <c r="M47" s="36"/>
      <c r="N47" s="37">
        <f t="shared" ref="N47:N64" si="57">L47-H47</f>
        <v>1.6929873699999938</v>
      </c>
      <c r="O47" s="38">
        <f t="shared" si="44"/>
        <v>8.901682619064466E-2</v>
      </c>
      <c r="Q47" s="53"/>
      <c r="R47" s="55"/>
      <c r="S47" s="54">
        <f>SUM(S40:S46)+S39</f>
        <v>21.157721720000001</v>
      </c>
      <c r="T47" s="36"/>
      <c r="U47" s="37">
        <f t="shared" si="1"/>
        <v>0.44600000000000151</v>
      </c>
      <c r="V47" s="38">
        <f t="shared" si="2"/>
        <v>2.1533699903341572E-2</v>
      </c>
      <c r="X47" s="53"/>
      <c r="Y47" s="55"/>
      <c r="Z47" s="54">
        <f>SUM(Z40:Z46)+Z39</f>
        <v>23.537721720000008</v>
      </c>
      <c r="AA47" s="36"/>
      <c r="AB47" s="37">
        <f t="shared" si="3"/>
        <v>2.3800000000000061</v>
      </c>
      <c r="AC47" s="38">
        <f t="shared" si="4"/>
        <v>0.11248848205382322</v>
      </c>
      <c r="AE47" s="53"/>
      <c r="AF47" s="55"/>
      <c r="AG47" s="54">
        <f>SUM(AG40:AG46)+AG39</f>
        <v>24.840721720000005</v>
      </c>
      <c r="AH47" s="36"/>
      <c r="AI47" s="37">
        <f t="shared" si="5"/>
        <v>1.3029999999999973</v>
      </c>
      <c r="AJ47" s="38">
        <f t="shared" si="6"/>
        <v>5.5357949061520167E-2</v>
      </c>
      <c r="AL47" s="53"/>
      <c r="AM47" s="55"/>
      <c r="AN47" s="54">
        <f>SUM(AN40:AN46)+AN39</f>
        <v>25.999721720000004</v>
      </c>
      <c r="AO47" s="36"/>
      <c r="AP47" s="37">
        <f t="shared" si="7"/>
        <v>1.1589999999999989</v>
      </c>
      <c r="AQ47" s="38">
        <f t="shared" si="8"/>
        <v>4.665725952184608E-2</v>
      </c>
    </row>
    <row r="48" spans="2:43" x14ac:dyDescent="0.2">
      <c r="B48" s="27" t="s">
        <v>28</v>
      </c>
      <c r="C48" s="27"/>
      <c r="D48" s="22" t="s">
        <v>20</v>
      </c>
      <c r="E48" s="57"/>
      <c r="F48" s="28">
        <f>'Proposed Rates'!D160</f>
        <v>7.1000000000000004E-3</v>
      </c>
      <c r="G48" s="58">
        <f>F18+G45</f>
        <v>485.74500000000006</v>
      </c>
      <c r="H48" s="26">
        <f>G48*F48</f>
        <v>3.4487895000000006</v>
      </c>
      <c r="I48" s="27"/>
      <c r="J48" s="28">
        <f>'Proposed Rates'!E160</f>
        <v>6.8999999999999999E-3</v>
      </c>
      <c r="K48" s="58">
        <f>G48</f>
        <v>485.74500000000006</v>
      </c>
      <c r="L48" s="26">
        <f>K48*J48</f>
        <v>3.3516405000000002</v>
      </c>
      <c r="M48" s="27"/>
      <c r="N48" s="30">
        <f t="shared" si="57"/>
        <v>-9.7149000000000374E-2</v>
      </c>
      <c r="O48" s="31">
        <f t="shared" si="44"/>
        <v>-2.8169014084507147E-2</v>
      </c>
      <c r="Q48" s="28">
        <f>'Proposed Rates'!F160</f>
        <v>6.8999999999999999E-3</v>
      </c>
      <c r="R48" s="58">
        <f>K48</f>
        <v>485.74500000000006</v>
      </c>
      <c r="S48" s="26">
        <f>R48*Q48</f>
        <v>3.3516405000000002</v>
      </c>
      <c r="T48" s="27"/>
      <c r="U48" s="30">
        <f t="shared" si="1"/>
        <v>0</v>
      </c>
      <c r="V48" s="31">
        <f t="shared" si="2"/>
        <v>0</v>
      </c>
      <c r="X48" s="28">
        <f>'Proposed Rates'!G160</f>
        <v>6.8999999999999999E-3</v>
      </c>
      <c r="Y48" s="58">
        <f>R48</f>
        <v>485.74500000000006</v>
      </c>
      <c r="Z48" s="26">
        <f>Y48*X48</f>
        <v>3.3516405000000002</v>
      </c>
      <c r="AA48" s="27"/>
      <c r="AB48" s="30">
        <f t="shared" si="3"/>
        <v>0</v>
      </c>
      <c r="AC48" s="31">
        <f t="shared" si="4"/>
        <v>0</v>
      </c>
      <c r="AE48" s="28">
        <f>'Proposed Rates'!H160</f>
        <v>6.8999999999999999E-3</v>
      </c>
      <c r="AF48" s="58">
        <f>Y48</f>
        <v>485.74500000000006</v>
      </c>
      <c r="AG48" s="26">
        <f>AF48*AE48</f>
        <v>3.3516405000000002</v>
      </c>
      <c r="AH48" s="27"/>
      <c r="AI48" s="30">
        <f t="shared" si="5"/>
        <v>0</v>
      </c>
      <c r="AJ48" s="31">
        <f t="shared" si="6"/>
        <v>0</v>
      </c>
      <c r="AL48" s="28">
        <f>'Proposed Rates'!I160</f>
        <v>6.8999999999999999E-3</v>
      </c>
      <c r="AM48" s="58">
        <f>AF48</f>
        <v>485.74500000000006</v>
      </c>
      <c r="AN48" s="26">
        <f>AM48*AL48</f>
        <v>3.3516405000000002</v>
      </c>
      <c r="AO48" s="27"/>
      <c r="AP48" s="30">
        <f t="shared" si="7"/>
        <v>0</v>
      </c>
      <c r="AQ48" s="31">
        <f t="shared" si="8"/>
        <v>0</v>
      </c>
    </row>
    <row r="49" spans="2:43" ht="25.5" x14ac:dyDescent="0.2">
      <c r="B49" s="60" t="s">
        <v>29</v>
      </c>
      <c r="C49" s="27"/>
      <c r="D49" s="22" t="s">
        <v>20</v>
      </c>
      <c r="E49" s="57"/>
      <c r="F49" s="28">
        <f>'Proposed Rates'!D174</f>
        <v>5.0000000000000001E-3</v>
      </c>
      <c r="G49" s="58">
        <f>G48</f>
        <v>485.74500000000006</v>
      </c>
      <c r="H49" s="26">
        <f>G49*F49</f>
        <v>2.4287250000000005</v>
      </c>
      <c r="I49" s="27"/>
      <c r="J49" s="28">
        <f>'Proposed Rates'!E174</f>
        <v>5.0000000000000001E-3</v>
      </c>
      <c r="K49" s="58">
        <f>K48</f>
        <v>485.74500000000006</v>
      </c>
      <c r="L49" s="26">
        <f>K49*J49</f>
        <v>2.4287250000000005</v>
      </c>
      <c r="M49" s="27"/>
      <c r="N49" s="30">
        <f t="shared" si="57"/>
        <v>0</v>
      </c>
      <c r="O49" s="31">
        <f t="shared" si="44"/>
        <v>0</v>
      </c>
      <c r="Q49" s="28">
        <f>'Proposed Rates'!F174</f>
        <v>5.0000000000000001E-3</v>
      </c>
      <c r="R49" s="58">
        <f>R48</f>
        <v>485.74500000000006</v>
      </c>
      <c r="S49" s="26">
        <f>R49*Q49</f>
        <v>2.4287250000000005</v>
      </c>
      <c r="T49" s="27"/>
      <c r="U49" s="30">
        <f t="shared" si="1"/>
        <v>0</v>
      </c>
      <c r="V49" s="31">
        <f t="shared" si="2"/>
        <v>0</v>
      </c>
      <c r="X49" s="28">
        <f>'Proposed Rates'!G174</f>
        <v>5.0000000000000001E-3</v>
      </c>
      <c r="Y49" s="58">
        <f>Y48</f>
        <v>485.74500000000006</v>
      </c>
      <c r="Z49" s="26">
        <f>Y49*X49</f>
        <v>2.4287250000000005</v>
      </c>
      <c r="AA49" s="27"/>
      <c r="AB49" s="30">
        <f t="shared" si="3"/>
        <v>0</v>
      </c>
      <c r="AC49" s="31">
        <f t="shared" si="4"/>
        <v>0</v>
      </c>
      <c r="AE49" s="28">
        <f>'Proposed Rates'!H174</f>
        <v>5.0000000000000001E-3</v>
      </c>
      <c r="AF49" s="58">
        <f>AF48</f>
        <v>485.74500000000006</v>
      </c>
      <c r="AG49" s="26">
        <f>AF49*AE49</f>
        <v>2.4287250000000005</v>
      </c>
      <c r="AH49" s="27"/>
      <c r="AI49" s="30">
        <f t="shared" si="5"/>
        <v>0</v>
      </c>
      <c r="AJ49" s="31">
        <f t="shared" si="6"/>
        <v>0</v>
      </c>
      <c r="AL49" s="28">
        <f>'Proposed Rates'!I174</f>
        <v>5.0000000000000001E-3</v>
      </c>
      <c r="AM49" s="58">
        <f>AM48</f>
        <v>485.74500000000006</v>
      </c>
      <c r="AN49" s="26">
        <f>AM49*AL49</f>
        <v>2.4287250000000005</v>
      </c>
      <c r="AO49" s="27"/>
      <c r="AP49" s="30">
        <f t="shared" si="7"/>
        <v>0</v>
      </c>
      <c r="AQ49" s="31">
        <f t="shared" si="8"/>
        <v>0</v>
      </c>
    </row>
    <row r="50" spans="2:43" ht="25.5" x14ac:dyDescent="0.2">
      <c r="B50" s="50" t="s">
        <v>30</v>
      </c>
      <c r="C50" s="35"/>
      <c r="D50" s="35"/>
      <c r="E50" s="35"/>
      <c r="F50" s="61"/>
      <c r="G50" s="53"/>
      <c r="H50" s="54">
        <f>SUM(H47:H49)</f>
        <v>24.896248850000006</v>
      </c>
      <c r="I50" s="62"/>
      <c r="J50" s="63"/>
      <c r="K50" s="53"/>
      <c r="L50" s="54">
        <f>SUM(L47:L49)</f>
        <v>26.492087220000002</v>
      </c>
      <c r="M50" s="62"/>
      <c r="N50" s="37">
        <f t="shared" si="57"/>
        <v>1.5958383699999956</v>
      </c>
      <c r="O50" s="38">
        <f t="shared" si="44"/>
        <v>6.4099550884750861E-2</v>
      </c>
      <c r="Q50" s="63"/>
      <c r="R50" s="53"/>
      <c r="S50" s="54">
        <f>SUM(S47:S49)</f>
        <v>26.93808722</v>
      </c>
      <c r="T50" s="62"/>
      <c r="U50" s="37">
        <f t="shared" si="1"/>
        <v>0.44599999999999795</v>
      </c>
      <c r="V50" s="38">
        <f t="shared" si="2"/>
        <v>1.6835215598387944E-2</v>
      </c>
      <c r="X50" s="63"/>
      <c r="Y50" s="53"/>
      <c r="Z50" s="54">
        <f>SUM(Z47:Z49)</f>
        <v>29.31808722000001</v>
      </c>
      <c r="AA50" s="62"/>
      <c r="AB50" s="37">
        <f t="shared" si="3"/>
        <v>2.3800000000000097</v>
      </c>
      <c r="AC50" s="38">
        <f t="shared" si="4"/>
        <v>8.8350742224674178E-2</v>
      </c>
      <c r="AE50" s="63"/>
      <c r="AF50" s="53"/>
      <c r="AG50" s="54">
        <f>SUM(AG47:AG49)</f>
        <v>30.621087220000007</v>
      </c>
      <c r="AH50" s="62"/>
      <c r="AI50" s="37">
        <f t="shared" si="5"/>
        <v>1.3029999999999973</v>
      </c>
      <c r="AJ50" s="38">
        <f t="shared" si="6"/>
        <v>4.4443554254491945E-2</v>
      </c>
      <c r="AL50" s="63"/>
      <c r="AM50" s="53"/>
      <c r="AN50" s="54">
        <f>SUM(AN47:AN49)</f>
        <v>31.780087220000006</v>
      </c>
      <c r="AO50" s="62"/>
      <c r="AP50" s="37">
        <f t="shared" si="7"/>
        <v>1.1589999999999989</v>
      </c>
      <c r="AQ50" s="38">
        <f t="shared" si="8"/>
        <v>3.7849733801842408E-2</v>
      </c>
    </row>
    <row r="51" spans="2:43" ht="25.5" x14ac:dyDescent="0.2">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5" x14ac:dyDescent="0.2">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
      <c r="B53" s="21" t="s">
        <v>33</v>
      </c>
      <c r="C53" s="21"/>
      <c r="D53" s="22" t="s">
        <v>17</v>
      </c>
      <c r="E53" s="23"/>
      <c r="F53" s="66">
        <f>'Proposed Rates'!D209</f>
        <v>0.25</v>
      </c>
      <c r="G53" s="25">
        <v>1</v>
      </c>
      <c r="H53" s="67">
        <f t="shared" si="58"/>
        <v>0.25</v>
      </c>
      <c r="I53" s="27"/>
      <c r="J53" s="66">
        <f>'Proposed Rates'!E209</f>
        <v>0.62</v>
      </c>
      <c r="K53" s="29">
        <v>1</v>
      </c>
      <c r="L53" s="67">
        <f t="shared" si="59"/>
        <v>0.62</v>
      </c>
      <c r="M53" s="27"/>
      <c r="N53" s="30">
        <f t="shared" si="57"/>
        <v>0.37</v>
      </c>
      <c r="O53" s="68">
        <f t="shared" si="44"/>
        <v>1.48</v>
      </c>
      <c r="Q53" s="66">
        <f>'Proposed Rates'!F209</f>
        <v>0.64</v>
      </c>
      <c r="R53" s="29">
        <v>1</v>
      </c>
      <c r="S53" s="67">
        <f t="shared" si="60"/>
        <v>0.64</v>
      </c>
      <c r="T53" s="27"/>
      <c r="U53" s="30">
        <f t="shared" si="1"/>
        <v>2.0000000000000018E-2</v>
      </c>
      <c r="V53" s="68">
        <f t="shared" si="2"/>
        <v>3.2258064516129059E-2</v>
      </c>
      <c r="X53" s="66">
        <f>'Proposed Rates'!G209</f>
        <v>0.66</v>
      </c>
      <c r="Y53" s="29">
        <v>1</v>
      </c>
      <c r="Z53" s="67">
        <f t="shared" si="61"/>
        <v>0.66</v>
      </c>
      <c r="AA53" s="27"/>
      <c r="AB53" s="30">
        <f t="shared" si="3"/>
        <v>2.0000000000000018E-2</v>
      </c>
      <c r="AC53" s="68">
        <f t="shared" si="4"/>
        <v>3.1250000000000028E-2</v>
      </c>
      <c r="AE53" s="66">
        <f>'Proposed Rates'!H209</f>
        <v>0.68</v>
      </c>
      <c r="AF53" s="29">
        <v>1</v>
      </c>
      <c r="AG53" s="67">
        <f t="shared" si="62"/>
        <v>0.68</v>
      </c>
      <c r="AH53" s="27"/>
      <c r="AI53" s="30">
        <f t="shared" si="5"/>
        <v>2.0000000000000018E-2</v>
      </c>
      <c r="AJ53" s="68">
        <f t="shared" si="6"/>
        <v>3.0303030303030328E-2</v>
      </c>
      <c r="AL53" s="66">
        <f>'Proposed Rates'!I209</f>
        <v>0.7</v>
      </c>
      <c r="AM53" s="29">
        <v>1</v>
      </c>
      <c r="AN53" s="67">
        <f t="shared" si="63"/>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86.998554350000006</v>
      </c>
      <c r="I60" s="94"/>
      <c r="J60" s="95"/>
      <c r="K60" s="95"/>
      <c r="L60" s="93">
        <f>SUM(L51:L56,L50)</f>
        <v>88.964392720000006</v>
      </c>
      <c r="M60" s="96"/>
      <c r="N60" s="97">
        <f t="shared" ref="N60" si="70">L60-H60</f>
        <v>1.9658383700000002</v>
      </c>
      <c r="O60" s="98">
        <f t="shared" ref="O60" si="71">IF((H60)=0,"",(N60/H60))</f>
        <v>2.259621880716918E-2</v>
      </c>
      <c r="Q60" s="95"/>
      <c r="R60" s="95"/>
      <c r="S60" s="93">
        <f>SUM(S51:S56,S50)</f>
        <v>89.43039272</v>
      </c>
      <c r="T60" s="96"/>
      <c r="U60" s="97">
        <f t="shared" si="1"/>
        <v>0.46599999999999397</v>
      </c>
      <c r="V60" s="98">
        <f>IF((L60)=0,"",(U60/L60))</f>
        <v>5.238050704922453E-3</v>
      </c>
      <c r="X60" s="95"/>
      <c r="Y60" s="95"/>
      <c r="Z60" s="93">
        <f>SUM(Z51:Z56,Z50)</f>
        <v>91.830392720000006</v>
      </c>
      <c r="AA60" s="96"/>
      <c r="AB60" s="97">
        <f t="shared" si="3"/>
        <v>2.4000000000000057</v>
      </c>
      <c r="AC60" s="98">
        <f>IF((S60)=0,"",(AB60/S60))</f>
        <v>2.6836514153686316E-2</v>
      </c>
      <c r="AE60" s="95"/>
      <c r="AF60" s="95"/>
      <c r="AG60" s="93">
        <f>SUM(AG51:AG56,AG50)</f>
        <v>93.153392720000014</v>
      </c>
      <c r="AH60" s="96"/>
      <c r="AI60" s="97">
        <f t="shared" ref="AI60:AI64" si="72">AG60-Z60</f>
        <v>1.3230000000000075</v>
      </c>
      <c r="AJ60" s="98">
        <f>IF((Z60)=0,"",(AI60/Z60))</f>
        <v>1.4406994904551546E-2</v>
      </c>
      <c r="AL60" s="95"/>
      <c r="AM60" s="95"/>
      <c r="AN60" s="93">
        <f>SUM(AN51:AN56,AN50)</f>
        <v>94.332392720000001</v>
      </c>
      <c r="AO60" s="96"/>
      <c r="AP60" s="97">
        <f t="shared" ref="AP60:AP64" si="73">AN60-AG60</f>
        <v>1.1789999999999878</v>
      </c>
      <c r="AQ60" s="98">
        <f>IF((AG60)=0,"",(AP60/AG60))</f>
        <v>1.2656543852823696E-2</v>
      </c>
    </row>
    <row r="61" spans="2:43" x14ac:dyDescent="0.2">
      <c r="B61" s="99" t="s">
        <v>40</v>
      </c>
      <c r="C61" s="21"/>
      <c r="D61" s="21"/>
      <c r="E61" s="21"/>
      <c r="F61" s="100">
        <v>0.13</v>
      </c>
      <c r="G61" s="101"/>
      <c r="H61" s="102">
        <f>H60*F61</f>
        <v>11.309812065500001</v>
      </c>
      <c r="I61" s="103"/>
      <c r="J61" s="104">
        <v>0.13</v>
      </c>
      <c r="K61" s="103"/>
      <c r="L61" s="105">
        <f>L60*J61</f>
        <v>11.565371053600002</v>
      </c>
      <c r="M61" s="106"/>
      <c r="N61" s="107">
        <f t="shared" si="57"/>
        <v>0.25555898810000066</v>
      </c>
      <c r="O61" s="108">
        <f t="shared" si="44"/>
        <v>2.2596218807169235E-2</v>
      </c>
      <c r="Q61" s="104">
        <v>0.13</v>
      </c>
      <c r="R61" s="103"/>
      <c r="S61" s="105">
        <f>S60*Q61</f>
        <v>11.6259510536</v>
      </c>
      <c r="T61" s="106"/>
      <c r="U61" s="107">
        <f t="shared" si="1"/>
        <v>6.057999999999808E-2</v>
      </c>
      <c r="V61" s="108">
        <f t="shared" ref="V61:V70" si="74">IF((L61)=0,"",(U61/L61))</f>
        <v>5.2380507049223542E-3</v>
      </c>
      <c r="X61" s="104">
        <v>0.13</v>
      </c>
      <c r="Y61" s="103"/>
      <c r="Z61" s="105">
        <f>Z60*X61</f>
        <v>11.937951053600001</v>
      </c>
      <c r="AA61" s="106"/>
      <c r="AB61" s="107">
        <f t="shared" si="3"/>
        <v>0.31200000000000117</v>
      </c>
      <c r="AC61" s="108">
        <f t="shared" ref="AC61:AC70" si="75">IF((S61)=0,"",(AB61/S61))</f>
        <v>2.6836514153686354E-2</v>
      </c>
      <c r="AE61" s="104">
        <v>0.13</v>
      </c>
      <c r="AF61" s="103"/>
      <c r="AG61" s="105">
        <f>AG60*AE61</f>
        <v>12.109941053600002</v>
      </c>
      <c r="AH61" s="106"/>
      <c r="AI61" s="107">
        <f t="shared" si="72"/>
        <v>0.17199000000000098</v>
      </c>
      <c r="AJ61" s="108">
        <f t="shared" ref="AJ61:AJ70" si="76">IF((Z61)=0,"",(AI61/Z61))</f>
        <v>1.4406994904551546E-2</v>
      </c>
      <c r="AL61" s="104">
        <v>0.13</v>
      </c>
      <c r="AM61" s="103"/>
      <c r="AN61" s="105">
        <f>AN60*AL61</f>
        <v>12.263211053600001</v>
      </c>
      <c r="AO61" s="106"/>
      <c r="AP61" s="107">
        <f t="shared" si="73"/>
        <v>0.15326999999999913</v>
      </c>
      <c r="AQ61" s="108">
        <f t="shared" ref="AQ61:AQ70" si="77">IF((AG61)=0,"",(AP61/AG61))</f>
        <v>1.2656543852823755E-2</v>
      </c>
    </row>
    <row r="62" spans="2:43" x14ac:dyDescent="0.2">
      <c r="B62" s="109" t="s">
        <v>41</v>
      </c>
      <c r="C62" s="21"/>
      <c r="D62" s="21"/>
      <c r="E62" s="21"/>
      <c r="F62" s="110"/>
      <c r="G62" s="101"/>
      <c r="H62" s="102">
        <f>H60+H61</f>
        <v>98.308366415500004</v>
      </c>
      <c r="I62" s="103"/>
      <c r="J62" s="103"/>
      <c r="K62" s="103"/>
      <c r="L62" s="105">
        <f>L60+L61</f>
        <v>100.52976377360001</v>
      </c>
      <c r="M62" s="106"/>
      <c r="N62" s="107">
        <f t="shared" si="57"/>
        <v>2.2213973581000062</v>
      </c>
      <c r="O62" s="108">
        <f t="shared" si="44"/>
        <v>2.2596218807169242E-2</v>
      </c>
      <c r="Q62" s="103"/>
      <c r="R62" s="103"/>
      <c r="S62" s="105">
        <f>S60+S61</f>
        <v>101.05634377360001</v>
      </c>
      <c r="T62" s="106"/>
      <c r="U62" s="107">
        <f t="shared" si="1"/>
        <v>0.52657999999999561</v>
      </c>
      <c r="V62" s="108">
        <f t="shared" si="74"/>
        <v>5.2380507049224765E-3</v>
      </c>
      <c r="X62" s="103"/>
      <c r="Y62" s="103"/>
      <c r="Z62" s="105">
        <f>Z60+Z61</f>
        <v>103.76834377360001</v>
      </c>
      <c r="AA62" s="106"/>
      <c r="AB62" s="107">
        <f t="shared" si="3"/>
        <v>2.7120000000000033</v>
      </c>
      <c r="AC62" s="108">
        <f t="shared" si="75"/>
        <v>2.6836514153686285E-2</v>
      </c>
      <c r="AE62" s="103"/>
      <c r="AF62" s="103"/>
      <c r="AG62" s="105">
        <f>AG60+AG61</f>
        <v>105.26333377360001</v>
      </c>
      <c r="AH62" s="106"/>
      <c r="AI62" s="107">
        <f t="shared" si="72"/>
        <v>1.4949900000000014</v>
      </c>
      <c r="AJ62" s="108">
        <f t="shared" si="76"/>
        <v>1.4406994904551478E-2</v>
      </c>
      <c r="AL62" s="103"/>
      <c r="AM62" s="103"/>
      <c r="AN62" s="105">
        <f>AN60+AN61</f>
        <v>106.5956037736</v>
      </c>
      <c r="AO62" s="106"/>
      <c r="AP62" s="107">
        <f t="shared" si="73"/>
        <v>1.3322699999999941</v>
      </c>
      <c r="AQ62" s="108">
        <f t="shared" si="77"/>
        <v>1.2656543852823771E-2</v>
      </c>
    </row>
    <row r="63" spans="2:43" ht="15.75" customHeight="1" x14ac:dyDescent="0.2">
      <c r="B63" s="415" t="s">
        <v>127</v>
      </c>
      <c r="C63" s="415"/>
      <c r="D63" s="415"/>
      <c r="E63" s="21"/>
      <c r="F63" s="267">
        <f>'Proposed Rates'!D268</f>
        <v>0.318</v>
      </c>
      <c r="G63" s="101"/>
      <c r="H63" s="111">
        <f>F63*H60</f>
        <v>27.665540283300004</v>
      </c>
      <c r="I63" s="103"/>
      <c r="J63" s="268">
        <f>'Proposed Rates'!E268</f>
        <v>0.318</v>
      </c>
      <c r="K63" s="103"/>
      <c r="L63" s="174">
        <f>J63*L60</f>
        <v>28.290676884960003</v>
      </c>
      <c r="M63" s="106"/>
      <c r="N63" s="112">
        <f t="shared" si="57"/>
        <v>0.62513660165999951</v>
      </c>
      <c r="O63" s="113">
        <f t="shared" si="44"/>
        <v>2.2596218807169159E-2</v>
      </c>
      <c r="Q63" s="268">
        <f>'Proposed Rates'!F268</f>
        <v>0.318</v>
      </c>
      <c r="R63" s="103"/>
      <c r="S63" s="174">
        <f>Q63*S60</f>
        <v>28.438864884960001</v>
      </c>
      <c r="T63" s="106"/>
      <c r="U63" s="112">
        <f t="shared" si="1"/>
        <v>0.14818799999999754</v>
      </c>
      <c r="V63" s="113">
        <f t="shared" si="74"/>
        <v>5.238050704922434E-3</v>
      </c>
      <c r="X63" s="268">
        <f>'Proposed Rates'!G268</f>
        <v>0.318</v>
      </c>
      <c r="Y63" s="103"/>
      <c r="Z63" s="174">
        <f>X63*Z60</f>
        <v>29.202064884960002</v>
      </c>
      <c r="AA63" s="106"/>
      <c r="AB63" s="112">
        <f t="shared" si="3"/>
        <v>0.76320000000000121</v>
      </c>
      <c r="AC63" s="113">
        <f t="shared" si="75"/>
        <v>2.6836514153686295E-2</v>
      </c>
      <c r="AE63" s="268">
        <f>'Proposed Rates'!H268</f>
        <v>0.318</v>
      </c>
      <c r="AF63" s="103"/>
      <c r="AG63" s="174">
        <f>AE63*AG60</f>
        <v>29.622778884960006</v>
      </c>
      <c r="AH63" s="106"/>
      <c r="AI63" s="112">
        <f t="shared" si="72"/>
        <v>0.42071400000000381</v>
      </c>
      <c r="AJ63" s="113">
        <f t="shared" si="76"/>
        <v>1.4406994904551594E-2</v>
      </c>
      <c r="AL63" s="268">
        <f>'Proposed Rates'!I268</f>
        <v>0.318</v>
      </c>
      <c r="AM63" s="103"/>
      <c r="AN63" s="174">
        <f>AL63*AN60</f>
        <v>29.99770088496</v>
      </c>
      <c r="AO63" s="106"/>
      <c r="AP63" s="112">
        <f t="shared" si="73"/>
        <v>0.37492199999999443</v>
      </c>
      <c r="AQ63" s="113">
        <f t="shared" si="77"/>
        <v>1.2656543852823637E-2</v>
      </c>
    </row>
    <row r="64" spans="2:43" ht="13.5" customHeight="1" thickBot="1" x14ac:dyDescent="0.25">
      <c r="B64" s="416" t="s">
        <v>126</v>
      </c>
      <c r="C64" s="416"/>
      <c r="D64" s="416"/>
      <c r="E64" s="114"/>
      <c r="F64" s="115"/>
      <c r="G64" s="116"/>
      <c r="H64" s="117">
        <f>H62-H63</f>
        <v>70.6428261322</v>
      </c>
      <c r="I64" s="118"/>
      <c r="J64" s="118"/>
      <c r="K64" s="118"/>
      <c r="L64" s="119">
        <f>L62-L63</f>
        <v>72.239086888640003</v>
      </c>
      <c r="M64" s="120"/>
      <c r="N64" s="121">
        <f t="shared" si="57"/>
        <v>1.5962607564400031</v>
      </c>
      <c r="O64" s="122">
        <f t="shared" si="44"/>
        <v>2.2596218807169222E-2</v>
      </c>
      <c r="Q64" s="118"/>
      <c r="R64" s="118"/>
      <c r="S64" s="119">
        <f>S62-S63</f>
        <v>72.617478888640008</v>
      </c>
      <c r="T64" s="120"/>
      <c r="U64" s="121">
        <f t="shared" si="1"/>
        <v>0.37839200000000517</v>
      </c>
      <c r="V64" s="122">
        <f t="shared" si="74"/>
        <v>5.2380507049225927E-3</v>
      </c>
      <c r="X64" s="118"/>
      <c r="Y64" s="118"/>
      <c r="Z64" s="119">
        <f>Z62-Z63</f>
        <v>74.566278888639999</v>
      </c>
      <c r="AA64" s="120"/>
      <c r="AB64" s="121">
        <f t="shared" si="3"/>
        <v>1.9487999999999914</v>
      </c>
      <c r="AC64" s="122">
        <f t="shared" si="75"/>
        <v>2.6836514153686132E-2</v>
      </c>
      <c r="AE64" s="118"/>
      <c r="AF64" s="118"/>
      <c r="AG64" s="119">
        <f>AG62-AG63</f>
        <v>75.640554888639997</v>
      </c>
      <c r="AH64" s="120"/>
      <c r="AI64" s="121">
        <f t="shared" si="72"/>
        <v>1.0742759999999976</v>
      </c>
      <c r="AJ64" s="122">
        <f t="shared" si="76"/>
        <v>1.4406994904551433E-2</v>
      </c>
      <c r="AL64" s="118"/>
      <c r="AM64" s="118"/>
      <c r="AN64" s="119">
        <f>AN62-AN63</f>
        <v>76.597902888640007</v>
      </c>
      <c r="AO64" s="120"/>
      <c r="AP64" s="121">
        <f t="shared" si="73"/>
        <v>0.9573480000000103</v>
      </c>
      <c r="AQ64" s="122">
        <f t="shared" si="77"/>
        <v>1.2656543852823965E-2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82.970654350000018</v>
      </c>
      <c r="I66" s="134"/>
      <c r="J66" s="135"/>
      <c r="K66" s="135"/>
      <c r="L66" s="133">
        <f>SUM(L57:L58,L50,L51:L53)</f>
        <v>84.936492720000018</v>
      </c>
      <c r="M66" s="136"/>
      <c r="N66" s="137">
        <f t="shared" ref="N66:N70" si="78">L66-H66</f>
        <v>1.9658383700000002</v>
      </c>
      <c r="O66" s="98">
        <f t="shared" ref="O66:O70" si="79">IF((H66)=0,"",(N66/H66))</f>
        <v>2.3693176646617586E-2</v>
      </c>
      <c r="Q66" s="135"/>
      <c r="R66" s="135"/>
      <c r="S66" s="133">
        <f>SUM(S57:S58,S50,S51:S53)</f>
        <v>85.402492720000012</v>
      </c>
      <c r="T66" s="136"/>
      <c r="U66" s="137">
        <f t="shared" si="1"/>
        <v>0.46599999999999397</v>
      </c>
      <c r="V66" s="98">
        <f t="shared" si="74"/>
        <v>5.4864521135361746E-3</v>
      </c>
      <c r="X66" s="135"/>
      <c r="Y66" s="135"/>
      <c r="Z66" s="133">
        <f>SUM(Z57:Z58,Z50,Z51:Z53)</f>
        <v>87.802492720000004</v>
      </c>
      <c r="AA66" s="136"/>
      <c r="AB66" s="137">
        <f t="shared" si="3"/>
        <v>2.3999999999999915</v>
      </c>
      <c r="AC66" s="98">
        <f t="shared" si="75"/>
        <v>2.8102224227442796E-2</v>
      </c>
      <c r="AE66" s="135"/>
      <c r="AF66" s="135"/>
      <c r="AG66" s="133">
        <f>SUM(AG57:AG58,AG50,AG51:AG53)</f>
        <v>89.125492720000011</v>
      </c>
      <c r="AH66" s="136"/>
      <c r="AI66" s="137">
        <f t="shared" ref="AI66:AI70" si="80">AG66-Z66</f>
        <v>1.3230000000000075</v>
      </c>
      <c r="AJ66" s="98">
        <f t="shared" si="76"/>
        <v>1.5067909338508441E-2</v>
      </c>
      <c r="AL66" s="135"/>
      <c r="AM66" s="135"/>
      <c r="AN66" s="133">
        <f>SUM(AN57:AN58,AN50,AN51:AN53)</f>
        <v>90.304492720000013</v>
      </c>
      <c r="AO66" s="136"/>
      <c r="AP66" s="137">
        <f t="shared" ref="AP66:AP70" si="81">AN66-AG66</f>
        <v>1.179000000000002</v>
      </c>
      <c r="AQ66" s="98">
        <f t="shared" si="77"/>
        <v>1.3228538367849395E-2</v>
      </c>
    </row>
    <row r="67" spans="1:43" s="79" customFormat="1" x14ac:dyDescent="0.2">
      <c r="B67" s="138" t="s">
        <v>40</v>
      </c>
      <c r="C67" s="73"/>
      <c r="D67" s="73"/>
      <c r="E67" s="73"/>
      <c r="F67" s="139">
        <v>0.13</v>
      </c>
      <c r="G67" s="132"/>
      <c r="H67" s="140">
        <f>H66*F67</f>
        <v>10.786185065500003</v>
      </c>
      <c r="I67" s="141"/>
      <c r="J67" s="142">
        <v>0.13</v>
      </c>
      <c r="K67" s="143"/>
      <c r="L67" s="144">
        <f>L66*J67</f>
        <v>11.041744053600002</v>
      </c>
      <c r="M67" s="145"/>
      <c r="N67" s="146">
        <f t="shared" si="78"/>
        <v>0.25555898809999888</v>
      </c>
      <c r="O67" s="108">
        <f t="shared" si="79"/>
        <v>2.3693176646617478E-2</v>
      </c>
      <c r="Q67" s="142">
        <v>0.13</v>
      </c>
      <c r="R67" s="143"/>
      <c r="S67" s="144">
        <f>S66*Q67</f>
        <v>11.102324053600002</v>
      </c>
      <c r="T67" s="145"/>
      <c r="U67" s="146">
        <f t="shared" si="1"/>
        <v>6.0579999999999856E-2</v>
      </c>
      <c r="V67" s="108">
        <f t="shared" si="74"/>
        <v>5.4864521135362318E-3</v>
      </c>
      <c r="X67" s="142">
        <v>0.13</v>
      </c>
      <c r="Y67" s="143"/>
      <c r="Z67" s="144">
        <f>Z66*X67</f>
        <v>11.414324053600001</v>
      </c>
      <c r="AA67" s="145"/>
      <c r="AB67" s="146">
        <f t="shared" si="3"/>
        <v>0.31199999999999939</v>
      </c>
      <c r="AC67" s="108">
        <f t="shared" si="75"/>
        <v>2.8102224227442841E-2</v>
      </c>
      <c r="AE67" s="142">
        <v>0.13</v>
      </c>
      <c r="AF67" s="143"/>
      <c r="AG67" s="144">
        <f>AG66*AE67</f>
        <v>11.586314053600002</v>
      </c>
      <c r="AH67" s="145"/>
      <c r="AI67" s="146">
        <f t="shared" si="80"/>
        <v>0.17199000000000098</v>
      </c>
      <c r="AJ67" s="108">
        <f t="shared" si="76"/>
        <v>1.5067909338508441E-2</v>
      </c>
      <c r="AL67" s="142">
        <v>0.13</v>
      </c>
      <c r="AM67" s="143"/>
      <c r="AN67" s="144">
        <f>AN66*AL67</f>
        <v>11.739584053600002</v>
      </c>
      <c r="AO67" s="145"/>
      <c r="AP67" s="146">
        <f t="shared" si="81"/>
        <v>0.15326999999999913</v>
      </c>
      <c r="AQ67" s="108">
        <f t="shared" si="77"/>
        <v>1.3228538367849296E-2</v>
      </c>
    </row>
    <row r="68" spans="1:43" s="79" customFormat="1" x14ac:dyDescent="0.2">
      <c r="B68" s="147" t="s">
        <v>41</v>
      </c>
      <c r="C68" s="73"/>
      <c r="D68" s="73"/>
      <c r="E68" s="73"/>
      <c r="F68" s="148"/>
      <c r="G68" s="149"/>
      <c r="H68" s="140">
        <f>H66+H67</f>
        <v>93.756839415500025</v>
      </c>
      <c r="I68" s="141"/>
      <c r="J68" s="141"/>
      <c r="K68" s="141"/>
      <c r="L68" s="144">
        <f>L66+L67</f>
        <v>95.978236773600017</v>
      </c>
      <c r="M68" s="145"/>
      <c r="N68" s="146">
        <f t="shared" si="78"/>
        <v>2.2213973580999919</v>
      </c>
      <c r="O68" s="108">
        <f t="shared" si="79"/>
        <v>2.3693176646617495E-2</v>
      </c>
      <c r="Q68" s="141"/>
      <c r="R68" s="141"/>
      <c r="S68" s="144">
        <f>S66+S67</f>
        <v>96.504816773600012</v>
      </c>
      <c r="T68" s="145"/>
      <c r="U68" s="146">
        <f t="shared" si="1"/>
        <v>0.52657999999999561</v>
      </c>
      <c r="V68" s="108">
        <f t="shared" si="74"/>
        <v>5.4864521135361997E-3</v>
      </c>
      <c r="X68" s="141"/>
      <c r="Y68" s="141"/>
      <c r="Z68" s="144">
        <f>Z66+Z67</f>
        <v>99.216816773600002</v>
      </c>
      <c r="AA68" s="145"/>
      <c r="AB68" s="146">
        <f t="shared" si="3"/>
        <v>2.7119999999999891</v>
      </c>
      <c r="AC68" s="108">
        <f t="shared" si="75"/>
        <v>2.8102224227442785E-2</v>
      </c>
      <c r="AE68" s="141"/>
      <c r="AF68" s="141"/>
      <c r="AG68" s="144">
        <f>AG66+AG67</f>
        <v>100.71180677360002</v>
      </c>
      <c r="AH68" s="145"/>
      <c r="AI68" s="146">
        <f t="shared" si="80"/>
        <v>1.4949900000000156</v>
      </c>
      <c r="AJ68" s="108">
        <f t="shared" si="76"/>
        <v>1.5067909338508514E-2</v>
      </c>
      <c r="AL68" s="141"/>
      <c r="AM68" s="141"/>
      <c r="AN68" s="144">
        <f>AN66+AN67</f>
        <v>102.04407677360001</v>
      </c>
      <c r="AO68" s="145"/>
      <c r="AP68" s="146">
        <f t="shared" si="81"/>
        <v>1.3322699999999941</v>
      </c>
      <c r="AQ68" s="108">
        <f t="shared" si="77"/>
        <v>1.3228538367849312E-2</v>
      </c>
    </row>
    <row r="69" spans="1:43" s="79" customFormat="1" ht="15.75" customHeight="1" x14ac:dyDescent="0.2">
      <c r="B69" s="415" t="s">
        <v>127</v>
      </c>
      <c r="C69" s="415"/>
      <c r="D69" s="415"/>
      <c r="E69" s="73"/>
      <c r="F69" s="269">
        <f>F63</f>
        <v>0.318</v>
      </c>
      <c r="G69" s="149"/>
      <c r="H69" s="150">
        <f>F69*H66</f>
        <v>26.384668083300006</v>
      </c>
      <c r="I69" s="141"/>
      <c r="J69" s="268">
        <f>J63</f>
        <v>0.318</v>
      </c>
      <c r="K69" s="141"/>
      <c r="L69" s="175">
        <f>J69*L66</f>
        <v>27.009804684960006</v>
      </c>
      <c r="M69" s="145"/>
      <c r="N69" s="151">
        <f t="shared" si="78"/>
        <v>0.62513660165999951</v>
      </c>
      <c r="O69" s="113">
        <f t="shared" si="79"/>
        <v>2.3693176646617565E-2</v>
      </c>
      <c r="Q69" s="268">
        <f>Q63</f>
        <v>0.318</v>
      </c>
      <c r="R69" s="141"/>
      <c r="S69" s="175">
        <f>Q69*S66</f>
        <v>27.157992684960004</v>
      </c>
      <c r="T69" s="145"/>
      <c r="U69" s="151">
        <f t="shared" si="1"/>
        <v>0.14818799999999754</v>
      </c>
      <c r="V69" s="113">
        <f t="shared" si="74"/>
        <v>5.4864521135361546E-3</v>
      </c>
      <c r="X69" s="268">
        <f>X63</f>
        <v>0.318</v>
      </c>
      <c r="Y69" s="141"/>
      <c r="Z69" s="175">
        <f>X69*Z66</f>
        <v>27.921192684960001</v>
      </c>
      <c r="AA69" s="145"/>
      <c r="AB69" s="151">
        <f t="shared" si="3"/>
        <v>0.76319999999999766</v>
      </c>
      <c r="AC69" s="113">
        <f t="shared" si="75"/>
        <v>2.810222422744281E-2</v>
      </c>
      <c r="AE69" s="268">
        <f>AE63</f>
        <v>0.318</v>
      </c>
      <c r="AF69" s="141"/>
      <c r="AG69" s="175">
        <f>AE69*AG66</f>
        <v>28.341906684960005</v>
      </c>
      <c r="AH69" s="145"/>
      <c r="AI69" s="151">
        <f t="shared" si="80"/>
        <v>0.42071400000000381</v>
      </c>
      <c r="AJ69" s="113">
        <f t="shared" si="76"/>
        <v>1.5067909338508493E-2</v>
      </c>
      <c r="AL69" s="268">
        <f>AL63</f>
        <v>0.318</v>
      </c>
      <c r="AM69" s="141"/>
      <c r="AN69" s="175">
        <f>AL69*AN66</f>
        <v>28.716828684960003</v>
      </c>
      <c r="AO69" s="145"/>
      <c r="AP69" s="151">
        <f t="shared" si="81"/>
        <v>0.37492199999999798</v>
      </c>
      <c r="AQ69" s="113">
        <f t="shared" si="77"/>
        <v>1.3228538367849299E-2</v>
      </c>
    </row>
    <row r="70" spans="1:43" s="79" customFormat="1" ht="13.5" customHeight="1" thickBot="1" x14ac:dyDescent="0.25">
      <c r="B70" s="414" t="s">
        <v>128</v>
      </c>
      <c r="C70" s="414"/>
      <c r="D70" s="414"/>
      <c r="E70" s="152"/>
      <c r="F70" s="153"/>
      <c r="G70" s="154"/>
      <c r="H70" s="155">
        <f>H68-H69</f>
        <v>67.372171332200026</v>
      </c>
      <c r="I70" s="156"/>
      <c r="J70" s="156"/>
      <c r="K70" s="156"/>
      <c r="L70" s="157">
        <f>L68-L69</f>
        <v>68.968432088640014</v>
      </c>
      <c r="M70" s="158"/>
      <c r="N70" s="159">
        <f t="shared" si="78"/>
        <v>1.5962607564399889</v>
      </c>
      <c r="O70" s="160">
        <f t="shared" si="79"/>
        <v>2.3693176646617416E-2</v>
      </c>
      <c r="Q70" s="156"/>
      <c r="R70" s="156"/>
      <c r="S70" s="157">
        <f>S68-S69</f>
        <v>69.346824088640005</v>
      </c>
      <c r="T70" s="158"/>
      <c r="U70" s="159">
        <f t="shared" si="1"/>
        <v>0.37839199999999096</v>
      </c>
      <c r="V70" s="160">
        <f t="shared" si="74"/>
        <v>5.4864521135361138E-3</v>
      </c>
      <c r="X70" s="156"/>
      <c r="Y70" s="156"/>
      <c r="Z70" s="157">
        <f>Z68-Z69</f>
        <v>71.295624088639997</v>
      </c>
      <c r="AA70" s="158"/>
      <c r="AB70" s="159">
        <f t="shared" si="3"/>
        <v>1.9487999999999914</v>
      </c>
      <c r="AC70" s="160">
        <f t="shared" si="75"/>
        <v>2.8102224227442775E-2</v>
      </c>
      <c r="AE70" s="156"/>
      <c r="AF70" s="156"/>
      <c r="AG70" s="157">
        <f>AG68-AG69</f>
        <v>72.369900088640009</v>
      </c>
      <c r="AH70" s="158"/>
      <c r="AI70" s="159">
        <f t="shared" si="80"/>
        <v>1.0742760000000118</v>
      </c>
      <c r="AJ70" s="160">
        <f t="shared" si="76"/>
        <v>1.5067909338508522E-2</v>
      </c>
      <c r="AL70" s="156"/>
      <c r="AM70" s="156"/>
      <c r="AN70" s="157">
        <f>AN68-AN69</f>
        <v>73.327248088640005</v>
      </c>
      <c r="AO70" s="158"/>
      <c r="AP70" s="159">
        <f t="shared" si="81"/>
        <v>0.95734799999999609</v>
      </c>
      <c r="AQ70" s="160">
        <f t="shared" si="77"/>
        <v>1.3228538367849318E-2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0"/>
  <sheetViews>
    <sheetView view="pageBreakPreview" topLeftCell="A385" zoomScaleNormal="100" zoomScaleSheetLayoutView="100" workbookViewId="0">
      <selection activeCell="D266" sqref="D266"/>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72" t="s">
        <v>138</v>
      </c>
      <c r="B1" s="372"/>
      <c r="C1" s="372"/>
      <c r="D1" s="372"/>
    </row>
    <row r="2" spans="1:4" s="300" customFormat="1" ht="18" customHeight="1" x14ac:dyDescent="0.25">
      <c r="A2" s="373" t="s">
        <v>139</v>
      </c>
      <c r="B2" s="373"/>
      <c r="C2" s="373"/>
      <c r="D2" s="373"/>
    </row>
    <row r="3" spans="1:4" s="300" customFormat="1" ht="15.75" customHeight="1" x14ac:dyDescent="0.25">
      <c r="A3" s="374" t="s">
        <v>140</v>
      </c>
      <c r="B3" s="374"/>
      <c r="C3" s="374"/>
      <c r="D3" s="374"/>
    </row>
    <row r="4" spans="1:4" s="300" customFormat="1" ht="11.25" customHeight="1" x14ac:dyDescent="0.25">
      <c r="A4" s="375" t="s">
        <v>141</v>
      </c>
      <c r="B4" s="375"/>
      <c r="C4" s="375"/>
      <c r="D4" s="375"/>
    </row>
    <row r="5" spans="1:4" s="300" customFormat="1" ht="11.25" customHeight="1" x14ac:dyDescent="0.25">
      <c r="A5" s="375" t="s">
        <v>142</v>
      </c>
      <c r="B5" s="375"/>
      <c r="C5" s="375"/>
      <c r="D5" s="375"/>
    </row>
    <row r="6" spans="1:4" s="300" customFormat="1" ht="11.25" customHeight="1" x14ac:dyDescent="0.25">
      <c r="A6" s="376" t="s">
        <v>143</v>
      </c>
      <c r="B6" s="376"/>
      <c r="C6" s="376"/>
      <c r="D6" s="376"/>
    </row>
    <row r="7" spans="1:4" s="300" customFormat="1" ht="18.75" customHeight="1" x14ac:dyDescent="0.25">
      <c r="A7" s="385" t="s">
        <v>144</v>
      </c>
      <c r="B7" s="386"/>
      <c r="C7" s="386"/>
      <c r="D7" s="386"/>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7" t="s">
        <v>146</v>
      </c>
      <c r="B10" s="388"/>
      <c r="C10" s="388"/>
      <c r="D10" s="388"/>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83" t="s">
        <v>151</v>
      </c>
      <c r="B20" s="384"/>
      <c r="C20" s="384"/>
      <c r="D20" s="384"/>
    </row>
    <row r="21" spans="1:4" s="300" customFormat="1" ht="6.75" customHeight="1" x14ac:dyDescent="0.25">
      <c r="A21" s="304"/>
      <c r="B21" s="305"/>
      <c r="C21" s="305"/>
      <c r="D21" s="305"/>
    </row>
    <row r="22" spans="1:4" s="300" customFormat="1" ht="11.25" customHeight="1" x14ac:dyDescent="0.25">
      <c r="A22" s="377" t="s">
        <v>152</v>
      </c>
      <c r="B22" s="378"/>
      <c r="C22" s="306" t="s">
        <v>153</v>
      </c>
      <c r="D22" s="352">
        <f>'Proposed Rates'!F7</f>
        <v>32.49</v>
      </c>
    </row>
    <row r="23" spans="1:4" s="300" customFormat="1" ht="25.5" customHeight="1" x14ac:dyDescent="0.25">
      <c r="A23" s="380" t="s">
        <v>279</v>
      </c>
      <c r="B23" s="381"/>
      <c r="C23" s="306" t="s">
        <v>153</v>
      </c>
      <c r="D23" s="361">
        <f>'Proposed Rates'!F67</f>
        <v>0.24</v>
      </c>
    </row>
    <row r="24" spans="1:4" s="300" customFormat="1" ht="11.25" customHeight="1" x14ac:dyDescent="0.25">
      <c r="A24" s="377" t="s">
        <v>154</v>
      </c>
      <c r="B24" s="377"/>
      <c r="C24" s="306" t="s">
        <v>153</v>
      </c>
      <c r="D24" s="355">
        <f>'Proposed Rates'!F52</f>
        <v>-0.47</v>
      </c>
    </row>
    <row r="25" spans="1:4" s="300" customFormat="1" ht="11.25" customHeight="1" x14ac:dyDescent="0.25">
      <c r="A25" s="377" t="s">
        <v>155</v>
      </c>
      <c r="B25" s="378"/>
      <c r="C25" s="306" t="s">
        <v>153</v>
      </c>
      <c r="D25" s="307">
        <f>'Proposed Rates'!F247</f>
        <v>0.56999999999999995</v>
      </c>
    </row>
    <row r="26" spans="1:4" s="300" customFormat="1" ht="11.25" customHeight="1" x14ac:dyDescent="0.25">
      <c r="A26" s="380" t="s">
        <v>277</v>
      </c>
      <c r="B26" s="381"/>
      <c r="C26" s="360" t="s">
        <v>91</v>
      </c>
      <c r="D26" s="362">
        <f>'Proposed Rates'!F38</f>
        <v>-5.9999999999999995E-4</v>
      </c>
    </row>
    <row r="27" spans="1:4" s="300" customFormat="1" ht="11.25" customHeight="1" x14ac:dyDescent="0.25">
      <c r="A27" s="377" t="s">
        <v>156</v>
      </c>
      <c r="B27" s="378"/>
      <c r="C27" s="306" t="s">
        <v>91</v>
      </c>
      <c r="D27" s="307">
        <f>'Proposed Rates'!F233</f>
        <v>6.0000000000000002E-5</v>
      </c>
    </row>
    <row r="28" spans="1:4" s="300" customFormat="1" ht="11.25" customHeight="1" x14ac:dyDescent="0.25">
      <c r="A28" s="377" t="s">
        <v>157</v>
      </c>
      <c r="B28" s="378"/>
      <c r="C28" s="306" t="s">
        <v>91</v>
      </c>
      <c r="D28" s="307">
        <f>'Proposed Rates'!E153</f>
        <v>7.4000000000000003E-3</v>
      </c>
    </row>
    <row r="29" spans="1:4" s="300" customFormat="1" ht="10.5" customHeight="1" x14ac:dyDescent="0.25">
      <c r="A29" s="377" t="s">
        <v>158</v>
      </c>
      <c r="B29" s="378"/>
      <c r="C29" s="306" t="s">
        <v>91</v>
      </c>
      <c r="D29" s="307">
        <f>'Proposed Rates'!E167</f>
        <v>5.1999999999999998E-3</v>
      </c>
    </row>
    <row r="30" spans="1:4" s="300" customFormat="1" ht="6.75" customHeight="1" x14ac:dyDescent="0.25">
      <c r="A30" s="308"/>
      <c r="B30" s="309"/>
      <c r="C30" s="306"/>
      <c r="D30" s="307"/>
    </row>
    <row r="31" spans="1:4" s="300" customFormat="1" ht="15" customHeight="1" x14ac:dyDescent="0.25">
      <c r="A31" s="379" t="s">
        <v>159</v>
      </c>
      <c r="B31" s="378"/>
      <c r="C31" s="306"/>
      <c r="D31" s="310"/>
    </row>
    <row r="32" spans="1:4" s="300" customFormat="1" ht="6.75" customHeight="1" x14ac:dyDescent="0.25">
      <c r="A32" s="311"/>
      <c r="B32" s="309"/>
      <c r="C32" s="306"/>
      <c r="D32" s="310"/>
    </row>
    <row r="33" spans="1:4" s="300" customFormat="1" ht="11.25" customHeight="1" x14ac:dyDescent="0.25">
      <c r="A33" s="377" t="s">
        <v>160</v>
      </c>
      <c r="B33" s="377"/>
      <c r="C33" s="312" t="s">
        <v>91</v>
      </c>
      <c r="D33" s="313">
        <v>3.0000000000000001E-3</v>
      </c>
    </row>
    <row r="34" spans="1:4" s="300" customFormat="1" ht="11.25" customHeight="1" x14ac:dyDescent="0.25">
      <c r="A34" s="378" t="s">
        <v>161</v>
      </c>
      <c r="B34" s="378"/>
      <c r="C34" s="312" t="s">
        <v>91</v>
      </c>
      <c r="D34" s="314">
        <v>4.0000000000000002E-4</v>
      </c>
    </row>
    <row r="35" spans="1:4" s="300" customFormat="1" ht="11.25" customHeight="1" x14ac:dyDescent="0.25">
      <c r="A35" s="377" t="s">
        <v>162</v>
      </c>
      <c r="B35" s="377"/>
      <c r="C35" s="312" t="s">
        <v>91</v>
      </c>
      <c r="D35" s="314">
        <v>5.0000000000000001E-4</v>
      </c>
    </row>
    <row r="36" spans="1:4" s="300" customFormat="1" ht="11.25" customHeight="1" x14ac:dyDescent="0.25">
      <c r="A36" s="377" t="s">
        <v>163</v>
      </c>
      <c r="B36" s="377"/>
      <c r="C36" s="306" t="s">
        <v>153</v>
      </c>
      <c r="D36" s="350">
        <f>'Proposed Rates'!F209</f>
        <v>0.64</v>
      </c>
    </row>
    <row r="37" spans="1:4" s="315" customFormat="1" ht="18.75" customHeight="1" x14ac:dyDescent="0.3">
      <c r="A37" s="389" t="s">
        <v>164</v>
      </c>
      <c r="B37" s="389"/>
      <c r="C37" s="389"/>
      <c r="D37" s="389"/>
    </row>
    <row r="38" spans="1:4" s="300" customFormat="1" ht="48" customHeight="1" x14ac:dyDescent="0.25">
      <c r="A38" s="382" t="s">
        <v>165</v>
      </c>
      <c r="B38" s="382"/>
      <c r="C38" s="382"/>
      <c r="D38" s="382"/>
    </row>
    <row r="39" spans="1:4" s="300" customFormat="1" ht="6.75" customHeight="1" x14ac:dyDescent="0.25">
      <c r="A39" s="301"/>
      <c r="B39" s="301"/>
      <c r="C39" s="301"/>
      <c r="D39" s="316"/>
    </row>
    <row r="40" spans="1:4" s="300" customFormat="1" ht="11.25" customHeight="1" x14ac:dyDescent="0.25">
      <c r="A40" s="387" t="s">
        <v>146</v>
      </c>
      <c r="B40" s="387"/>
      <c r="C40" s="387"/>
      <c r="D40" s="387"/>
    </row>
    <row r="41" spans="1:4" s="300" customFormat="1" ht="6.75" customHeight="1" x14ac:dyDescent="0.25">
      <c r="A41" s="302"/>
      <c r="B41" s="303"/>
      <c r="C41" s="303"/>
      <c r="D41" s="303"/>
    </row>
    <row r="42" spans="1:4" s="300" customFormat="1" ht="36" customHeight="1" x14ac:dyDescent="0.25">
      <c r="A42" s="382" t="s">
        <v>147</v>
      </c>
      <c r="B42" s="382"/>
      <c r="C42" s="382"/>
      <c r="D42" s="382"/>
    </row>
    <row r="43" spans="1:4" s="300" customFormat="1" ht="6.75" customHeight="1" x14ac:dyDescent="0.25">
      <c r="A43" s="301"/>
      <c r="B43" s="301"/>
      <c r="C43" s="301"/>
      <c r="D43" s="316"/>
    </row>
    <row r="44" spans="1:4" s="300" customFormat="1" ht="48" customHeight="1" x14ac:dyDescent="0.25">
      <c r="A44" s="382" t="s">
        <v>148</v>
      </c>
      <c r="B44" s="382"/>
      <c r="C44" s="382"/>
      <c r="D44" s="382"/>
    </row>
    <row r="45" spans="1:4" s="300" customFormat="1" ht="6.75" customHeight="1" x14ac:dyDescent="0.25">
      <c r="A45" s="301"/>
      <c r="B45" s="301"/>
      <c r="C45" s="301"/>
      <c r="D45" s="316"/>
    </row>
    <row r="46" spans="1:4" s="300" customFormat="1" ht="48" customHeight="1" x14ac:dyDescent="0.25">
      <c r="A46" s="382" t="s">
        <v>149</v>
      </c>
      <c r="B46" s="382"/>
      <c r="C46" s="382"/>
      <c r="D46" s="382"/>
    </row>
    <row r="47" spans="1:4" s="300" customFormat="1" ht="6.75" customHeight="1" x14ac:dyDescent="0.25">
      <c r="A47" s="301"/>
      <c r="B47" s="301"/>
      <c r="C47" s="301"/>
      <c r="D47" s="316"/>
    </row>
    <row r="48" spans="1:4" s="300" customFormat="1" ht="36" customHeight="1" x14ac:dyDescent="0.25">
      <c r="A48" s="382" t="s">
        <v>166</v>
      </c>
      <c r="B48" s="382"/>
      <c r="C48" s="382"/>
      <c r="D48" s="382"/>
    </row>
    <row r="49" spans="1:4" s="300" customFormat="1" ht="6.75" customHeight="1" x14ac:dyDescent="0.25">
      <c r="A49" s="301"/>
      <c r="B49" s="301"/>
      <c r="C49" s="301"/>
      <c r="D49" s="316"/>
    </row>
    <row r="50" spans="1:4" s="300" customFormat="1" ht="15" customHeight="1" x14ac:dyDescent="0.25">
      <c r="A50" s="383" t="s">
        <v>151</v>
      </c>
      <c r="B50" s="383"/>
      <c r="C50" s="383"/>
      <c r="D50" s="383"/>
    </row>
    <row r="51" spans="1:4" s="300" customFormat="1" ht="6.75" customHeight="1" x14ac:dyDescent="0.25">
      <c r="A51" s="304"/>
      <c r="B51" s="305"/>
      <c r="C51" s="305"/>
      <c r="D51" s="305"/>
    </row>
    <row r="52" spans="1:4" s="300" customFormat="1" ht="11.25" customHeight="1" x14ac:dyDescent="0.25">
      <c r="A52" s="377" t="s">
        <v>152</v>
      </c>
      <c r="B52" s="377"/>
      <c r="C52" s="306" t="s">
        <v>153</v>
      </c>
      <c r="D52" s="352">
        <f>'Proposed Rates'!F8</f>
        <v>22.14</v>
      </c>
    </row>
    <row r="53" spans="1:4" s="300" customFormat="1" ht="11.25" customHeight="1" x14ac:dyDescent="0.25">
      <c r="A53" s="377" t="s">
        <v>155</v>
      </c>
      <c r="B53" s="378"/>
      <c r="C53" s="306" t="s">
        <v>153</v>
      </c>
      <c r="D53" s="307">
        <f>'Proposed Rates'!F247</f>
        <v>0.56999999999999995</v>
      </c>
    </row>
    <row r="54" spans="1:4" s="300" customFormat="1" ht="11.25" customHeight="1" x14ac:dyDescent="0.25">
      <c r="A54" s="380" t="s">
        <v>277</v>
      </c>
      <c r="B54" s="381"/>
      <c r="C54" s="360" t="s">
        <v>91</v>
      </c>
      <c r="D54" s="362">
        <f>'Proposed Rates'!F39</f>
        <v>-5.9999999999999995E-4</v>
      </c>
    </row>
    <row r="55" spans="1:4" s="300" customFormat="1" ht="11.25" customHeight="1" x14ac:dyDescent="0.25">
      <c r="A55" s="380" t="s">
        <v>154</v>
      </c>
      <c r="B55" s="381"/>
      <c r="C55" s="360" t="s">
        <v>91</v>
      </c>
      <c r="D55" s="362">
        <f>'Proposed Rates'!F53</f>
        <v>-6.9999999999999999E-4</v>
      </c>
    </row>
    <row r="56" spans="1:4" s="300" customFormat="1" ht="24.75" customHeight="1" x14ac:dyDescent="0.25">
      <c r="A56" s="380" t="s">
        <v>279</v>
      </c>
      <c r="B56" s="381"/>
      <c r="C56" s="360" t="s">
        <v>91</v>
      </c>
      <c r="D56" s="362">
        <f>'Proposed Rates'!F68</f>
        <v>5.9999999999999995E-4</v>
      </c>
    </row>
    <row r="57" spans="1:4" s="300" customFormat="1" ht="11.25" customHeight="1" x14ac:dyDescent="0.25">
      <c r="A57" s="377" t="s">
        <v>19</v>
      </c>
      <c r="B57" s="377"/>
      <c r="C57" s="306" t="s">
        <v>91</v>
      </c>
      <c r="D57" s="352">
        <f>'Proposed Rates'!F21</f>
        <v>2.87E-2</v>
      </c>
    </row>
    <row r="58" spans="1:4" s="300" customFormat="1" ht="11.25" customHeight="1" x14ac:dyDescent="0.25">
      <c r="A58" s="377" t="s">
        <v>156</v>
      </c>
      <c r="B58" s="377"/>
      <c r="C58" s="306" t="s">
        <v>91</v>
      </c>
      <c r="D58" s="307">
        <f>'Proposed Rates'!F234</f>
        <v>6.0000000000000002E-5</v>
      </c>
    </row>
    <row r="59" spans="1:4" s="300" customFormat="1" ht="12" customHeight="1" x14ac:dyDescent="0.25">
      <c r="A59" s="377" t="s">
        <v>157</v>
      </c>
      <c r="B59" s="377"/>
      <c r="C59" s="306" t="s">
        <v>91</v>
      </c>
      <c r="D59" s="307">
        <f>'Proposed Rates'!F154</f>
        <v>6.8999999999999999E-3</v>
      </c>
    </row>
    <row r="60" spans="1:4" s="300" customFormat="1" ht="12.75" customHeight="1" x14ac:dyDescent="0.25">
      <c r="A60" s="377" t="s">
        <v>158</v>
      </c>
      <c r="B60" s="377"/>
      <c r="C60" s="306" t="s">
        <v>91</v>
      </c>
      <c r="D60" s="319">
        <f>'Proposed Rates'!F168</f>
        <v>5.0000000000000001E-3</v>
      </c>
    </row>
    <row r="61" spans="1:4" s="300" customFormat="1" ht="6.75" customHeight="1" x14ac:dyDescent="0.25">
      <c r="A61" s="308"/>
      <c r="B61" s="308"/>
      <c r="C61" s="306"/>
      <c r="D61" s="307"/>
    </row>
    <row r="62" spans="1:4" s="300" customFormat="1" ht="15" customHeight="1" x14ac:dyDescent="0.25">
      <c r="A62" s="379" t="s">
        <v>159</v>
      </c>
      <c r="B62" s="378"/>
      <c r="C62" s="306"/>
      <c r="D62" s="310"/>
    </row>
    <row r="63" spans="1:4" s="300" customFormat="1" ht="6.75" customHeight="1" x14ac:dyDescent="0.25">
      <c r="A63" s="311"/>
      <c r="B63" s="309"/>
      <c r="C63" s="306"/>
      <c r="D63" s="310"/>
    </row>
    <row r="64" spans="1:4" s="300" customFormat="1" ht="11.25" customHeight="1" x14ac:dyDescent="0.25">
      <c r="A64" s="377" t="s">
        <v>160</v>
      </c>
      <c r="B64" s="377"/>
      <c r="C64" s="312" t="s">
        <v>91</v>
      </c>
      <c r="D64" s="313">
        <v>3.0000000000000001E-3</v>
      </c>
    </row>
    <row r="65" spans="1:4" s="300" customFormat="1" ht="11.25" customHeight="1" x14ac:dyDescent="0.25">
      <c r="A65" s="378" t="s">
        <v>161</v>
      </c>
      <c r="B65" s="378"/>
      <c r="C65" s="312" t="s">
        <v>91</v>
      </c>
      <c r="D65" s="314">
        <v>4.0000000000000002E-4</v>
      </c>
    </row>
    <row r="66" spans="1:4" s="300" customFormat="1" ht="11.25" customHeight="1" x14ac:dyDescent="0.25">
      <c r="A66" s="377" t="s">
        <v>162</v>
      </c>
      <c r="B66" s="377"/>
      <c r="C66" s="312" t="s">
        <v>91</v>
      </c>
      <c r="D66" s="314">
        <v>5.0000000000000001E-4</v>
      </c>
    </row>
    <row r="67" spans="1:4" s="300" customFormat="1" ht="11.25" customHeight="1" x14ac:dyDescent="0.25">
      <c r="A67" s="377" t="s">
        <v>163</v>
      </c>
      <c r="B67" s="377"/>
      <c r="C67" s="306" t="s">
        <v>153</v>
      </c>
      <c r="D67" s="350">
        <f>'Proposed Rates'!F210</f>
        <v>0.64</v>
      </c>
    </row>
    <row r="68" spans="1:4" s="315" customFormat="1" ht="18.75" customHeight="1" x14ac:dyDescent="0.3">
      <c r="A68" s="389" t="s">
        <v>167</v>
      </c>
      <c r="B68" s="389"/>
      <c r="C68" s="389"/>
      <c r="D68" s="389"/>
    </row>
    <row r="69" spans="1:4" s="300" customFormat="1" ht="48" customHeight="1" x14ac:dyDescent="0.25">
      <c r="A69" s="382" t="s">
        <v>168</v>
      </c>
      <c r="B69" s="382"/>
      <c r="C69" s="382"/>
      <c r="D69" s="382"/>
    </row>
    <row r="70" spans="1:4" s="300" customFormat="1" ht="6.75" customHeight="1" x14ac:dyDescent="0.25">
      <c r="A70" s="301"/>
      <c r="B70" s="301"/>
      <c r="C70" s="301"/>
      <c r="D70" s="316"/>
    </row>
    <row r="71" spans="1:4" s="300" customFormat="1" ht="11.25" customHeight="1" x14ac:dyDescent="0.25">
      <c r="A71" s="387" t="s">
        <v>146</v>
      </c>
      <c r="B71" s="387"/>
      <c r="C71" s="387"/>
      <c r="D71" s="387"/>
    </row>
    <row r="72" spans="1:4" s="300" customFormat="1" ht="6.75" customHeight="1" x14ac:dyDescent="0.25">
      <c r="A72" s="302"/>
      <c r="B72" s="303"/>
      <c r="C72" s="303"/>
      <c r="D72" s="303"/>
    </row>
    <row r="73" spans="1:4" s="300" customFormat="1" ht="36" customHeight="1" x14ac:dyDescent="0.25">
      <c r="A73" s="382" t="s">
        <v>147</v>
      </c>
      <c r="B73" s="382"/>
      <c r="C73" s="382"/>
      <c r="D73" s="382"/>
    </row>
    <row r="74" spans="1:4" s="300" customFormat="1" ht="6.75" customHeight="1" x14ac:dyDescent="0.25">
      <c r="A74" s="301"/>
      <c r="B74" s="301"/>
      <c r="C74" s="301"/>
      <c r="D74" s="316"/>
    </row>
    <row r="75" spans="1:4" s="300" customFormat="1" ht="48" customHeight="1" x14ac:dyDescent="0.25">
      <c r="A75" s="382" t="s">
        <v>148</v>
      </c>
      <c r="B75" s="382"/>
      <c r="C75" s="382"/>
      <c r="D75" s="382"/>
    </row>
    <row r="76" spans="1:4" s="300" customFormat="1" ht="6.75" customHeight="1" x14ac:dyDescent="0.25">
      <c r="A76" s="301"/>
      <c r="B76" s="301"/>
      <c r="C76" s="301"/>
      <c r="D76" s="316"/>
    </row>
    <row r="77" spans="1:4" s="300" customFormat="1" ht="48" customHeight="1" x14ac:dyDescent="0.25">
      <c r="A77" s="382" t="s">
        <v>149</v>
      </c>
      <c r="B77" s="382"/>
      <c r="C77" s="382"/>
      <c r="D77" s="382"/>
    </row>
    <row r="78" spans="1:4" s="300" customFormat="1" ht="6.75" customHeight="1" x14ac:dyDescent="0.25">
      <c r="A78" s="301"/>
      <c r="B78" s="301"/>
      <c r="C78" s="301"/>
      <c r="D78" s="316"/>
    </row>
    <row r="79" spans="1:4" s="300" customFormat="1" ht="96" customHeight="1" x14ac:dyDescent="0.25">
      <c r="A79" s="386" t="s">
        <v>169</v>
      </c>
      <c r="B79" s="386"/>
      <c r="C79" s="386"/>
      <c r="D79" s="386"/>
    </row>
    <row r="80" spans="1:4" s="300" customFormat="1" ht="96" customHeight="1" x14ac:dyDescent="0.25">
      <c r="A80" s="386" t="s">
        <v>170</v>
      </c>
      <c r="B80" s="386"/>
      <c r="C80" s="386"/>
      <c r="D80" s="386"/>
    </row>
    <row r="81" spans="1:4" s="300" customFormat="1" ht="36" customHeight="1" x14ac:dyDescent="0.25">
      <c r="A81" s="382" t="s">
        <v>150</v>
      </c>
      <c r="B81" s="382"/>
      <c r="C81" s="382"/>
      <c r="D81" s="382"/>
    </row>
    <row r="82" spans="1:4" s="300" customFormat="1" ht="24" customHeight="1" x14ac:dyDescent="0.25">
      <c r="A82" s="390" t="s">
        <v>171</v>
      </c>
      <c r="B82" s="390"/>
      <c r="C82" s="390"/>
      <c r="D82" s="390"/>
    </row>
    <row r="83" spans="1:4" s="300" customFormat="1" ht="6.75" customHeight="1" x14ac:dyDescent="0.25">
      <c r="A83" s="317"/>
      <c r="B83" s="317"/>
      <c r="C83" s="317"/>
      <c r="D83" s="317"/>
    </row>
    <row r="84" spans="1:4" s="300" customFormat="1" ht="15" customHeight="1" x14ac:dyDescent="0.25">
      <c r="A84" s="383" t="s">
        <v>151</v>
      </c>
      <c r="B84" s="383"/>
      <c r="C84" s="383"/>
      <c r="D84" s="383"/>
    </row>
    <row r="85" spans="1:4" s="300" customFormat="1" ht="6.75" customHeight="1" x14ac:dyDescent="0.25">
      <c r="A85" s="304"/>
      <c r="B85" s="305"/>
      <c r="C85" s="305"/>
      <c r="D85" s="305"/>
    </row>
    <row r="86" spans="1:4" s="300" customFormat="1" ht="11.25" customHeight="1" x14ac:dyDescent="0.25">
      <c r="A86" s="377" t="s">
        <v>152</v>
      </c>
      <c r="B86" s="377"/>
      <c r="C86" s="306" t="s">
        <v>153</v>
      </c>
      <c r="D86" s="352">
        <f>'Proposed Rates'!F9</f>
        <v>212.96</v>
      </c>
    </row>
    <row r="87" spans="1:4" s="300" customFormat="1" ht="11.25" customHeight="1" x14ac:dyDescent="0.25">
      <c r="A87" s="377" t="s">
        <v>19</v>
      </c>
      <c r="B87" s="377"/>
      <c r="C87" s="306" t="s">
        <v>92</v>
      </c>
      <c r="D87" s="352">
        <f>'Proposed Rates'!F22</f>
        <v>5.9360999999999997</v>
      </c>
    </row>
    <row r="88" spans="1:4" s="300" customFormat="1" ht="11.25" customHeight="1" x14ac:dyDescent="0.25">
      <c r="A88" s="377" t="s">
        <v>156</v>
      </c>
      <c r="B88" s="377"/>
      <c r="C88" s="306" t="s">
        <v>92</v>
      </c>
      <c r="D88" s="307">
        <f>'Proposed Rates'!F235</f>
        <v>2.4649999999999998E-2</v>
      </c>
    </row>
    <row r="89" spans="1:4" s="300" customFormat="1" ht="11.25" customHeight="1" x14ac:dyDescent="0.25">
      <c r="A89" s="380" t="s">
        <v>277</v>
      </c>
      <c r="B89" s="381"/>
      <c r="C89" s="360" t="s">
        <v>92</v>
      </c>
      <c r="D89" s="362">
        <f>'Proposed Rates'!F40</f>
        <v>-0.182</v>
      </c>
    </row>
    <row r="90" spans="1:4" s="300" customFormat="1" ht="11.25" customHeight="1" x14ac:dyDescent="0.25">
      <c r="A90" s="380" t="s">
        <v>154</v>
      </c>
      <c r="B90" s="381"/>
      <c r="C90" s="360" t="s">
        <v>92</v>
      </c>
      <c r="D90" s="362">
        <f>'Proposed Rates'!F54</f>
        <v>-0.19320000000000001</v>
      </c>
    </row>
    <row r="91" spans="1:4" s="300" customFormat="1" ht="22.5" customHeight="1" x14ac:dyDescent="0.25">
      <c r="A91" s="380" t="s">
        <v>279</v>
      </c>
      <c r="B91" s="381"/>
      <c r="C91" s="360" t="s">
        <v>92</v>
      </c>
      <c r="D91" s="362">
        <f>'Proposed Rates'!F69</f>
        <v>-1.15E-2</v>
      </c>
    </row>
    <row r="92" spans="1:4" s="300" customFormat="1" ht="12" customHeight="1" x14ac:dyDescent="0.25">
      <c r="A92" s="377" t="s">
        <v>157</v>
      </c>
      <c r="B92" s="377"/>
      <c r="C92" s="306" t="s">
        <v>92</v>
      </c>
      <c r="D92" s="307">
        <f>'Proposed Rates'!F155</f>
        <v>2.8389000000000002</v>
      </c>
    </row>
    <row r="93" spans="1:4" s="300" customFormat="1" ht="12" customHeight="1" x14ac:dyDescent="0.25">
      <c r="A93" s="377" t="s">
        <v>158</v>
      </c>
      <c r="B93" s="377"/>
      <c r="C93" s="306" t="s">
        <v>92</v>
      </c>
      <c r="D93" s="307">
        <f>'Proposed Rates'!F169</f>
        <v>2.0426000000000002</v>
      </c>
    </row>
    <row r="94" spans="1:4" s="300" customFormat="1" ht="6.75" customHeight="1" x14ac:dyDescent="0.25">
      <c r="A94" s="308"/>
      <c r="B94" s="308"/>
      <c r="C94" s="306"/>
      <c r="D94" s="307"/>
    </row>
    <row r="95" spans="1:4" s="300" customFormat="1" ht="15" customHeight="1" x14ac:dyDescent="0.25">
      <c r="A95" s="379" t="s">
        <v>159</v>
      </c>
      <c r="B95" s="378"/>
      <c r="C95" s="306"/>
      <c r="D95" s="310"/>
    </row>
    <row r="96" spans="1:4" s="300" customFormat="1" ht="6.75" customHeight="1" x14ac:dyDescent="0.25">
      <c r="A96" s="311"/>
      <c r="B96" s="309"/>
      <c r="C96" s="306"/>
      <c r="D96" s="310"/>
    </row>
    <row r="97" spans="1:4" s="300" customFormat="1" ht="11.25" customHeight="1" x14ac:dyDescent="0.25">
      <c r="A97" s="377" t="s">
        <v>160</v>
      </c>
      <c r="B97" s="377"/>
      <c r="C97" s="312" t="s">
        <v>91</v>
      </c>
      <c r="D97" s="313">
        <v>3.0000000000000001E-3</v>
      </c>
    </row>
    <row r="98" spans="1:4" s="300" customFormat="1" ht="11.25" customHeight="1" x14ac:dyDescent="0.25">
      <c r="A98" s="378" t="s">
        <v>161</v>
      </c>
      <c r="B98" s="378"/>
      <c r="C98" s="312" t="s">
        <v>91</v>
      </c>
      <c r="D98" s="314">
        <v>4.0000000000000002E-4</v>
      </c>
    </row>
    <row r="99" spans="1:4" s="300" customFormat="1" ht="11.25" customHeight="1" x14ac:dyDescent="0.25">
      <c r="A99" s="377" t="s">
        <v>162</v>
      </c>
      <c r="B99" s="377"/>
      <c r="C99" s="312" t="s">
        <v>91</v>
      </c>
      <c r="D99" s="314">
        <v>5.0000000000000001E-4</v>
      </c>
    </row>
    <row r="100" spans="1:4" s="300" customFormat="1" ht="11.25" customHeight="1" x14ac:dyDescent="0.25">
      <c r="A100" s="377" t="s">
        <v>163</v>
      </c>
      <c r="B100" s="377"/>
      <c r="C100" s="306" t="s">
        <v>153</v>
      </c>
      <c r="D100" s="350">
        <f>'Proposed Rates'!F211</f>
        <v>0.64</v>
      </c>
    </row>
    <row r="101" spans="1:4" s="315" customFormat="1" ht="18.75" customHeight="1" x14ac:dyDescent="0.3">
      <c r="A101" s="389" t="s">
        <v>172</v>
      </c>
      <c r="B101" s="389"/>
      <c r="C101" s="389"/>
      <c r="D101" s="389"/>
    </row>
    <row r="102" spans="1:4" s="300" customFormat="1" ht="48" customHeight="1" x14ac:dyDescent="0.25">
      <c r="A102" s="382" t="s">
        <v>173</v>
      </c>
      <c r="B102" s="382"/>
      <c r="C102" s="382"/>
      <c r="D102" s="382"/>
    </row>
    <row r="103" spans="1:4" s="300" customFormat="1" ht="6.75" customHeight="1" x14ac:dyDescent="0.25">
      <c r="A103" s="301"/>
      <c r="B103" s="301"/>
      <c r="C103" s="301"/>
      <c r="D103" s="316"/>
    </row>
    <row r="104" spans="1:4" s="300" customFormat="1" ht="11.25" customHeight="1" x14ac:dyDescent="0.25">
      <c r="A104" s="387" t="s">
        <v>146</v>
      </c>
      <c r="B104" s="387"/>
      <c r="C104" s="387"/>
      <c r="D104" s="387"/>
    </row>
    <row r="105" spans="1:4" s="300" customFormat="1" ht="6.75" customHeight="1" x14ac:dyDescent="0.25">
      <c r="A105" s="302"/>
      <c r="B105" s="303"/>
      <c r="C105" s="303"/>
      <c r="D105" s="303"/>
    </row>
    <row r="106" spans="1:4" s="300" customFormat="1" ht="36" customHeight="1" x14ac:dyDescent="0.25">
      <c r="A106" s="382" t="s">
        <v>147</v>
      </c>
      <c r="B106" s="382"/>
      <c r="C106" s="382"/>
      <c r="D106" s="382"/>
    </row>
    <row r="107" spans="1:4" s="300" customFormat="1" ht="6.75" customHeight="1" x14ac:dyDescent="0.25">
      <c r="A107" s="301"/>
      <c r="B107" s="301"/>
      <c r="C107" s="301"/>
      <c r="D107" s="316"/>
    </row>
    <row r="108" spans="1:4" s="300" customFormat="1" ht="48" customHeight="1" x14ac:dyDescent="0.25">
      <c r="A108" s="382" t="s">
        <v>174</v>
      </c>
      <c r="B108" s="382"/>
      <c r="C108" s="382"/>
      <c r="D108" s="382"/>
    </row>
    <row r="109" spans="1:4" s="300" customFormat="1" ht="6.75" customHeight="1" x14ac:dyDescent="0.25">
      <c r="A109" s="301"/>
      <c r="B109" s="301"/>
      <c r="C109" s="301"/>
      <c r="D109" s="316"/>
    </row>
    <row r="110" spans="1:4" s="300" customFormat="1" ht="48" customHeight="1" x14ac:dyDescent="0.25">
      <c r="A110" s="382" t="s">
        <v>149</v>
      </c>
      <c r="B110" s="382"/>
      <c r="C110" s="382"/>
      <c r="D110" s="382"/>
    </row>
    <row r="111" spans="1:4" s="300" customFormat="1" ht="6.75" customHeight="1" x14ac:dyDescent="0.25">
      <c r="A111" s="301"/>
      <c r="B111" s="301"/>
      <c r="C111" s="301"/>
      <c r="D111" s="316"/>
    </row>
    <row r="112" spans="1:4" s="300" customFormat="1" ht="96" customHeight="1" x14ac:dyDescent="0.25">
      <c r="A112" s="386" t="s">
        <v>169</v>
      </c>
      <c r="B112" s="386"/>
      <c r="C112" s="386"/>
      <c r="D112" s="386"/>
    </row>
    <row r="113" spans="1:4" s="300" customFormat="1" ht="96" customHeight="1" x14ac:dyDescent="0.25">
      <c r="A113" s="386" t="s">
        <v>170</v>
      </c>
      <c r="B113" s="386"/>
      <c r="C113" s="386"/>
      <c r="D113" s="386"/>
    </row>
    <row r="114" spans="1:4" s="300" customFormat="1" ht="36" customHeight="1" x14ac:dyDescent="0.25">
      <c r="A114" s="382" t="s">
        <v>150</v>
      </c>
      <c r="B114" s="382"/>
      <c r="C114" s="382"/>
      <c r="D114" s="382"/>
    </row>
    <row r="115" spans="1:4" s="300" customFormat="1" ht="24" customHeight="1" x14ac:dyDescent="0.25">
      <c r="A115" s="390" t="s">
        <v>171</v>
      </c>
      <c r="B115" s="390"/>
      <c r="C115" s="390"/>
      <c r="D115" s="390"/>
    </row>
    <row r="116" spans="1:4" s="300" customFormat="1" ht="6.75" customHeight="1" x14ac:dyDescent="0.25">
      <c r="A116" s="317"/>
      <c r="B116" s="317"/>
      <c r="C116" s="317"/>
      <c r="D116" s="317"/>
    </row>
    <row r="117" spans="1:4" s="300" customFormat="1" ht="15" customHeight="1" x14ac:dyDescent="0.25">
      <c r="A117" s="383" t="s">
        <v>151</v>
      </c>
      <c r="B117" s="383"/>
      <c r="C117" s="383"/>
      <c r="D117" s="383"/>
    </row>
    <row r="118" spans="1:4" s="300" customFormat="1" ht="6.75" customHeight="1" x14ac:dyDescent="0.25">
      <c r="A118" s="304"/>
      <c r="B118" s="305"/>
      <c r="C118" s="305"/>
      <c r="D118" s="305"/>
    </row>
    <row r="119" spans="1:4" s="300" customFormat="1" ht="11.25" customHeight="1" x14ac:dyDescent="0.25">
      <c r="A119" s="377" t="s">
        <v>152</v>
      </c>
      <c r="B119" s="377"/>
      <c r="C119" s="306" t="s">
        <v>153</v>
      </c>
      <c r="D119" s="359">
        <f>'Proposed Rates'!F10</f>
        <v>4333.4399999999996</v>
      </c>
    </row>
    <row r="120" spans="1:4" s="300" customFormat="1" ht="11.25" customHeight="1" x14ac:dyDescent="0.25">
      <c r="A120" s="377" t="s">
        <v>19</v>
      </c>
      <c r="B120" s="377"/>
      <c r="C120" s="306" t="s">
        <v>92</v>
      </c>
      <c r="D120" s="353">
        <f>'Proposed Rates'!F23</f>
        <v>5.5235000000000003</v>
      </c>
    </row>
    <row r="121" spans="1:4" s="300" customFormat="1" ht="11.25" customHeight="1" x14ac:dyDescent="0.25">
      <c r="A121" s="377" t="s">
        <v>156</v>
      </c>
      <c r="B121" s="377"/>
      <c r="C121" s="306" t="s">
        <v>92</v>
      </c>
      <c r="D121" s="307">
        <f>'Proposed Rates'!F236</f>
        <v>2.6349999999999998E-2</v>
      </c>
    </row>
    <row r="122" spans="1:4" s="300" customFormat="1" ht="11.25" customHeight="1" x14ac:dyDescent="0.25">
      <c r="A122" s="380" t="s">
        <v>277</v>
      </c>
      <c r="B122" s="381"/>
      <c r="C122" s="360" t="s">
        <v>92</v>
      </c>
      <c r="D122" s="362">
        <f>'Proposed Rates'!F41</f>
        <v>-0.19839999999999999</v>
      </c>
    </row>
    <row r="123" spans="1:4" s="300" customFormat="1" ht="11.25" customHeight="1" x14ac:dyDescent="0.25">
      <c r="A123" s="380" t="s">
        <v>154</v>
      </c>
      <c r="B123" s="381"/>
      <c r="C123" s="360" t="s">
        <v>92</v>
      </c>
      <c r="D123" s="362">
        <f>'Proposed Rates'!F55</f>
        <v>-0.21179999999999999</v>
      </c>
    </row>
    <row r="124" spans="1:4" s="300" customFormat="1" ht="24.75" customHeight="1" x14ac:dyDescent="0.25">
      <c r="A124" s="380" t="s">
        <v>279</v>
      </c>
      <c r="B124" s="381"/>
      <c r="C124" s="360" t="s">
        <v>92</v>
      </c>
      <c r="D124" s="362">
        <f>'Proposed Rates'!F70</f>
        <v>5.16E-2</v>
      </c>
    </row>
    <row r="125" spans="1:4" s="300" customFormat="1" ht="12.75" customHeight="1" x14ac:dyDescent="0.25">
      <c r="A125" s="377" t="s">
        <v>157</v>
      </c>
      <c r="B125" s="377"/>
      <c r="C125" s="306" t="s">
        <v>92</v>
      </c>
      <c r="D125" s="307">
        <f>'Proposed Rates'!F156</f>
        <v>2.9476</v>
      </c>
    </row>
    <row r="126" spans="1:4" s="300" customFormat="1" ht="14.25" customHeight="1" x14ac:dyDescent="0.25">
      <c r="A126" s="377" t="s">
        <v>158</v>
      </c>
      <c r="B126" s="377"/>
      <c r="C126" s="306" t="s">
        <v>92</v>
      </c>
      <c r="D126" s="307">
        <f>'Proposed Rates'!F170</f>
        <v>2.1831</v>
      </c>
    </row>
    <row r="127" spans="1:4" s="300" customFormat="1" ht="6.75" customHeight="1" x14ac:dyDescent="0.25">
      <c r="A127" s="308"/>
      <c r="B127" s="308"/>
      <c r="C127" s="306"/>
      <c r="D127" s="307"/>
    </row>
    <row r="128" spans="1:4" s="300" customFormat="1" ht="15" customHeight="1" x14ac:dyDescent="0.25">
      <c r="A128" s="379" t="s">
        <v>159</v>
      </c>
      <c r="B128" s="378"/>
      <c r="C128" s="306"/>
      <c r="D128" s="310"/>
    </row>
    <row r="129" spans="1:4" s="300" customFormat="1" ht="6.75" customHeight="1" x14ac:dyDescent="0.25">
      <c r="A129" s="311"/>
      <c r="B129" s="309"/>
      <c r="C129" s="306"/>
      <c r="D129" s="310"/>
    </row>
    <row r="130" spans="1:4" s="300" customFormat="1" ht="11.25" customHeight="1" x14ac:dyDescent="0.25">
      <c r="A130" s="377" t="s">
        <v>160</v>
      </c>
      <c r="B130" s="377"/>
      <c r="C130" s="312" t="s">
        <v>91</v>
      </c>
      <c r="D130" s="313">
        <v>3.0000000000000001E-3</v>
      </c>
    </row>
    <row r="131" spans="1:4" s="300" customFormat="1" ht="11.25" customHeight="1" x14ac:dyDescent="0.25">
      <c r="A131" s="378" t="s">
        <v>161</v>
      </c>
      <c r="B131" s="378"/>
      <c r="C131" s="312" t="s">
        <v>91</v>
      </c>
      <c r="D131" s="314">
        <v>4.0000000000000002E-4</v>
      </c>
    </row>
    <row r="132" spans="1:4" s="300" customFormat="1" ht="11.25" customHeight="1" x14ac:dyDescent="0.25">
      <c r="A132" s="377" t="s">
        <v>162</v>
      </c>
      <c r="B132" s="377"/>
      <c r="C132" s="312" t="s">
        <v>91</v>
      </c>
      <c r="D132" s="314">
        <v>5.0000000000000001E-4</v>
      </c>
    </row>
    <row r="133" spans="1:4" s="300" customFormat="1" ht="11.25" customHeight="1" x14ac:dyDescent="0.25">
      <c r="A133" s="377" t="s">
        <v>163</v>
      </c>
      <c r="B133" s="377"/>
      <c r="C133" s="306" t="s">
        <v>153</v>
      </c>
      <c r="D133" s="350">
        <f>'Proposed Rates'!F212</f>
        <v>0.64</v>
      </c>
    </row>
    <row r="134" spans="1:4" s="315" customFormat="1" ht="18.75" customHeight="1" x14ac:dyDescent="0.3">
      <c r="A134" s="389" t="s">
        <v>175</v>
      </c>
      <c r="B134" s="389"/>
      <c r="C134" s="389"/>
      <c r="D134" s="389"/>
    </row>
    <row r="135" spans="1:4" s="300" customFormat="1" ht="48" customHeight="1" x14ac:dyDescent="0.25">
      <c r="A135" s="382" t="s">
        <v>176</v>
      </c>
      <c r="B135" s="382"/>
      <c r="C135" s="382"/>
      <c r="D135" s="382"/>
    </row>
    <row r="136" spans="1:4" s="300" customFormat="1" ht="6.75" customHeight="1" x14ac:dyDescent="0.25">
      <c r="A136" s="301"/>
      <c r="B136" s="301"/>
      <c r="C136" s="301"/>
      <c r="D136" s="316"/>
    </row>
    <row r="137" spans="1:4" s="300" customFormat="1" ht="11.25" customHeight="1" x14ac:dyDescent="0.25">
      <c r="A137" s="387" t="s">
        <v>146</v>
      </c>
      <c r="B137" s="387"/>
      <c r="C137" s="387"/>
      <c r="D137" s="387"/>
    </row>
    <row r="138" spans="1:4" s="300" customFormat="1" ht="6.75" customHeight="1" x14ac:dyDescent="0.25">
      <c r="A138" s="302"/>
      <c r="B138" s="303"/>
      <c r="C138" s="303"/>
      <c r="D138" s="303"/>
    </row>
    <row r="139" spans="1:4" s="300" customFormat="1" ht="36" customHeight="1" x14ac:dyDescent="0.25">
      <c r="A139" s="382" t="s">
        <v>147</v>
      </c>
      <c r="B139" s="382"/>
      <c r="C139" s="382"/>
      <c r="D139" s="382"/>
    </row>
    <row r="140" spans="1:4" s="300" customFormat="1" ht="6.75" customHeight="1" x14ac:dyDescent="0.25">
      <c r="A140" s="301"/>
      <c r="B140" s="301"/>
      <c r="C140" s="301"/>
      <c r="D140" s="316"/>
    </row>
    <row r="141" spans="1:4" s="300" customFormat="1" ht="48" customHeight="1" x14ac:dyDescent="0.25">
      <c r="A141" s="382" t="s">
        <v>177</v>
      </c>
      <c r="B141" s="382"/>
      <c r="C141" s="382"/>
      <c r="D141" s="382"/>
    </row>
    <row r="142" spans="1:4" s="300" customFormat="1" ht="6.75" customHeight="1" x14ac:dyDescent="0.25">
      <c r="A142" s="301"/>
      <c r="B142" s="301"/>
      <c r="C142" s="301"/>
      <c r="D142" s="316"/>
    </row>
    <row r="143" spans="1:4" s="300" customFormat="1" ht="48" customHeight="1" x14ac:dyDescent="0.25">
      <c r="A143" s="382" t="s">
        <v>149</v>
      </c>
      <c r="B143" s="382"/>
      <c r="C143" s="382"/>
      <c r="D143" s="382"/>
    </row>
    <row r="144" spans="1:4" s="300" customFormat="1" ht="6.75" customHeight="1" x14ac:dyDescent="0.25">
      <c r="A144" s="301"/>
      <c r="B144" s="301"/>
      <c r="C144" s="301"/>
      <c r="D144" s="316"/>
    </row>
    <row r="145" spans="1:4" s="300" customFormat="1" ht="96" customHeight="1" x14ac:dyDescent="0.25">
      <c r="A145" s="386" t="s">
        <v>169</v>
      </c>
      <c r="B145" s="386"/>
      <c r="C145" s="386"/>
      <c r="D145" s="386"/>
    </row>
    <row r="146" spans="1:4" s="300" customFormat="1" ht="96" customHeight="1" x14ac:dyDescent="0.25">
      <c r="A146" s="386" t="s">
        <v>170</v>
      </c>
      <c r="B146" s="386"/>
      <c r="C146" s="386"/>
      <c r="D146" s="386"/>
    </row>
    <row r="147" spans="1:4" s="300" customFormat="1" ht="36" customHeight="1" x14ac:dyDescent="0.25">
      <c r="A147" s="382" t="s">
        <v>150</v>
      </c>
      <c r="B147" s="382"/>
      <c r="C147" s="382"/>
      <c r="D147" s="382"/>
    </row>
    <row r="148" spans="1:4" s="300" customFormat="1" ht="24" customHeight="1" x14ac:dyDescent="0.25">
      <c r="A148" s="390" t="s">
        <v>171</v>
      </c>
      <c r="B148" s="390"/>
      <c r="C148" s="390"/>
      <c r="D148" s="390"/>
    </row>
    <row r="149" spans="1:4" s="300" customFormat="1" ht="6.75" customHeight="1" x14ac:dyDescent="0.25">
      <c r="A149" s="317"/>
      <c r="B149" s="317"/>
      <c r="C149" s="317"/>
      <c r="D149" s="317"/>
    </row>
    <row r="150" spans="1:4" s="300" customFormat="1" ht="15" customHeight="1" x14ac:dyDescent="0.25">
      <c r="A150" s="383" t="s">
        <v>151</v>
      </c>
      <c r="B150" s="383"/>
      <c r="C150" s="383"/>
      <c r="D150" s="383"/>
    </row>
    <row r="151" spans="1:4" s="300" customFormat="1" ht="6.75" customHeight="1" x14ac:dyDescent="0.25">
      <c r="A151" s="304"/>
      <c r="B151" s="305"/>
      <c r="C151" s="305"/>
      <c r="D151" s="305"/>
    </row>
    <row r="152" spans="1:4" s="300" customFormat="1" ht="11.25" customHeight="1" x14ac:dyDescent="0.25">
      <c r="A152" s="377" t="s">
        <v>152</v>
      </c>
      <c r="B152" s="377"/>
      <c r="C152" s="306" t="s">
        <v>153</v>
      </c>
      <c r="D152" s="358">
        <f>'Proposed Rates'!F11</f>
        <v>15630.02</v>
      </c>
    </row>
    <row r="153" spans="1:4" s="300" customFormat="1" ht="11.25" customHeight="1" x14ac:dyDescent="0.25">
      <c r="A153" s="377" t="s">
        <v>19</v>
      </c>
      <c r="B153" s="377"/>
      <c r="C153" s="306" t="s">
        <v>92</v>
      </c>
      <c r="D153" s="352">
        <f>'Proposed Rates'!F24</f>
        <v>5.4538000000000002</v>
      </c>
    </row>
    <row r="154" spans="1:4" s="300" customFormat="1" ht="11.25" customHeight="1" x14ac:dyDescent="0.25">
      <c r="A154" s="377" t="s">
        <v>156</v>
      </c>
      <c r="B154" s="377"/>
      <c r="C154" s="306" t="s">
        <v>92</v>
      </c>
      <c r="D154" s="307">
        <f>'Proposed Rates'!F237</f>
        <v>2.9669999999999998E-2</v>
      </c>
    </row>
    <row r="155" spans="1:4" s="300" customFormat="1" ht="11.25" customHeight="1" x14ac:dyDescent="0.25">
      <c r="A155" s="380" t="s">
        <v>277</v>
      </c>
      <c r="B155" s="381"/>
      <c r="C155" s="360" t="s">
        <v>92</v>
      </c>
      <c r="D155" s="362">
        <f>'Proposed Rates'!F42</f>
        <v>-0.3105</v>
      </c>
    </row>
    <row r="156" spans="1:4" s="300" customFormat="1" ht="11.25" customHeight="1" x14ac:dyDescent="0.25">
      <c r="A156" s="380" t="s">
        <v>154</v>
      </c>
      <c r="B156" s="381"/>
      <c r="C156" s="360" t="s">
        <v>92</v>
      </c>
      <c r="D156" s="362">
        <f>'Proposed Rates'!F56</f>
        <v>-0.23799999999999999</v>
      </c>
    </row>
    <row r="157" spans="1:4" s="300" customFormat="1" ht="22.5" customHeight="1" x14ac:dyDescent="0.25">
      <c r="A157" s="380" t="s">
        <v>279</v>
      </c>
      <c r="B157" s="381"/>
      <c r="C157" s="360" t="s">
        <v>92</v>
      </c>
      <c r="D157" s="362">
        <f>'Proposed Rates'!F71</f>
        <v>4.4200000000000003E-2</v>
      </c>
    </row>
    <row r="158" spans="1:4" s="300" customFormat="1" ht="11.25" customHeight="1" x14ac:dyDescent="0.25">
      <c r="A158" s="377" t="s">
        <v>157</v>
      </c>
      <c r="B158" s="377"/>
      <c r="C158" s="306" t="s">
        <v>92</v>
      </c>
      <c r="D158" s="307">
        <f>'Proposed Rates'!F157</f>
        <v>3.2675999999999998</v>
      </c>
    </row>
    <row r="159" spans="1:4" s="300" customFormat="1" ht="12.75" customHeight="1" x14ac:dyDescent="0.25">
      <c r="A159" s="377" t="s">
        <v>158</v>
      </c>
      <c r="B159" s="377"/>
      <c r="C159" s="306" t="s">
        <v>92</v>
      </c>
      <c r="D159" s="307">
        <f>'Proposed Rates'!F171</f>
        <v>2.4584999999999999</v>
      </c>
    </row>
    <row r="160" spans="1:4" s="300" customFormat="1" ht="6.75" customHeight="1" x14ac:dyDescent="0.25">
      <c r="A160" s="308"/>
      <c r="B160" s="308"/>
      <c r="C160" s="306"/>
      <c r="D160" s="307"/>
    </row>
    <row r="161" spans="1:4" s="300" customFormat="1" ht="15" customHeight="1" x14ac:dyDescent="0.25">
      <c r="A161" s="379" t="s">
        <v>159</v>
      </c>
      <c r="B161" s="378"/>
      <c r="C161" s="306"/>
      <c r="D161" s="310"/>
    </row>
    <row r="162" spans="1:4" s="300" customFormat="1" ht="6.75" customHeight="1" x14ac:dyDescent="0.25">
      <c r="A162" s="311"/>
      <c r="B162" s="309"/>
      <c r="C162" s="306"/>
      <c r="D162" s="310"/>
    </row>
    <row r="163" spans="1:4" s="300" customFormat="1" ht="11.25" customHeight="1" x14ac:dyDescent="0.25">
      <c r="A163" s="377" t="s">
        <v>160</v>
      </c>
      <c r="B163" s="377"/>
      <c r="C163" s="312" t="s">
        <v>91</v>
      </c>
      <c r="D163" s="313">
        <v>3.0000000000000001E-3</v>
      </c>
    </row>
    <row r="164" spans="1:4" s="300" customFormat="1" ht="11.25" customHeight="1" x14ac:dyDescent="0.25">
      <c r="A164" s="378" t="s">
        <v>161</v>
      </c>
      <c r="B164" s="378"/>
      <c r="C164" s="312" t="s">
        <v>91</v>
      </c>
      <c r="D164" s="314">
        <v>4.0000000000000002E-4</v>
      </c>
    </row>
    <row r="165" spans="1:4" s="300" customFormat="1" ht="11.25" customHeight="1" x14ac:dyDescent="0.25">
      <c r="A165" s="377" t="s">
        <v>162</v>
      </c>
      <c r="B165" s="377"/>
      <c r="C165" s="312" t="s">
        <v>91</v>
      </c>
      <c r="D165" s="314">
        <v>5.0000000000000001E-4</v>
      </c>
    </row>
    <row r="166" spans="1:4" s="300" customFormat="1" ht="11.25" customHeight="1" x14ac:dyDescent="0.25">
      <c r="A166" s="377" t="s">
        <v>163</v>
      </c>
      <c r="B166" s="377"/>
      <c r="C166" s="306" t="s">
        <v>153</v>
      </c>
      <c r="D166" s="350">
        <f>'Proposed Rates'!F213</f>
        <v>0.64</v>
      </c>
    </row>
    <row r="167" spans="1:4" s="315" customFormat="1" ht="18.75" customHeight="1" x14ac:dyDescent="0.3">
      <c r="A167" s="389" t="s">
        <v>178</v>
      </c>
      <c r="B167" s="389"/>
      <c r="C167" s="389"/>
      <c r="D167" s="389"/>
    </row>
    <row r="168" spans="1:4" s="300" customFormat="1" ht="84" customHeight="1" x14ac:dyDescent="0.25">
      <c r="A168" s="382" t="s">
        <v>179</v>
      </c>
      <c r="B168" s="382"/>
      <c r="C168" s="382"/>
      <c r="D168" s="382"/>
    </row>
    <row r="169" spans="1:4" s="300" customFormat="1" ht="6.75" customHeight="1" x14ac:dyDescent="0.25">
      <c r="A169" s="301"/>
      <c r="B169" s="301"/>
      <c r="C169" s="301"/>
      <c r="D169" s="316"/>
    </row>
    <row r="170" spans="1:4" s="300" customFormat="1" ht="11.25" customHeight="1" x14ac:dyDescent="0.25">
      <c r="A170" s="387" t="s">
        <v>146</v>
      </c>
      <c r="B170" s="387"/>
      <c r="C170" s="387"/>
      <c r="D170" s="387"/>
    </row>
    <row r="171" spans="1:4" s="300" customFormat="1" ht="6.75" customHeight="1" x14ac:dyDescent="0.25">
      <c r="A171" s="302"/>
      <c r="B171" s="303"/>
      <c r="C171" s="303"/>
      <c r="D171" s="303"/>
    </row>
    <row r="172" spans="1:4" s="300" customFormat="1" ht="36" customHeight="1" x14ac:dyDescent="0.25">
      <c r="A172" s="382" t="s">
        <v>147</v>
      </c>
      <c r="B172" s="382"/>
      <c r="C172" s="382"/>
      <c r="D172" s="382"/>
    </row>
    <row r="173" spans="1:4" s="300" customFormat="1" ht="6.75" customHeight="1" x14ac:dyDescent="0.25">
      <c r="A173" s="301"/>
      <c r="B173" s="301"/>
      <c r="C173" s="301"/>
      <c r="D173" s="316"/>
    </row>
    <row r="174" spans="1:4" s="300" customFormat="1" ht="48" customHeight="1" x14ac:dyDescent="0.25">
      <c r="A174" s="382" t="s">
        <v>148</v>
      </c>
      <c r="B174" s="382"/>
      <c r="C174" s="382"/>
      <c r="D174" s="382"/>
    </row>
    <row r="175" spans="1:4" s="300" customFormat="1" ht="6.75" customHeight="1" x14ac:dyDescent="0.25">
      <c r="A175" s="301"/>
      <c r="B175" s="301"/>
      <c r="C175" s="301"/>
      <c r="D175" s="316"/>
    </row>
    <row r="176" spans="1:4" s="300" customFormat="1" ht="48" customHeight="1" x14ac:dyDescent="0.25">
      <c r="A176" s="382" t="s">
        <v>149</v>
      </c>
      <c r="B176" s="382"/>
      <c r="C176" s="382"/>
      <c r="D176" s="382"/>
    </row>
    <row r="177" spans="1:4" s="300" customFormat="1" ht="6.75" customHeight="1" x14ac:dyDescent="0.25">
      <c r="A177" s="301"/>
      <c r="B177" s="301"/>
      <c r="C177" s="301"/>
      <c r="D177" s="316"/>
    </row>
    <row r="178" spans="1:4" s="300" customFormat="1" ht="36" customHeight="1" x14ac:dyDescent="0.25">
      <c r="A178" s="382" t="s">
        <v>150</v>
      </c>
      <c r="B178" s="382"/>
      <c r="C178" s="382"/>
      <c r="D178" s="382"/>
    </row>
    <row r="179" spans="1:4" s="300" customFormat="1" ht="6.75" customHeight="1" x14ac:dyDescent="0.25">
      <c r="A179" s="301"/>
      <c r="B179" s="301"/>
      <c r="C179" s="301"/>
      <c r="D179" s="316"/>
    </row>
    <row r="180" spans="1:4" s="300" customFormat="1" ht="15" customHeight="1" x14ac:dyDescent="0.25">
      <c r="A180" s="383" t="s">
        <v>151</v>
      </c>
      <c r="B180" s="383"/>
      <c r="C180" s="383"/>
      <c r="D180" s="383"/>
    </row>
    <row r="181" spans="1:4" s="300" customFormat="1" ht="6.75" customHeight="1" x14ac:dyDescent="0.25">
      <c r="A181" s="304"/>
      <c r="B181" s="305"/>
      <c r="C181" s="305"/>
      <c r="D181" s="305"/>
    </row>
    <row r="182" spans="1:4" s="300" customFormat="1" ht="11.25" customHeight="1" x14ac:dyDescent="0.25">
      <c r="A182" s="377" t="s">
        <v>180</v>
      </c>
      <c r="B182" s="377"/>
      <c r="C182" s="306" t="s">
        <v>153</v>
      </c>
      <c r="D182" s="352">
        <f>'Proposed Rates'!F14</f>
        <v>6.13</v>
      </c>
    </row>
    <row r="183" spans="1:4" s="300" customFormat="1" ht="11.25" customHeight="1" x14ac:dyDescent="0.25">
      <c r="A183" s="377" t="s">
        <v>19</v>
      </c>
      <c r="B183" s="377"/>
      <c r="C183" s="306" t="s">
        <v>91</v>
      </c>
      <c r="D183" s="352">
        <f>'Proposed Rates'!F27</f>
        <v>2.92E-2</v>
      </c>
    </row>
    <row r="184" spans="1:4" s="300" customFormat="1" ht="11.25" customHeight="1" x14ac:dyDescent="0.25">
      <c r="A184" s="377" t="s">
        <v>156</v>
      </c>
      <c r="B184" s="377"/>
      <c r="C184" s="306" t="s">
        <v>91</v>
      </c>
      <c r="D184" s="307">
        <f>'Proposed Rates'!F240</f>
        <v>6.0000000000000002E-5</v>
      </c>
    </row>
    <row r="185" spans="1:4" s="300" customFormat="1" ht="11.25" customHeight="1" x14ac:dyDescent="0.25">
      <c r="A185" s="380" t="s">
        <v>277</v>
      </c>
      <c r="B185" s="381"/>
      <c r="C185" s="360" t="s">
        <v>91</v>
      </c>
      <c r="D185" s="362">
        <f>'Proposed Rates'!F45</f>
        <v>-5.9999999999999995E-4</v>
      </c>
    </row>
    <row r="186" spans="1:4" s="300" customFormat="1" ht="11.25" customHeight="1" x14ac:dyDescent="0.25">
      <c r="A186" s="380" t="s">
        <v>154</v>
      </c>
      <c r="B186" s="381"/>
      <c r="C186" s="360" t="s">
        <v>91</v>
      </c>
      <c r="D186" s="362">
        <f>'Proposed Rates'!F59</f>
        <v>-8.0000000000000004E-4</v>
      </c>
    </row>
    <row r="187" spans="1:4" s="300" customFormat="1" ht="23.25" customHeight="1" x14ac:dyDescent="0.25">
      <c r="A187" s="380" t="s">
        <v>279</v>
      </c>
      <c r="B187" s="381"/>
      <c r="C187" s="360" t="s">
        <v>91</v>
      </c>
      <c r="D187" s="362">
        <f>'Proposed Rates'!F74</f>
        <v>-2.0000000000000001E-4</v>
      </c>
    </row>
    <row r="188" spans="1:4" s="300" customFormat="1" ht="13.5" customHeight="1" x14ac:dyDescent="0.25">
      <c r="A188" s="377" t="s">
        <v>157</v>
      </c>
      <c r="B188" s="377"/>
      <c r="C188" s="306" t="s">
        <v>91</v>
      </c>
      <c r="D188" s="319">
        <f>'Proposed Rates'!F160</f>
        <v>6.8999999999999999E-3</v>
      </c>
    </row>
    <row r="189" spans="1:4" s="300" customFormat="1" ht="13.5" customHeight="1" x14ac:dyDescent="0.25">
      <c r="A189" s="377" t="s">
        <v>158</v>
      </c>
      <c r="B189" s="377"/>
      <c r="C189" s="306" t="s">
        <v>91</v>
      </c>
      <c r="D189" s="319">
        <f>'Proposed Rates'!F174</f>
        <v>5.0000000000000001E-3</v>
      </c>
    </row>
    <row r="190" spans="1:4" s="300" customFormat="1" ht="6.75" customHeight="1" x14ac:dyDescent="0.25">
      <c r="A190" s="308"/>
      <c r="B190" s="308"/>
      <c r="C190" s="306"/>
      <c r="D190" s="307"/>
    </row>
    <row r="191" spans="1:4" s="300" customFormat="1" ht="15" customHeight="1" x14ac:dyDescent="0.25">
      <c r="A191" s="379" t="s">
        <v>159</v>
      </c>
      <c r="B191" s="378"/>
      <c r="C191" s="306"/>
      <c r="D191" s="310"/>
    </row>
    <row r="192" spans="1:4" s="300" customFormat="1" ht="6.75" customHeight="1" x14ac:dyDescent="0.25">
      <c r="A192" s="311"/>
      <c r="B192" s="309"/>
      <c r="C192" s="306"/>
      <c r="D192" s="310"/>
    </row>
    <row r="193" spans="1:4" s="300" customFormat="1" ht="11.25" customHeight="1" x14ac:dyDescent="0.25">
      <c r="A193" s="377" t="s">
        <v>160</v>
      </c>
      <c r="B193" s="377"/>
      <c r="C193" s="312" t="s">
        <v>91</v>
      </c>
      <c r="D193" s="313">
        <v>3.0000000000000001E-3</v>
      </c>
    </row>
    <row r="194" spans="1:4" s="300" customFormat="1" ht="11.25" customHeight="1" x14ac:dyDescent="0.25">
      <c r="A194" s="378" t="s">
        <v>161</v>
      </c>
      <c r="B194" s="378"/>
      <c r="C194" s="312" t="s">
        <v>91</v>
      </c>
      <c r="D194" s="314">
        <v>4.0000000000000002E-4</v>
      </c>
    </row>
    <row r="195" spans="1:4" s="300" customFormat="1" ht="11.25" customHeight="1" x14ac:dyDescent="0.25">
      <c r="A195" s="377" t="s">
        <v>162</v>
      </c>
      <c r="B195" s="377"/>
      <c r="C195" s="312" t="s">
        <v>91</v>
      </c>
      <c r="D195" s="314">
        <v>5.0000000000000001E-4</v>
      </c>
    </row>
    <row r="196" spans="1:4" s="300" customFormat="1" ht="11.25" customHeight="1" x14ac:dyDescent="0.25">
      <c r="A196" s="377" t="s">
        <v>163</v>
      </c>
      <c r="B196" s="377"/>
      <c r="C196" s="306" t="s">
        <v>153</v>
      </c>
      <c r="D196" s="350">
        <f>'Proposed Rates'!F216</f>
        <v>0.64</v>
      </c>
    </row>
    <row r="197" spans="1:4" s="315" customFormat="1" ht="18.75" customHeight="1" x14ac:dyDescent="0.3">
      <c r="A197" s="389" t="s">
        <v>181</v>
      </c>
      <c r="B197" s="389"/>
      <c r="C197" s="389"/>
      <c r="D197" s="389"/>
    </row>
    <row r="198" spans="1:4" s="300" customFormat="1" ht="36" customHeight="1" x14ac:dyDescent="0.25">
      <c r="A198" s="382" t="s">
        <v>182</v>
      </c>
      <c r="B198" s="382"/>
      <c r="C198" s="382"/>
      <c r="D198" s="382"/>
    </row>
    <row r="199" spans="1:4" s="300" customFormat="1" ht="6.75" customHeight="1" x14ac:dyDescent="0.25">
      <c r="A199" s="301"/>
      <c r="B199" s="301"/>
      <c r="C199" s="301"/>
      <c r="D199" s="316"/>
    </row>
    <row r="200" spans="1:4" s="300" customFormat="1" ht="11.25" customHeight="1" x14ac:dyDescent="0.25">
      <c r="A200" s="387" t="s">
        <v>146</v>
      </c>
      <c r="B200" s="387"/>
      <c r="C200" s="387"/>
      <c r="D200" s="387"/>
    </row>
    <row r="201" spans="1:4" s="300" customFormat="1" ht="6.75" customHeight="1" x14ac:dyDescent="0.25">
      <c r="A201" s="302"/>
      <c r="B201" s="303"/>
      <c r="C201" s="303"/>
      <c r="D201" s="303"/>
    </row>
    <row r="202" spans="1:4" s="300" customFormat="1" ht="36" customHeight="1" x14ac:dyDescent="0.25">
      <c r="A202" s="382" t="s">
        <v>147</v>
      </c>
      <c r="B202" s="382"/>
      <c r="C202" s="382"/>
      <c r="D202" s="382"/>
    </row>
    <row r="203" spans="1:4" s="300" customFormat="1" ht="6.75" customHeight="1" x14ac:dyDescent="0.25">
      <c r="A203" s="301"/>
      <c r="B203" s="301"/>
      <c r="C203" s="301"/>
      <c r="D203" s="316"/>
    </row>
    <row r="204" spans="1:4" s="300" customFormat="1" ht="48" customHeight="1" x14ac:dyDescent="0.25">
      <c r="A204" s="382" t="s">
        <v>148</v>
      </c>
      <c r="B204" s="382"/>
      <c r="C204" s="382"/>
      <c r="D204" s="382"/>
    </row>
    <row r="205" spans="1:4" s="300" customFormat="1" ht="6.75" customHeight="1" x14ac:dyDescent="0.25">
      <c r="A205" s="301"/>
      <c r="B205" s="301"/>
      <c r="C205" s="301"/>
      <c r="D205" s="316"/>
    </row>
    <row r="206" spans="1:4" s="300" customFormat="1" ht="24" customHeight="1" x14ac:dyDescent="0.25">
      <c r="A206" s="382" t="s">
        <v>183</v>
      </c>
      <c r="B206" s="382"/>
      <c r="C206" s="382"/>
      <c r="D206" s="382"/>
    </row>
    <row r="207" spans="1:4" s="300" customFormat="1" ht="6.75" customHeight="1" x14ac:dyDescent="0.25">
      <c r="A207" s="301"/>
      <c r="B207" s="301"/>
      <c r="C207" s="301"/>
      <c r="D207" s="316"/>
    </row>
    <row r="208" spans="1:4" s="300" customFormat="1" ht="36" customHeight="1" x14ac:dyDescent="0.25">
      <c r="A208" s="382" t="s">
        <v>184</v>
      </c>
      <c r="B208" s="382"/>
      <c r="C208" s="382"/>
      <c r="D208" s="382"/>
    </row>
    <row r="209" spans="1:4" s="300" customFormat="1" ht="6.75" customHeight="1" x14ac:dyDescent="0.25">
      <c r="A209" s="301"/>
      <c r="B209" s="301"/>
      <c r="C209" s="301"/>
      <c r="D209" s="316"/>
    </row>
    <row r="210" spans="1:4" s="300" customFormat="1" ht="15" customHeight="1" x14ac:dyDescent="0.25">
      <c r="A210" s="391" t="s">
        <v>185</v>
      </c>
      <c r="B210" s="391"/>
      <c r="C210" s="391"/>
      <c r="D210" s="391"/>
    </row>
    <row r="211" spans="1:4" s="300" customFormat="1" ht="6.75" customHeight="1" x14ac:dyDescent="0.25">
      <c r="A211" s="321"/>
      <c r="B211" s="305"/>
      <c r="C211" s="305"/>
      <c r="D211" s="305"/>
    </row>
    <row r="212" spans="1:4" s="300" customFormat="1" ht="11.25" customHeight="1" x14ac:dyDescent="0.25">
      <c r="A212" s="377" t="s">
        <v>152</v>
      </c>
      <c r="B212" s="377"/>
      <c r="C212" s="306" t="s">
        <v>153</v>
      </c>
      <c r="D212" s="352">
        <f>'Proposed Rates'!F15</f>
        <v>171.46</v>
      </c>
    </row>
    <row r="213" spans="1:4" s="300" customFormat="1" ht="11.25" customHeight="1" x14ac:dyDescent="0.25">
      <c r="A213" s="377" t="s">
        <v>186</v>
      </c>
      <c r="B213" s="377"/>
      <c r="C213" s="306" t="s">
        <v>92</v>
      </c>
      <c r="D213" s="354">
        <f>'Proposed Rates'!F28</f>
        <v>2.2884000000000002</v>
      </c>
    </row>
    <row r="214" spans="1:4" s="300" customFormat="1" ht="11.25" customHeight="1" x14ac:dyDescent="0.25">
      <c r="A214" s="377" t="s">
        <v>187</v>
      </c>
      <c r="B214" s="377"/>
      <c r="C214" s="306" t="s">
        <v>92</v>
      </c>
      <c r="D214" s="352">
        <f>'Proposed Rates'!F29</f>
        <v>2.0990000000000002</v>
      </c>
    </row>
    <row r="215" spans="1:4" s="300" customFormat="1" ht="11.25" customHeight="1" x14ac:dyDescent="0.25">
      <c r="A215" s="377" t="s">
        <v>188</v>
      </c>
      <c r="B215" s="377"/>
      <c r="C215" s="306" t="s">
        <v>92</v>
      </c>
      <c r="D215" s="352">
        <f>'Proposed Rates'!F30</f>
        <v>2.3292000000000002</v>
      </c>
    </row>
    <row r="216" spans="1:4" s="315" customFormat="1" ht="18.75" customHeight="1" x14ac:dyDescent="0.3">
      <c r="A216" s="389" t="s">
        <v>189</v>
      </c>
      <c r="B216" s="389"/>
      <c r="C216" s="389"/>
      <c r="D216" s="389"/>
    </row>
    <row r="217" spans="1:4" s="300" customFormat="1" ht="36" customHeight="1" x14ac:dyDescent="0.25">
      <c r="A217" s="382" t="s">
        <v>190</v>
      </c>
      <c r="B217" s="382"/>
      <c r="C217" s="382"/>
      <c r="D217" s="382"/>
    </row>
    <row r="218" spans="1:4" s="300" customFormat="1" ht="6.75" customHeight="1" x14ac:dyDescent="0.25">
      <c r="A218" s="301"/>
      <c r="B218" s="301"/>
      <c r="C218" s="301"/>
      <c r="D218" s="316"/>
    </row>
    <row r="219" spans="1:4" s="300" customFormat="1" ht="11.25" customHeight="1" x14ac:dyDescent="0.25">
      <c r="A219" s="387" t="s">
        <v>146</v>
      </c>
      <c r="B219" s="387"/>
      <c r="C219" s="387"/>
      <c r="D219" s="387"/>
    </row>
    <row r="220" spans="1:4" s="300" customFormat="1" ht="6.75" customHeight="1" x14ac:dyDescent="0.25">
      <c r="A220" s="302"/>
      <c r="B220" s="303"/>
      <c r="C220" s="303"/>
      <c r="D220" s="303"/>
    </row>
    <row r="221" spans="1:4" s="300" customFormat="1" ht="36" customHeight="1" x14ac:dyDescent="0.25">
      <c r="A221" s="382" t="s">
        <v>147</v>
      </c>
      <c r="B221" s="382"/>
      <c r="C221" s="382"/>
      <c r="D221" s="382"/>
    </row>
    <row r="222" spans="1:4" s="300" customFormat="1" ht="6.75" customHeight="1" x14ac:dyDescent="0.25">
      <c r="A222" s="301"/>
      <c r="B222" s="301"/>
      <c r="C222" s="301"/>
      <c r="D222" s="316"/>
    </row>
    <row r="223" spans="1:4" s="300" customFormat="1" ht="48" customHeight="1" x14ac:dyDescent="0.25">
      <c r="A223" s="382" t="s">
        <v>148</v>
      </c>
      <c r="B223" s="382"/>
      <c r="C223" s="382"/>
      <c r="D223" s="382"/>
    </row>
    <row r="224" spans="1:4" s="300" customFormat="1" ht="6.75" customHeight="1" x14ac:dyDescent="0.25">
      <c r="A224" s="301"/>
      <c r="B224" s="301"/>
      <c r="C224" s="301"/>
      <c r="D224" s="316"/>
    </row>
    <row r="225" spans="1:4" s="300" customFormat="1" ht="48" customHeight="1" x14ac:dyDescent="0.25">
      <c r="A225" s="382" t="s">
        <v>149</v>
      </c>
      <c r="B225" s="382"/>
      <c r="C225" s="382"/>
      <c r="D225" s="382"/>
    </row>
    <row r="226" spans="1:4" s="300" customFormat="1" ht="6.75" customHeight="1" x14ac:dyDescent="0.25">
      <c r="A226" s="301"/>
      <c r="B226" s="301"/>
      <c r="C226" s="301"/>
      <c r="D226" s="316"/>
    </row>
    <row r="227" spans="1:4" s="300" customFormat="1" ht="36" customHeight="1" x14ac:dyDescent="0.25">
      <c r="A227" s="382" t="s">
        <v>150</v>
      </c>
      <c r="B227" s="382"/>
      <c r="C227" s="382"/>
      <c r="D227" s="382"/>
    </row>
    <row r="228" spans="1:4" s="300" customFormat="1" ht="6.75" customHeight="1" x14ac:dyDescent="0.25">
      <c r="A228" s="301"/>
      <c r="B228" s="301"/>
      <c r="C228" s="301"/>
      <c r="D228" s="316"/>
    </row>
    <row r="229" spans="1:4" s="300" customFormat="1" ht="15" customHeight="1" x14ac:dyDescent="0.25">
      <c r="A229" s="383" t="s">
        <v>151</v>
      </c>
      <c r="B229" s="383"/>
      <c r="C229" s="383"/>
      <c r="D229" s="383"/>
    </row>
    <row r="230" spans="1:4" s="300" customFormat="1" ht="6.75" customHeight="1" x14ac:dyDescent="0.25">
      <c r="A230" s="304"/>
      <c r="B230" s="305"/>
      <c r="C230" s="305"/>
      <c r="D230" s="305"/>
    </row>
    <row r="231" spans="1:4" s="300" customFormat="1" ht="11.25" customHeight="1" x14ac:dyDescent="0.25">
      <c r="A231" s="377" t="s">
        <v>180</v>
      </c>
      <c r="B231" s="377"/>
      <c r="C231" s="306" t="s">
        <v>153</v>
      </c>
      <c r="D231" s="363">
        <f>'Proposed Rates'!F13</f>
        <v>4.82</v>
      </c>
    </row>
    <row r="232" spans="1:4" s="300" customFormat="1" ht="11.25" customHeight="1" x14ac:dyDescent="0.25">
      <c r="A232" s="377" t="s">
        <v>19</v>
      </c>
      <c r="B232" s="377"/>
      <c r="C232" s="306" t="s">
        <v>92</v>
      </c>
      <c r="D232" s="352">
        <f>'Proposed Rates'!F27</f>
        <v>2.92E-2</v>
      </c>
    </row>
    <row r="233" spans="1:4" s="300" customFormat="1" ht="11.25" customHeight="1" x14ac:dyDescent="0.25">
      <c r="A233" s="377" t="s">
        <v>156</v>
      </c>
      <c r="B233" s="377"/>
      <c r="C233" s="306" t="s">
        <v>92</v>
      </c>
      <c r="D233" s="307">
        <f>'Proposed Rates'!F240</f>
        <v>6.0000000000000002E-5</v>
      </c>
    </row>
    <row r="234" spans="1:4" s="300" customFormat="1" ht="11.25" customHeight="1" x14ac:dyDescent="0.25">
      <c r="A234" s="380" t="s">
        <v>277</v>
      </c>
      <c r="B234" s="381"/>
      <c r="C234" s="360" t="s">
        <v>92</v>
      </c>
      <c r="D234" s="362">
        <f>'Proposed Rates'!F44</f>
        <v>-0.20230000000000001</v>
      </c>
    </row>
    <row r="235" spans="1:4" s="300" customFormat="1" ht="11.25" customHeight="1" x14ac:dyDescent="0.25">
      <c r="A235" s="380" t="s">
        <v>154</v>
      </c>
      <c r="B235" s="381"/>
      <c r="C235" s="360" t="s">
        <v>92</v>
      </c>
      <c r="D235" s="362">
        <f>'Proposed Rates'!F58</f>
        <v>-0.4834</v>
      </c>
    </row>
    <row r="236" spans="1:4" s="300" customFormat="1" ht="11.25" customHeight="1" x14ac:dyDescent="0.25">
      <c r="A236" s="377" t="s">
        <v>157</v>
      </c>
      <c r="B236" s="377"/>
      <c r="C236" s="306" t="s">
        <v>92</v>
      </c>
      <c r="D236" s="319">
        <f>'Proposed Rates'!F159</f>
        <v>2.0956000000000001</v>
      </c>
    </row>
    <row r="237" spans="1:4" s="300" customFormat="1" ht="12" customHeight="1" x14ac:dyDescent="0.25">
      <c r="A237" s="377" t="s">
        <v>158</v>
      </c>
      <c r="B237" s="377"/>
      <c r="C237" s="306" t="s">
        <v>92</v>
      </c>
      <c r="D237" s="319">
        <f>'Proposed Rates'!F173</f>
        <v>1.5176000000000001</v>
      </c>
    </row>
    <row r="238" spans="1:4" s="300" customFormat="1" ht="6.75" customHeight="1" x14ac:dyDescent="0.25">
      <c r="A238" s="308"/>
      <c r="B238" s="308"/>
      <c r="C238" s="306"/>
      <c r="D238" s="307"/>
    </row>
    <row r="239" spans="1:4" s="300" customFormat="1" ht="15" customHeight="1" x14ac:dyDescent="0.25">
      <c r="A239" s="379" t="s">
        <v>159</v>
      </c>
      <c r="B239" s="378"/>
      <c r="C239" s="306"/>
      <c r="D239" s="310"/>
    </row>
    <row r="240" spans="1:4" s="300" customFormat="1" ht="6.75" customHeight="1" x14ac:dyDescent="0.25">
      <c r="A240" s="311"/>
      <c r="B240" s="309"/>
      <c r="C240" s="306"/>
      <c r="D240" s="310"/>
    </row>
    <row r="241" spans="1:4" s="300" customFormat="1" ht="11.25" customHeight="1" x14ac:dyDescent="0.25">
      <c r="A241" s="377" t="s">
        <v>160</v>
      </c>
      <c r="B241" s="377"/>
      <c r="C241" s="312" t="s">
        <v>91</v>
      </c>
      <c r="D241" s="313">
        <v>3.0000000000000001E-3</v>
      </c>
    </row>
    <row r="242" spans="1:4" s="300" customFormat="1" ht="11.25" customHeight="1" x14ac:dyDescent="0.25">
      <c r="A242" s="378" t="s">
        <v>161</v>
      </c>
      <c r="B242" s="378"/>
      <c r="C242" s="312" t="s">
        <v>91</v>
      </c>
      <c r="D242" s="314">
        <v>4.0000000000000002E-4</v>
      </c>
    </row>
    <row r="243" spans="1:4" s="300" customFormat="1" ht="11.25" customHeight="1" x14ac:dyDescent="0.25">
      <c r="A243" s="377" t="s">
        <v>162</v>
      </c>
      <c r="B243" s="377"/>
      <c r="C243" s="312" t="s">
        <v>91</v>
      </c>
      <c r="D243" s="314">
        <v>5.0000000000000001E-4</v>
      </c>
    </row>
    <row r="244" spans="1:4" s="300" customFormat="1" ht="11.25" customHeight="1" x14ac:dyDescent="0.25">
      <c r="A244" s="377" t="s">
        <v>163</v>
      </c>
      <c r="B244" s="377"/>
      <c r="C244" s="306" t="s">
        <v>153</v>
      </c>
      <c r="D244" s="350">
        <f>'Proposed Rates'!F216</f>
        <v>0.64</v>
      </c>
    </row>
    <row r="245" spans="1:4" s="315" customFormat="1" ht="18.75" customHeight="1" x14ac:dyDescent="0.3">
      <c r="A245" s="389" t="s">
        <v>191</v>
      </c>
      <c r="B245" s="389"/>
      <c r="C245" s="389"/>
      <c r="D245" s="389"/>
    </row>
    <row r="246" spans="1:4" s="300" customFormat="1" ht="60" customHeight="1" x14ac:dyDescent="0.25">
      <c r="A246" s="382" t="s">
        <v>192</v>
      </c>
      <c r="B246" s="382"/>
      <c r="C246" s="382"/>
      <c r="D246" s="382"/>
    </row>
    <row r="247" spans="1:4" s="300" customFormat="1" ht="6.75" customHeight="1" x14ac:dyDescent="0.25">
      <c r="A247" s="301"/>
      <c r="B247" s="301"/>
      <c r="C247" s="301"/>
      <c r="D247" s="316"/>
    </row>
    <row r="248" spans="1:4" s="300" customFormat="1" ht="11.25" customHeight="1" x14ac:dyDescent="0.25">
      <c r="A248" s="387" t="s">
        <v>146</v>
      </c>
      <c r="B248" s="387"/>
      <c r="C248" s="387"/>
      <c r="D248" s="387"/>
    </row>
    <row r="249" spans="1:4" s="300" customFormat="1" ht="6.75" customHeight="1" x14ac:dyDescent="0.25">
      <c r="A249" s="302"/>
      <c r="B249" s="303"/>
      <c r="C249" s="303"/>
      <c r="D249" s="303"/>
    </row>
    <row r="250" spans="1:4" s="300" customFormat="1" ht="36" customHeight="1" x14ac:dyDescent="0.25">
      <c r="A250" s="382" t="s">
        <v>147</v>
      </c>
      <c r="B250" s="382"/>
      <c r="C250" s="382"/>
      <c r="D250" s="382"/>
    </row>
    <row r="251" spans="1:4" s="300" customFormat="1" ht="6.75" customHeight="1" x14ac:dyDescent="0.25">
      <c r="A251" s="301"/>
      <c r="B251" s="301"/>
      <c r="C251" s="301"/>
      <c r="D251" s="316"/>
    </row>
    <row r="252" spans="1:4" s="300" customFormat="1" ht="48" customHeight="1" x14ac:dyDescent="0.25">
      <c r="A252" s="382" t="s">
        <v>148</v>
      </c>
      <c r="B252" s="382"/>
      <c r="C252" s="382"/>
      <c r="D252" s="382"/>
    </row>
    <row r="253" spans="1:4" s="300" customFormat="1" ht="6.75" customHeight="1" x14ac:dyDescent="0.25">
      <c r="A253" s="301"/>
      <c r="B253" s="301"/>
      <c r="C253" s="301"/>
      <c r="D253" s="316"/>
    </row>
    <row r="254" spans="1:4" s="300" customFormat="1" ht="48" customHeight="1" x14ac:dyDescent="0.25">
      <c r="A254" s="382" t="s">
        <v>149</v>
      </c>
      <c r="B254" s="382"/>
      <c r="C254" s="382"/>
      <c r="D254" s="382"/>
    </row>
    <row r="255" spans="1:4" s="300" customFormat="1" ht="6.75" customHeight="1" x14ac:dyDescent="0.25">
      <c r="A255" s="301"/>
      <c r="B255" s="301"/>
      <c r="C255" s="301"/>
      <c r="D255" s="316"/>
    </row>
    <row r="256" spans="1:4" s="300" customFormat="1" ht="36" customHeight="1" x14ac:dyDescent="0.25">
      <c r="A256" s="382" t="s">
        <v>193</v>
      </c>
      <c r="B256" s="382"/>
      <c r="C256" s="382"/>
      <c r="D256" s="382"/>
    </row>
    <row r="257" spans="1:4" s="300" customFormat="1" ht="6.75" customHeight="1" x14ac:dyDescent="0.25">
      <c r="A257" s="301"/>
      <c r="B257" s="301"/>
      <c r="C257" s="301"/>
      <c r="D257" s="316"/>
    </row>
    <row r="258" spans="1:4" s="300" customFormat="1" ht="15" customHeight="1" x14ac:dyDescent="0.25">
      <c r="A258" s="383" t="s">
        <v>151</v>
      </c>
      <c r="B258" s="383"/>
      <c r="C258" s="383"/>
      <c r="D258" s="383"/>
    </row>
    <row r="259" spans="1:4" s="300" customFormat="1" ht="6.75" customHeight="1" x14ac:dyDescent="0.25">
      <c r="A259" s="304"/>
      <c r="B259" s="305"/>
      <c r="C259" s="305"/>
      <c r="D259" s="305"/>
    </row>
    <row r="260" spans="1:4" s="300" customFormat="1" ht="11.25" customHeight="1" x14ac:dyDescent="0.25">
      <c r="A260" s="377" t="s">
        <v>180</v>
      </c>
      <c r="B260" s="377"/>
      <c r="C260" s="306" t="s">
        <v>153</v>
      </c>
      <c r="D260" s="352">
        <f>'Proposed Rates'!F12</f>
        <v>1.05</v>
      </c>
    </row>
    <row r="261" spans="1:4" s="300" customFormat="1" ht="11.25" customHeight="1" x14ac:dyDescent="0.25">
      <c r="A261" s="377" t="s">
        <v>19</v>
      </c>
      <c r="B261" s="377"/>
      <c r="C261" s="306" t="s">
        <v>92</v>
      </c>
      <c r="D261" s="352">
        <f>'Proposed Rates'!F25</f>
        <v>7.2634999999999996</v>
      </c>
    </row>
    <row r="262" spans="1:4" s="300" customFormat="1" ht="11.25" customHeight="1" x14ac:dyDescent="0.25">
      <c r="A262" s="377" t="s">
        <v>156</v>
      </c>
      <c r="B262" s="377"/>
      <c r="C262" s="306" t="s">
        <v>92</v>
      </c>
      <c r="D262" s="322">
        <f>'Proposed Rates'!F238</f>
        <v>1.8700000000000001E-2</v>
      </c>
    </row>
    <row r="263" spans="1:4" s="300" customFormat="1" ht="11.25" customHeight="1" x14ac:dyDescent="0.25">
      <c r="A263" s="380" t="s">
        <v>277</v>
      </c>
      <c r="B263" s="381"/>
      <c r="C263" s="360" t="s">
        <v>92</v>
      </c>
      <c r="D263" s="362">
        <f>'Proposed Rates'!F43</f>
        <v>-0.21340000000000001</v>
      </c>
    </row>
    <row r="264" spans="1:4" s="300" customFormat="1" ht="11.25" customHeight="1" x14ac:dyDescent="0.25">
      <c r="A264" s="380" t="s">
        <v>154</v>
      </c>
      <c r="B264" s="381"/>
      <c r="C264" s="360" t="s">
        <v>92</v>
      </c>
      <c r="D264" s="362">
        <f>'Proposed Rates'!F57</f>
        <v>-0.30480000000000002</v>
      </c>
    </row>
    <row r="265" spans="1:4" s="300" customFormat="1" ht="23.25" customHeight="1" x14ac:dyDescent="0.25">
      <c r="A265" s="380" t="s">
        <v>279</v>
      </c>
      <c r="B265" s="381"/>
      <c r="C265" s="360" t="s">
        <v>92</v>
      </c>
      <c r="D265" s="362">
        <f>'Proposed Rates'!F72</f>
        <v>-4.3099999999999999E-2</v>
      </c>
    </row>
    <row r="266" spans="1:4" s="300" customFormat="1" x14ac:dyDescent="0.25">
      <c r="A266" s="377" t="s">
        <v>157</v>
      </c>
      <c r="B266" s="377"/>
      <c r="C266" s="306" t="s">
        <v>92</v>
      </c>
      <c r="D266" s="307">
        <f>'Proposed Rates'!F158</f>
        <v>2.1063000000000001</v>
      </c>
    </row>
    <row r="267" spans="1:4" s="300" customFormat="1" ht="12.75" customHeight="1" x14ac:dyDescent="0.25">
      <c r="A267" s="377" t="s">
        <v>158</v>
      </c>
      <c r="B267" s="377"/>
      <c r="C267" s="306" t="s">
        <v>92</v>
      </c>
      <c r="D267" s="307">
        <f>'Proposed Rates'!F172</f>
        <v>1.5491999999999999</v>
      </c>
    </row>
    <row r="268" spans="1:4" s="300" customFormat="1" ht="6.75" customHeight="1" x14ac:dyDescent="0.25">
      <c r="A268" s="308"/>
      <c r="B268" s="308"/>
      <c r="C268" s="306"/>
      <c r="D268" s="307"/>
    </row>
    <row r="269" spans="1:4" s="300" customFormat="1" ht="15" customHeight="1" x14ac:dyDescent="0.25">
      <c r="A269" s="379" t="s">
        <v>159</v>
      </c>
      <c r="B269" s="378"/>
      <c r="C269" s="306"/>
      <c r="D269" s="310"/>
    </row>
    <row r="270" spans="1:4" s="300" customFormat="1" ht="6.75" customHeight="1" x14ac:dyDescent="0.25">
      <c r="A270" s="311"/>
      <c r="B270" s="309"/>
      <c r="C270" s="306"/>
      <c r="D270" s="310"/>
    </row>
    <row r="271" spans="1:4" s="300" customFormat="1" ht="11.25" customHeight="1" x14ac:dyDescent="0.25">
      <c r="A271" s="377" t="s">
        <v>160</v>
      </c>
      <c r="B271" s="377"/>
      <c r="C271" s="312" t="s">
        <v>91</v>
      </c>
      <c r="D271" s="313">
        <v>3.0000000000000001E-3</v>
      </c>
    </row>
    <row r="272" spans="1:4" s="300" customFormat="1" ht="11.25" customHeight="1" x14ac:dyDescent="0.25">
      <c r="A272" s="378" t="s">
        <v>161</v>
      </c>
      <c r="B272" s="378"/>
      <c r="C272" s="312" t="s">
        <v>91</v>
      </c>
      <c r="D272" s="314">
        <v>4.0000000000000002E-4</v>
      </c>
    </row>
    <row r="273" spans="1:4" s="300" customFormat="1" ht="11.25" customHeight="1" x14ac:dyDescent="0.25">
      <c r="A273" s="377" t="s">
        <v>162</v>
      </c>
      <c r="B273" s="377"/>
      <c r="C273" s="312" t="s">
        <v>91</v>
      </c>
      <c r="D273" s="314">
        <v>5.0000000000000001E-4</v>
      </c>
    </row>
    <row r="274" spans="1:4" s="300" customFormat="1" ht="11.25" customHeight="1" x14ac:dyDescent="0.25">
      <c r="A274" s="377" t="s">
        <v>163</v>
      </c>
      <c r="B274" s="377"/>
      <c r="C274" s="306" t="s">
        <v>153</v>
      </c>
      <c r="D274" s="350">
        <f>'Proposed Rates'!F214</f>
        <v>0.64</v>
      </c>
    </row>
    <row r="275" spans="1:4" s="315" customFormat="1" ht="18.75" customHeight="1" x14ac:dyDescent="0.3">
      <c r="A275" s="389" t="s">
        <v>194</v>
      </c>
      <c r="B275" s="389"/>
      <c r="C275" s="389"/>
      <c r="D275" s="389"/>
    </row>
    <row r="276" spans="1:4" s="300" customFormat="1" ht="36" customHeight="1" x14ac:dyDescent="0.25">
      <c r="A276" s="382" t="s">
        <v>195</v>
      </c>
      <c r="B276" s="382"/>
      <c r="C276" s="382"/>
      <c r="D276" s="393"/>
    </row>
    <row r="277" spans="1:4" s="300" customFormat="1" ht="6.75" customHeight="1" x14ac:dyDescent="0.25">
      <c r="A277" s="301"/>
      <c r="B277" s="301"/>
      <c r="C277" s="301"/>
      <c r="D277" s="316"/>
    </row>
    <row r="278" spans="1:4" s="300" customFormat="1" ht="11.25" customHeight="1" x14ac:dyDescent="0.25">
      <c r="A278" s="387" t="s">
        <v>146</v>
      </c>
      <c r="B278" s="387"/>
      <c r="C278" s="387"/>
      <c r="D278" s="387"/>
    </row>
    <row r="279" spans="1:4" s="300" customFormat="1" ht="6.75" customHeight="1" x14ac:dyDescent="0.25">
      <c r="A279" s="302"/>
      <c r="B279" s="303"/>
      <c r="C279" s="303"/>
      <c r="D279" s="303"/>
    </row>
    <row r="280" spans="1:4" s="300" customFormat="1" ht="36" customHeight="1" x14ac:dyDescent="0.25">
      <c r="A280" s="382" t="s">
        <v>147</v>
      </c>
      <c r="B280" s="382"/>
      <c r="C280" s="382"/>
      <c r="D280" s="382"/>
    </row>
    <row r="281" spans="1:4" s="300" customFormat="1" ht="6.75" customHeight="1" x14ac:dyDescent="0.25">
      <c r="A281" s="301"/>
      <c r="B281" s="301"/>
      <c r="C281" s="301"/>
      <c r="D281" s="316"/>
    </row>
    <row r="282" spans="1:4" s="300" customFormat="1" ht="48" customHeight="1" x14ac:dyDescent="0.25">
      <c r="A282" s="382" t="s">
        <v>148</v>
      </c>
      <c r="B282" s="382"/>
      <c r="C282" s="382"/>
      <c r="D282" s="382"/>
    </row>
    <row r="283" spans="1:4" s="300" customFormat="1" ht="6.75" customHeight="1" x14ac:dyDescent="0.25">
      <c r="A283" s="301"/>
      <c r="B283" s="301"/>
      <c r="C283" s="301"/>
      <c r="D283" s="316"/>
    </row>
    <row r="284" spans="1:4" s="300" customFormat="1" ht="24" customHeight="1" x14ac:dyDescent="0.25">
      <c r="A284" s="382" t="s">
        <v>196</v>
      </c>
      <c r="B284" s="382"/>
      <c r="C284" s="382"/>
      <c r="D284" s="382"/>
    </row>
    <row r="285" spans="1:4" s="300" customFormat="1" ht="6.75" customHeight="1" x14ac:dyDescent="0.25">
      <c r="A285" s="301"/>
      <c r="B285" s="301"/>
      <c r="C285" s="301"/>
      <c r="D285" s="316"/>
    </row>
    <row r="286" spans="1:4" s="300" customFormat="1" ht="36" customHeight="1" x14ac:dyDescent="0.25">
      <c r="A286" s="382" t="s">
        <v>193</v>
      </c>
      <c r="B286" s="382"/>
      <c r="C286" s="382"/>
      <c r="D286" s="382"/>
    </row>
    <row r="287" spans="1:4" s="300" customFormat="1" ht="6.75" customHeight="1" x14ac:dyDescent="0.25">
      <c r="A287" s="301"/>
      <c r="B287" s="301"/>
      <c r="C287" s="301"/>
      <c r="D287" s="316"/>
    </row>
    <row r="288" spans="1:4" s="300" customFormat="1" ht="15" customHeight="1" x14ac:dyDescent="0.25">
      <c r="A288" s="383" t="s">
        <v>151</v>
      </c>
      <c r="B288" s="383"/>
      <c r="C288" s="383"/>
      <c r="D288" s="383"/>
    </row>
    <row r="289" spans="1:4" s="300" customFormat="1" ht="6.75" customHeight="1" x14ac:dyDescent="0.25">
      <c r="A289" s="304"/>
      <c r="B289" s="305"/>
      <c r="C289" s="305"/>
      <c r="D289" s="305"/>
    </row>
    <row r="290" spans="1:4" s="300" customFormat="1" ht="11.25" customHeight="1" x14ac:dyDescent="0.25">
      <c r="A290" s="377" t="s">
        <v>152</v>
      </c>
      <c r="B290" s="377"/>
      <c r="C290" s="306" t="s">
        <v>153</v>
      </c>
      <c r="D290" s="323">
        <f>'Proposed Rates'!F352</f>
        <v>15</v>
      </c>
    </row>
    <row r="291" spans="1:4" s="315" customFormat="1" ht="18.75" customHeight="1" x14ac:dyDescent="0.3">
      <c r="A291" s="389" t="s">
        <v>197</v>
      </c>
      <c r="B291" s="389"/>
      <c r="C291" s="389"/>
      <c r="D291" s="389"/>
    </row>
    <row r="292" spans="1:4" s="300" customFormat="1" ht="36" customHeight="1" x14ac:dyDescent="0.25">
      <c r="A292" s="382" t="s">
        <v>198</v>
      </c>
      <c r="B292" s="382"/>
      <c r="C292" s="382"/>
      <c r="D292" s="382"/>
    </row>
    <row r="293" spans="1:4" s="300" customFormat="1" ht="6.75" customHeight="1" x14ac:dyDescent="0.25">
      <c r="A293" s="301"/>
      <c r="B293" s="301"/>
      <c r="C293" s="301"/>
      <c r="D293" s="316"/>
    </row>
    <row r="294" spans="1:4" s="300" customFormat="1" ht="11.25" customHeight="1" x14ac:dyDescent="0.25">
      <c r="A294" s="387" t="s">
        <v>146</v>
      </c>
      <c r="B294" s="387"/>
      <c r="C294" s="387"/>
      <c r="D294" s="387"/>
    </row>
    <row r="295" spans="1:4" s="300" customFormat="1" ht="6.75" customHeight="1" x14ac:dyDescent="0.25">
      <c r="A295" s="302"/>
      <c r="B295" s="303"/>
      <c r="C295" s="303"/>
      <c r="D295" s="303"/>
    </row>
    <row r="296" spans="1:4" s="300" customFormat="1" ht="36" customHeight="1" x14ac:dyDescent="0.25">
      <c r="A296" s="382" t="s">
        <v>147</v>
      </c>
      <c r="B296" s="382"/>
      <c r="C296" s="382"/>
      <c r="D296" s="382"/>
    </row>
    <row r="297" spans="1:4" s="300" customFormat="1" ht="6.75" customHeight="1" x14ac:dyDescent="0.25">
      <c r="A297" s="301"/>
      <c r="B297" s="301"/>
      <c r="C297" s="301"/>
      <c r="D297" s="316"/>
    </row>
    <row r="298" spans="1:4" s="300" customFormat="1" ht="48" customHeight="1" x14ac:dyDescent="0.25">
      <c r="A298" s="382" t="s">
        <v>148</v>
      </c>
      <c r="B298" s="382"/>
      <c r="C298" s="382"/>
      <c r="D298" s="382"/>
    </row>
    <row r="299" spans="1:4" s="300" customFormat="1" ht="6.75" customHeight="1" x14ac:dyDescent="0.25">
      <c r="A299" s="301"/>
      <c r="B299" s="301"/>
      <c r="C299" s="301"/>
      <c r="D299" s="316"/>
    </row>
    <row r="300" spans="1:4" s="300" customFormat="1" ht="24" customHeight="1" x14ac:dyDescent="0.25">
      <c r="A300" s="382" t="s">
        <v>196</v>
      </c>
      <c r="B300" s="382"/>
      <c r="C300" s="382"/>
      <c r="D300" s="382"/>
    </row>
    <row r="301" spans="1:4" s="300" customFormat="1" ht="6.75" customHeight="1" x14ac:dyDescent="0.25">
      <c r="A301" s="301"/>
      <c r="B301" s="301"/>
      <c r="C301" s="301"/>
      <c r="D301" s="316"/>
    </row>
    <row r="302" spans="1:4" s="300" customFormat="1" ht="36" customHeight="1" x14ac:dyDescent="0.25">
      <c r="A302" s="382" t="s">
        <v>193</v>
      </c>
      <c r="B302" s="382"/>
      <c r="C302" s="382"/>
      <c r="D302" s="382"/>
    </row>
    <row r="303" spans="1:4" s="300" customFormat="1" ht="6.75" customHeight="1" x14ac:dyDescent="0.25">
      <c r="A303" s="301"/>
      <c r="B303" s="301"/>
      <c r="C303" s="301"/>
      <c r="D303" s="316"/>
    </row>
    <row r="304" spans="1:4" s="300" customFormat="1" ht="15" customHeight="1" x14ac:dyDescent="0.25">
      <c r="A304" s="383" t="s">
        <v>151</v>
      </c>
      <c r="B304" s="383"/>
      <c r="C304" s="383"/>
      <c r="D304" s="383"/>
    </row>
    <row r="305" spans="1:4" s="300" customFormat="1" ht="6.75" customHeight="1" x14ac:dyDescent="0.25">
      <c r="A305" s="304"/>
      <c r="B305" s="305"/>
      <c r="C305" s="305"/>
      <c r="D305" s="305"/>
    </row>
    <row r="306" spans="1:4" s="300" customFormat="1" ht="11.25" customHeight="1" x14ac:dyDescent="0.25">
      <c r="A306" s="377" t="s">
        <v>152</v>
      </c>
      <c r="B306" s="377"/>
      <c r="C306" s="306" t="s">
        <v>153</v>
      </c>
      <c r="D306" s="323">
        <f>'Proposed Rates'!F353</f>
        <v>15</v>
      </c>
    </row>
    <row r="307" spans="1:4" s="315" customFormat="1" ht="18.75" customHeight="1" x14ac:dyDescent="0.3">
      <c r="A307" s="389" t="s">
        <v>199</v>
      </c>
      <c r="B307" s="389"/>
      <c r="C307" s="389"/>
      <c r="D307" s="389"/>
    </row>
    <row r="308" spans="1:4" s="300" customFormat="1" ht="36" customHeight="1" x14ac:dyDescent="0.25">
      <c r="A308" s="382" t="s">
        <v>200</v>
      </c>
      <c r="B308" s="382"/>
      <c r="C308" s="382"/>
      <c r="D308" s="382"/>
    </row>
    <row r="309" spans="1:4" s="300" customFormat="1" ht="6.75" customHeight="1" x14ac:dyDescent="0.25">
      <c r="A309" s="301"/>
      <c r="B309" s="301"/>
      <c r="C309" s="301"/>
      <c r="D309" s="316"/>
    </row>
    <row r="310" spans="1:4" s="300" customFormat="1" ht="11.25" customHeight="1" x14ac:dyDescent="0.25">
      <c r="A310" s="387" t="s">
        <v>146</v>
      </c>
      <c r="B310" s="387"/>
      <c r="C310" s="387"/>
      <c r="D310" s="387"/>
    </row>
    <row r="311" spans="1:4" s="300" customFormat="1" ht="6.75" customHeight="1" x14ac:dyDescent="0.25">
      <c r="A311" s="302"/>
      <c r="B311" s="303"/>
      <c r="C311" s="303"/>
      <c r="D311" s="303"/>
    </row>
    <row r="312" spans="1:4" s="300" customFormat="1" ht="36" customHeight="1" x14ac:dyDescent="0.25">
      <c r="A312" s="382" t="s">
        <v>147</v>
      </c>
      <c r="B312" s="382"/>
      <c r="C312" s="382"/>
      <c r="D312" s="382"/>
    </row>
    <row r="313" spans="1:4" s="300" customFormat="1" ht="6.75" customHeight="1" x14ac:dyDescent="0.25">
      <c r="A313" s="301"/>
      <c r="B313" s="301"/>
      <c r="C313" s="301"/>
      <c r="D313" s="316"/>
    </row>
    <row r="314" spans="1:4" s="300" customFormat="1" ht="48" customHeight="1" x14ac:dyDescent="0.25">
      <c r="A314" s="382" t="s">
        <v>148</v>
      </c>
      <c r="B314" s="382"/>
      <c r="C314" s="382"/>
      <c r="D314" s="382"/>
    </row>
    <row r="315" spans="1:4" s="300" customFormat="1" ht="6.75" customHeight="1" x14ac:dyDescent="0.25">
      <c r="A315" s="301"/>
      <c r="B315" s="301"/>
      <c r="C315" s="301"/>
      <c r="D315" s="316"/>
    </row>
    <row r="316" spans="1:4" s="300" customFormat="1" ht="24" customHeight="1" x14ac:dyDescent="0.25">
      <c r="A316" s="382" t="s">
        <v>196</v>
      </c>
      <c r="B316" s="382"/>
      <c r="C316" s="382"/>
      <c r="D316" s="382"/>
    </row>
    <row r="317" spans="1:4" s="300" customFormat="1" ht="6.75" customHeight="1" x14ac:dyDescent="0.25">
      <c r="A317" s="301"/>
      <c r="B317" s="301"/>
      <c r="C317" s="301"/>
      <c r="D317" s="316"/>
    </row>
    <row r="318" spans="1:4" s="300" customFormat="1" ht="36" customHeight="1" x14ac:dyDescent="0.25">
      <c r="A318" s="382" t="s">
        <v>193</v>
      </c>
      <c r="B318" s="382"/>
      <c r="C318" s="382"/>
      <c r="D318" s="382"/>
    </row>
    <row r="319" spans="1:4" s="300" customFormat="1" ht="6.75" customHeight="1" x14ac:dyDescent="0.25">
      <c r="A319" s="301"/>
      <c r="B319" s="301"/>
      <c r="C319" s="301"/>
      <c r="D319" s="316"/>
    </row>
    <row r="320" spans="1:4" s="300" customFormat="1" ht="15" customHeight="1" x14ac:dyDescent="0.25">
      <c r="A320" s="383" t="s">
        <v>151</v>
      </c>
      <c r="B320" s="383"/>
      <c r="C320" s="383"/>
      <c r="D320" s="383"/>
    </row>
    <row r="321" spans="1:4" s="300" customFormat="1" ht="6.75" customHeight="1" x14ac:dyDescent="0.25">
      <c r="A321" s="304"/>
      <c r="B321" s="305"/>
      <c r="C321" s="305"/>
      <c r="D321" s="305"/>
    </row>
    <row r="322" spans="1:4" s="300" customFormat="1" ht="11.25" customHeight="1" x14ac:dyDescent="0.25">
      <c r="A322" s="377" t="s">
        <v>152</v>
      </c>
      <c r="B322" s="377"/>
      <c r="C322" s="306" t="s">
        <v>153</v>
      </c>
      <c r="D322" s="323">
        <f>'Proposed Rates'!F354</f>
        <v>78</v>
      </c>
    </row>
    <row r="323" spans="1:4" s="315" customFormat="1" ht="18.75" customHeight="1" x14ac:dyDescent="0.3">
      <c r="A323" s="389" t="s">
        <v>201</v>
      </c>
      <c r="B323" s="389"/>
      <c r="C323" s="389"/>
      <c r="D323" s="389"/>
    </row>
    <row r="324" spans="1:4" s="300" customFormat="1" ht="36" customHeight="1" x14ac:dyDescent="0.25">
      <c r="A324" s="382" t="s">
        <v>202</v>
      </c>
      <c r="B324" s="382"/>
      <c r="C324" s="382"/>
      <c r="D324" s="382"/>
    </row>
    <row r="325" spans="1:4" s="300" customFormat="1" ht="6.75" customHeight="1" x14ac:dyDescent="0.25">
      <c r="A325" s="301"/>
      <c r="B325" s="301"/>
      <c r="C325" s="301"/>
      <c r="D325" s="316"/>
    </row>
    <row r="326" spans="1:4" s="300" customFormat="1" ht="11.25" customHeight="1" x14ac:dyDescent="0.25">
      <c r="A326" s="387" t="s">
        <v>146</v>
      </c>
      <c r="B326" s="387"/>
      <c r="C326" s="387"/>
      <c r="D326" s="387"/>
    </row>
    <row r="327" spans="1:4" s="300" customFormat="1" ht="6.75" customHeight="1" x14ac:dyDescent="0.25">
      <c r="A327" s="302"/>
      <c r="B327" s="303"/>
      <c r="C327" s="303"/>
      <c r="D327" s="303"/>
    </row>
    <row r="328" spans="1:4" s="300" customFormat="1" ht="36" customHeight="1" x14ac:dyDescent="0.25">
      <c r="A328" s="382" t="s">
        <v>147</v>
      </c>
      <c r="B328" s="382"/>
      <c r="C328" s="382"/>
      <c r="D328" s="382"/>
    </row>
    <row r="329" spans="1:4" s="300" customFormat="1" ht="6.75" customHeight="1" x14ac:dyDescent="0.25">
      <c r="A329" s="301"/>
      <c r="B329" s="301"/>
      <c r="C329" s="301"/>
      <c r="D329" s="316"/>
    </row>
    <row r="330" spans="1:4" s="300" customFormat="1" ht="48" customHeight="1" x14ac:dyDescent="0.25">
      <c r="A330" s="382" t="s">
        <v>148</v>
      </c>
      <c r="B330" s="382"/>
      <c r="C330" s="382"/>
      <c r="D330" s="382"/>
    </row>
    <row r="331" spans="1:4" s="300" customFormat="1" ht="6.75" customHeight="1" x14ac:dyDescent="0.25">
      <c r="A331" s="301"/>
      <c r="B331" s="301"/>
      <c r="C331" s="301"/>
      <c r="D331" s="316"/>
    </row>
    <row r="332" spans="1:4" s="300" customFormat="1" ht="24" customHeight="1" x14ac:dyDescent="0.25">
      <c r="A332" s="382" t="s">
        <v>196</v>
      </c>
      <c r="B332" s="382"/>
      <c r="C332" s="382"/>
      <c r="D332" s="382"/>
    </row>
    <row r="333" spans="1:4" s="300" customFormat="1" ht="6.75" customHeight="1" x14ac:dyDescent="0.25">
      <c r="A333" s="301"/>
      <c r="B333" s="301"/>
      <c r="C333" s="301"/>
      <c r="D333" s="316"/>
    </row>
    <row r="334" spans="1:4" s="300" customFormat="1" ht="36" customHeight="1" x14ac:dyDescent="0.25">
      <c r="A334" s="382" t="s">
        <v>193</v>
      </c>
      <c r="B334" s="382"/>
      <c r="C334" s="382"/>
      <c r="D334" s="382"/>
    </row>
    <row r="335" spans="1:4" s="300" customFormat="1" ht="6.75" customHeight="1" x14ac:dyDescent="0.25">
      <c r="A335" s="301"/>
      <c r="B335" s="301"/>
      <c r="C335" s="301"/>
      <c r="D335" s="316"/>
    </row>
    <row r="336" spans="1:4" s="300" customFormat="1" ht="15" customHeight="1" x14ac:dyDescent="0.25">
      <c r="A336" s="383" t="s">
        <v>151</v>
      </c>
      <c r="B336" s="383"/>
      <c r="C336" s="383"/>
      <c r="D336" s="383"/>
    </row>
    <row r="337" spans="1:4" s="300" customFormat="1" ht="6.75" customHeight="1" x14ac:dyDescent="0.25">
      <c r="A337" s="304"/>
      <c r="B337" s="305"/>
      <c r="C337" s="305"/>
      <c r="D337" s="305"/>
    </row>
    <row r="338" spans="1:4" s="300" customFormat="1" ht="11.25" customHeight="1" x14ac:dyDescent="0.25">
      <c r="A338" s="377" t="s">
        <v>152</v>
      </c>
      <c r="B338" s="377"/>
      <c r="C338" s="306" t="s">
        <v>153</v>
      </c>
      <c r="D338" s="323">
        <f>'Proposed Rates'!F355</f>
        <v>322</v>
      </c>
    </row>
    <row r="339" spans="1:4" s="300" customFormat="1" ht="6.75" customHeight="1" x14ac:dyDescent="0.25">
      <c r="A339" s="324"/>
      <c r="B339" s="308"/>
      <c r="C339" s="306"/>
      <c r="D339" s="323"/>
    </row>
    <row r="340" spans="1:4" s="300" customFormat="1" ht="18" customHeight="1" x14ac:dyDescent="0.25">
      <c r="A340" s="325" t="s">
        <v>203</v>
      </c>
      <c r="B340" s="326"/>
      <c r="C340" s="326"/>
      <c r="D340" s="327"/>
    </row>
    <row r="341" spans="1:4" s="300" customFormat="1" ht="11.25" customHeight="1" x14ac:dyDescent="0.25">
      <c r="A341" s="378" t="s">
        <v>204</v>
      </c>
      <c r="B341" s="378"/>
      <c r="C341" s="328" t="s">
        <v>92</v>
      </c>
      <c r="D341" s="329">
        <f>'Proposed Rates'!F356</f>
        <v>-0.45</v>
      </c>
    </row>
    <row r="342" spans="1:4" s="300" customFormat="1" ht="11.25" customHeight="1" x14ac:dyDescent="0.25">
      <c r="A342" s="377" t="s">
        <v>205</v>
      </c>
      <c r="B342" s="377"/>
      <c r="C342" s="328" t="s">
        <v>206</v>
      </c>
      <c r="D342" s="329">
        <f>'Proposed Rates'!F357</f>
        <v>-1</v>
      </c>
    </row>
    <row r="343" spans="1:4" s="300" customFormat="1" ht="18" customHeight="1" x14ac:dyDescent="0.25">
      <c r="A343" s="325" t="s">
        <v>207</v>
      </c>
      <c r="B343" s="326"/>
      <c r="C343" s="326"/>
      <c r="D343" s="330"/>
    </row>
    <row r="344" spans="1:4" s="300" customFormat="1" ht="6.75" customHeight="1" x14ac:dyDescent="0.25">
      <c r="A344" s="325"/>
      <c r="B344" s="326"/>
      <c r="C344" s="326"/>
      <c r="D344" s="330"/>
    </row>
    <row r="345" spans="1:4" s="300" customFormat="1" ht="11.25" customHeight="1" x14ac:dyDescent="0.25">
      <c r="A345" s="394" t="s">
        <v>146</v>
      </c>
      <c r="B345" s="394"/>
      <c r="C345" s="394"/>
      <c r="D345" s="394"/>
    </row>
    <row r="346" spans="1:4" s="300" customFormat="1" ht="6.75" customHeight="1" x14ac:dyDescent="0.25">
      <c r="A346" s="331"/>
      <c r="B346" s="332"/>
      <c r="C346" s="332"/>
      <c r="D346" s="332"/>
    </row>
    <row r="347" spans="1:4" s="300" customFormat="1" ht="36" customHeight="1" x14ac:dyDescent="0.25">
      <c r="A347" s="395" t="s">
        <v>147</v>
      </c>
      <c r="B347" s="395"/>
      <c r="C347" s="395"/>
      <c r="D347" s="395"/>
    </row>
    <row r="348" spans="1:4" s="300" customFormat="1" ht="6.75" customHeight="1" x14ac:dyDescent="0.25">
      <c r="A348" s="333"/>
      <c r="B348" s="333"/>
      <c r="C348" s="333"/>
      <c r="D348" s="334"/>
    </row>
    <row r="349" spans="1:4" s="300" customFormat="1" ht="48" customHeight="1" x14ac:dyDescent="0.25">
      <c r="A349" s="395" t="s">
        <v>208</v>
      </c>
      <c r="B349" s="395"/>
      <c r="C349" s="395"/>
      <c r="D349" s="395"/>
    </row>
    <row r="350" spans="1:4" s="300" customFormat="1" ht="6.75" customHeight="1" x14ac:dyDescent="0.25">
      <c r="A350" s="333"/>
      <c r="B350" s="333"/>
      <c r="C350" s="333"/>
      <c r="D350" s="334"/>
    </row>
    <row r="351" spans="1:4" s="300" customFormat="1" ht="36" customHeight="1" x14ac:dyDescent="0.25">
      <c r="A351" s="395" t="s">
        <v>150</v>
      </c>
      <c r="B351" s="395"/>
      <c r="C351" s="395"/>
      <c r="D351" s="395"/>
    </row>
    <row r="352" spans="1:4" s="300" customFormat="1" ht="6.75" customHeight="1" x14ac:dyDescent="0.25">
      <c r="A352" s="333"/>
      <c r="B352" s="333"/>
      <c r="C352" s="333"/>
      <c r="D352" s="334"/>
    </row>
    <row r="353" spans="1:4" s="300" customFormat="1" ht="15" customHeight="1" x14ac:dyDescent="0.25">
      <c r="A353" s="335" t="s">
        <v>209</v>
      </c>
      <c r="B353" s="326"/>
      <c r="C353" s="326"/>
      <c r="D353" s="330"/>
    </row>
    <row r="354" spans="1:4" s="300" customFormat="1" ht="11.25" customHeight="1" x14ac:dyDescent="0.25">
      <c r="A354" s="396" t="s">
        <v>210</v>
      </c>
      <c r="B354" s="396"/>
      <c r="C354" s="306" t="s">
        <v>153</v>
      </c>
      <c r="D354" s="323">
        <f>'Proposed Rates'!F296</f>
        <v>16</v>
      </c>
    </row>
    <row r="355" spans="1:4" s="300" customFormat="1" ht="11.25" customHeight="1" x14ac:dyDescent="0.25">
      <c r="A355" s="336" t="s">
        <v>211</v>
      </c>
      <c r="B355" s="336"/>
      <c r="C355" s="306" t="s">
        <v>153</v>
      </c>
      <c r="D355" s="323">
        <f>'Proposed Rates'!F297</f>
        <v>26</v>
      </c>
    </row>
    <row r="356" spans="1:4" s="300" customFormat="1" ht="11.25" customHeight="1" x14ac:dyDescent="0.25">
      <c r="A356" s="396" t="s">
        <v>212</v>
      </c>
      <c r="B356" s="396"/>
      <c r="C356" s="306" t="s">
        <v>153</v>
      </c>
      <c r="D356" s="323">
        <f>'Proposed Rates'!F298</f>
        <v>6</v>
      </c>
    </row>
    <row r="357" spans="1:4" s="300" customFormat="1" ht="11.25" customHeight="1" x14ac:dyDescent="0.25">
      <c r="A357" s="396" t="s">
        <v>213</v>
      </c>
      <c r="B357" s="396"/>
      <c r="C357" s="306" t="s">
        <v>153</v>
      </c>
      <c r="D357" s="323">
        <f>'Proposed Rates'!F299</f>
        <v>126</v>
      </c>
    </row>
    <row r="358" spans="1:4" s="300" customFormat="1" ht="11.25" customHeight="1" x14ac:dyDescent="0.25">
      <c r="A358" s="396" t="s">
        <v>214</v>
      </c>
      <c r="B358" s="396"/>
      <c r="C358" s="306" t="s">
        <v>153</v>
      </c>
      <c r="D358" s="323">
        <f>'Proposed Rates'!F300</f>
        <v>16</v>
      </c>
    </row>
    <row r="359" spans="1:4" s="300" customFormat="1" ht="11.25" customHeight="1" x14ac:dyDescent="0.25">
      <c r="A359" s="396" t="s">
        <v>215</v>
      </c>
      <c r="B359" s="396"/>
      <c r="C359" s="306" t="s">
        <v>153</v>
      </c>
      <c r="D359" s="323">
        <f>'Proposed Rates'!F301</f>
        <v>26</v>
      </c>
    </row>
    <row r="360" spans="1:4" s="300" customFormat="1" ht="11.25" customHeight="1" x14ac:dyDescent="0.25">
      <c r="A360" s="396" t="s">
        <v>216</v>
      </c>
      <c r="B360" s="396"/>
      <c r="C360" s="306" t="s">
        <v>153</v>
      </c>
      <c r="D360" s="323">
        <f>'Proposed Rates'!F302</f>
        <v>26</v>
      </c>
    </row>
    <row r="361" spans="1:4" s="300" customFormat="1" ht="11.25" customHeight="1" x14ac:dyDescent="0.25">
      <c r="A361" s="396" t="s">
        <v>217</v>
      </c>
      <c r="B361" s="396"/>
      <c r="C361" s="306" t="s">
        <v>153</v>
      </c>
      <c r="D361" s="323">
        <f>'Proposed Rates'!F303</f>
        <v>69</v>
      </c>
    </row>
    <row r="362" spans="1:4" s="300" customFormat="1" ht="14.25" customHeight="1" x14ac:dyDescent="0.25">
      <c r="A362" s="396" t="s">
        <v>218</v>
      </c>
      <c r="B362" s="396"/>
      <c r="C362" s="306" t="s">
        <v>153</v>
      </c>
      <c r="D362" s="323">
        <f>'Proposed Rates'!F304</f>
        <v>103</v>
      </c>
    </row>
    <row r="363" spans="1:4" s="300" customFormat="1" ht="11.25" customHeight="1" x14ac:dyDescent="0.25">
      <c r="A363" s="396" t="s">
        <v>219</v>
      </c>
      <c r="B363" s="396"/>
      <c r="C363" s="306" t="s">
        <v>153</v>
      </c>
      <c r="D363" s="323">
        <f>'Proposed Rates'!F305</f>
        <v>322</v>
      </c>
    </row>
    <row r="364" spans="1:4" s="300" customFormat="1" ht="11.25" customHeight="1" x14ac:dyDescent="0.25">
      <c r="A364" s="396" t="s">
        <v>220</v>
      </c>
      <c r="B364" s="396"/>
      <c r="C364" s="306" t="s">
        <v>153</v>
      </c>
      <c r="D364" s="323">
        <f>'Proposed Rates'!F306</f>
        <v>244</v>
      </c>
    </row>
    <row r="365" spans="1:4" s="300" customFormat="1" ht="6.75" customHeight="1" x14ac:dyDescent="0.25">
      <c r="A365" s="336"/>
      <c r="B365" s="336"/>
      <c r="C365" s="306"/>
      <c r="D365" s="323"/>
    </row>
    <row r="366" spans="1:4" s="300" customFormat="1" ht="15" customHeight="1" x14ac:dyDescent="0.25">
      <c r="A366" s="335" t="s">
        <v>221</v>
      </c>
      <c r="B366" s="326"/>
      <c r="C366" s="337"/>
      <c r="D366" s="338"/>
    </row>
    <row r="367" spans="1:4" s="300" customFormat="1" ht="22.5" customHeight="1" x14ac:dyDescent="0.25">
      <c r="A367" s="396" t="s">
        <v>222</v>
      </c>
      <c r="B367" s="396"/>
      <c r="C367" s="306" t="s">
        <v>206</v>
      </c>
      <c r="D367" s="323">
        <f>'Proposed Rates'!F310</f>
        <v>1.5</v>
      </c>
    </row>
    <row r="368" spans="1:4" s="300" customFormat="1" ht="11.25" customHeight="1" x14ac:dyDescent="0.25">
      <c r="A368" s="396" t="s">
        <v>223</v>
      </c>
      <c r="B368" s="396"/>
      <c r="C368" s="306" t="s">
        <v>153</v>
      </c>
      <c r="D368" s="323">
        <f>'Proposed Rates'!F311</f>
        <v>69</v>
      </c>
    </row>
    <row r="369" spans="1:4" s="300" customFormat="1" ht="11.25" customHeight="1" x14ac:dyDescent="0.25">
      <c r="A369" s="396" t="s">
        <v>224</v>
      </c>
      <c r="B369" s="396"/>
      <c r="C369" s="306" t="s">
        <v>153</v>
      </c>
      <c r="D369" s="323">
        <f>'Proposed Rates'!F312</f>
        <v>103</v>
      </c>
    </row>
    <row r="370" spans="1:4" s="300" customFormat="1" ht="11.25" customHeight="1" x14ac:dyDescent="0.25">
      <c r="A370" s="396" t="s">
        <v>225</v>
      </c>
      <c r="B370" s="396"/>
      <c r="C370" s="306" t="s">
        <v>153</v>
      </c>
      <c r="D370" s="323">
        <f>'Proposed Rates'!F313</f>
        <v>257</v>
      </c>
    </row>
    <row r="371" spans="1:4" s="300" customFormat="1" ht="11.25" customHeight="1" x14ac:dyDescent="0.25">
      <c r="A371" s="396" t="s">
        <v>226</v>
      </c>
      <c r="B371" s="396"/>
      <c r="C371" s="306" t="s">
        <v>153</v>
      </c>
      <c r="D371" s="323">
        <f>'Proposed Rates'!F314</f>
        <v>437</v>
      </c>
    </row>
    <row r="372" spans="1:4" s="300" customFormat="1" ht="6.75" customHeight="1" x14ac:dyDescent="0.25">
      <c r="A372" s="336"/>
      <c r="B372" s="336"/>
      <c r="C372" s="306"/>
      <c r="D372" s="323">
        <f>'Proposed Rates'!F315</f>
        <v>0</v>
      </c>
    </row>
    <row r="373" spans="1:4" s="300" customFormat="1" ht="15" customHeight="1" x14ac:dyDescent="0.25">
      <c r="A373" s="339" t="s">
        <v>227</v>
      </c>
      <c r="B373" s="326"/>
      <c r="C373" s="337"/>
      <c r="D373" s="323">
        <f>'Proposed Rates'!F316</f>
        <v>0</v>
      </c>
    </row>
    <row r="374" spans="1:4" s="300" customFormat="1" ht="11.25" customHeight="1" x14ac:dyDescent="0.25">
      <c r="A374" s="396" t="s">
        <v>228</v>
      </c>
      <c r="B374" s="396"/>
      <c r="C374" s="306" t="s">
        <v>153</v>
      </c>
      <c r="D374" s="323">
        <f>'Proposed Rates'!F317</f>
        <v>910</v>
      </c>
    </row>
    <row r="375" spans="1:4" s="300" customFormat="1" ht="11.25" customHeight="1" x14ac:dyDescent="0.25">
      <c r="A375" s="396" t="s">
        <v>229</v>
      </c>
      <c r="B375" s="396"/>
      <c r="C375" s="306" t="s">
        <v>153</v>
      </c>
      <c r="D375" s="323">
        <f>'Proposed Rates'!F318</f>
        <v>1320</v>
      </c>
    </row>
    <row r="376" spans="1:4" s="300" customFormat="1" ht="11.25" customHeight="1" x14ac:dyDescent="0.25">
      <c r="A376" s="396" t="s">
        <v>230</v>
      </c>
      <c r="B376" s="396"/>
      <c r="C376" s="306" t="s">
        <v>153</v>
      </c>
      <c r="D376" s="323">
        <f>'Proposed Rates'!F319</f>
        <v>3243</v>
      </c>
    </row>
    <row r="377" spans="1:4" s="300" customFormat="1" ht="22.5" customHeight="1" x14ac:dyDescent="0.25">
      <c r="A377" s="396" t="s">
        <v>231</v>
      </c>
      <c r="B377" s="396"/>
      <c r="C377" s="306" t="s">
        <v>153</v>
      </c>
      <c r="D377" s="323">
        <f>'Proposed Rates'!F320</f>
        <v>46.53</v>
      </c>
    </row>
    <row r="378" spans="1:4" s="300" customFormat="1" ht="11.25" customHeight="1" x14ac:dyDescent="0.25">
      <c r="A378" s="396" t="s">
        <v>232</v>
      </c>
      <c r="B378" s="396"/>
      <c r="C378" s="306"/>
      <c r="D378" s="323" t="str">
        <f>'Proposed Rates'!F321</f>
        <v>Per Attached Table</v>
      </c>
    </row>
    <row r="379" spans="1:4" s="300" customFormat="1" ht="11.25" customHeight="1" x14ac:dyDescent="0.25">
      <c r="A379" s="396" t="s">
        <v>234</v>
      </c>
      <c r="B379" s="396"/>
      <c r="C379" s="306" t="s">
        <v>153</v>
      </c>
      <c r="D379" s="323">
        <f>'Proposed Rates'!F322</f>
        <v>146</v>
      </c>
    </row>
    <row r="380" spans="1:4" s="300" customFormat="1" ht="11.25" customHeight="1" x14ac:dyDescent="0.25">
      <c r="A380" s="396"/>
      <c r="B380" s="396"/>
      <c r="C380" s="306"/>
      <c r="D380" s="323"/>
    </row>
    <row r="381" spans="1:4" s="300" customFormat="1" ht="18" customHeight="1" x14ac:dyDescent="0.25">
      <c r="A381" s="325" t="s">
        <v>235</v>
      </c>
      <c r="B381" s="326"/>
      <c r="C381" s="326"/>
      <c r="D381" s="330"/>
    </row>
    <row r="382" spans="1:4" s="300" customFormat="1" ht="6.75" customHeight="1" x14ac:dyDescent="0.25">
      <c r="A382" s="325"/>
      <c r="B382" s="326"/>
      <c r="C382" s="326"/>
      <c r="D382" s="330"/>
    </row>
    <row r="383" spans="1:4" s="300" customFormat="1" ht="36" customHeight="1" x14ac:dyDescent="0.25">
      <c r="A383" s="395" t="s">
        <v>236</v>
      </c>
      <c r="B383" s="395"/>
      <c r="C383" s="395"/>
      <c r="D383" s="395"/>
    </row>
    <row r="384" spans="1:4" s="300" customFormat="1" ht="6.75" customHeight="1" x14ac:dyDescent="0.25">
      <c r="A384" s="333"/>
      <c r="B384" s="333"/>
      <c r="C384" s="333"/>
      <c r="D384" s="334"/>
    </row>
    <row r="385" spans="1:4" s="300" customFormat="1" ht="48" customHeight="1" x14ac:dyDescent="0.25">
      <c r="A385" s="395" t="s">
        <v>148</v>
      </c>
      <c r="B385" s="395"/>
      <c r="C385" s="395"/>
      <c r="D385" s="395"/>
    </row>
    <row r="386" spans="1:4" s="300" customFormat="1" ht="6.75" customHeight="1" x14ac:dyDescent="0.25">
      <c r="A386" s="333"/>
      <c r="B386" s="333"/>
      <c r="C386" s="333"/>
      <c r="D386" s="334"/>
    </row>
    <row r="387" spans="1:4" s="300" customFormat="1" ht="24" customHeight="1" x14ac:dyDescent="0.25">
      <c r="A387" s="395" t="s">
        <v>183</v>
      </c>
      <c r="B387" s="395"/>
      <c r="C387" s="395"/>
      <c r="D387" s="395"/>
    </row>
    <row r="388" spans="1:4" s="300" customFormat="1" ht="6.75" customHeight="1" x14ac:dyDescent="0.25">
      <c r="A388" s="333"/>
      <c r="B388" s="333"/>
      <c r="C388" s="333"/>
      <c r="D388" s="334"/>
    </row>
    <row r="389" spans="1:4" s="300" customFormat="1" ht="36" customHeight="1" x14ac:dyDescent="0.25">
      <c r="A389" s="395" t="s">
        <v>150</v>
      </c>
      <c r="B389" s="395"/>
      <c r="C389" s="395"/>
      <c r="D389" s="395"/>
    </row>
    <row r="390" spans="1:4" s="300" customFormat="1" ht="6.75" customHeight="1" x14ac:dyDescent="0.25">
      <c r="A390" s="333"/>
      <c r="B390" s="333"/>
      <c r="C390" s="333"/>
      <c r="D390" s="334"/>
    </row>
    <row r="391" spans="1:4" s="300" customFormat="1" ht="24" customHeight="1" x14ac:dyDescent="0.25">
      <c r="A391" s="395" t="s">
        <v>237</v>
      </c>
      <c r="B391" s="395"/>
      <c r="C391" s="395"/>
      <c r="D391" s="395"/>
    </row>
    <row r="392" spans="1:4" s="300" customFormat="1" ht="22.5" customHeight="1" x14ac:dyDescent="0.25">
      <c r="A392" s="377" t="s">
        <v>238</v>
      </c>
      <c r="B392" s="377"/>
      <c r="C392" s="340" t="s">
        <v>153</v>
      </c>
      <c r="D392" s="341">
        <f>'Proposed Rates'!F326</f>
        <v>106.65</v>
      </c>
    </row>
    <row r="393" spans="1:4" s="300" customFormat="1" ht="11.25" customHeight="1" x14ac:dyDescent="0.25">
      <c r="A393" s="377" t="s">
        <v>239</v>
      </c>
      <c r="B393" s="377"/>
      <c r="C393" s="340" t="s">
        <v>153</v>
      </c>
      <c r="D393" s="341">
        <f>'Proposed Rates'!F327</f>
        <v>42.66</v>
      </c>
    </row>
    <row r="394" spans="1:4" s="300" customFormat="1" ht="11.25" customHeight="1" x14ac:dyDescent="0.25">
      <c r="A394" s="377" t="s">
        <v>240</v>
      </c>
      <c r="B394" s="377"/>
      <c r="C394" s="340" t="s">
        <v>241</v>
      </c>
      <c r="D394" s="341">
        <f>'Proposed Rates'!F328</f>
        <v>1.07</v>
      </c>
    </row>
    <row r="395" spans="1:4" s="300" customFormat="1" ht="11.25" customHeight="1" x14ac:dyDescent="0.25">
      <c r="A395" s="377" t="s">
        <v>242</v>
      </c>
      <c r="B395" s="377"/>
      <c r="C395" s="340" t="s">
        <v>241</v>
      </c>
      <c r="D395" s="341">
        <f>'Proposed Rates'!F329</f>
        <v>0.64</v>
      </c>
    </row>
    <row r="396" spans="1:4" s="300" customFormat="1" ht="11.25" customHeight="1" x14ac:dyDescent="0.25">
      <c r="A396" s="377" t="s">
        <v>243</v>
      </c>
      <c r="B396" s="377"/>
      <c r="C396" s="340" t="s">
        <v>241</v>
      </c>
      <c r="D396" s="341">
        <f>'Proposed Rates'!F330</f>
        <v>-0.64</v>
      </c>
    </row>
    <row r="397" spans="1:4" s="300" customFormat="1" ht="11.25" customHeight="1" x14ac:dyDescent="0.25">
      <c r="A397" s="377" t="s">
        <v>244</v>
      </c>
      <c r="B397" s="377"/>
      <c r="C397" s="342"/>
      <c r="D397" s="341"/>
    </row>
    <row r="398" spans="1:4" s="300" customFormat="1" ht="11.25" customHeight="1" x14ac:dyDescent="0.25">
      <c r="A398" s="397" t="s">
        <v>245</v>
      </c>
      <c r="B398" s="397"/>
      <c r="C398" s="340" t="s">
        <v>153</v>
      </c>
      <c r="D398" s="341">
        <f>'Proposed Rates'!F332</f>
        <v>0.53</v>
      </c>
    </row>
    <row r="399" spans="1:4" s="300" customFormat="1" ht="11.25" customHeight="1" x14ac:dyDescent="0.25">
      <c r="A399" s="397" t="s">
        <v>246</v>
      </c>
      <c r="B399" s="397"/>
      <c r="C399" s="340" t="s">
        <v>153</v>
      </c>
      <c r="D399" s="341">
        <f>'Proposed Rates'!F333</f>
        <v>1.07</v>
      </c>
    </row>
    <row r="400" spans="1:4" s="300" customFormat="1" ht="11.25" customHeight="1" x14ac:dyDescent="0.25">
      <c r="A400" s="377" t="s">
        <v>247</v>
      </c>
      <c r="B400" s="377"/>
      <c r="C400" s="343"/>
      <c r="D400" s="341"/>
    </row>
    <row r="401" spans="1:4" s="300" customFormat="1" ht="11.25" customHeight="1" x14ac:dyDescent="0.25">
      <c r="A401" s="377" t="s">
        <v>248</v>
      </c>
      <c r="B401" s="377"/>
      <c r="C401" s="343"/>
      <c r="D401" s="341"/>
    </row>
    <row r="402" spans="1:4" s="300" customFormat="1" ht="11.25" customHeight="1" x14ac:dyDescent="0.25">
      <c r="A402" s="377" t="s">
        <v>249</v>
      </c>
      <c r="B402" s="377"/>
      <c r="C402" s="343"/>
      <c r="D402" s="341"/>
    </row>
    <row r="403" spans="1:4" s="300" customFormat="1" ht="11.25" customHeight="1" x14ac:dyDescent="0.25">
      <c r="A403" s="397" t="s">
        <v>250</v>
      </c>
      <c r="B403" s="397"/>
      <c r="C403" s="340" t="s">
        <v>153</v>
      </c>
      <c r="D403" s="341" t="str">
        <f>'Proposed Rates'!F337</f>
        <v>no charge</v>
      </c>
    </row>
    <row r="404" spans="1:4" s="300" customFormat="1" ht="11.25" customHeight="1" x14ac:dyDescent="0.25">
      <c r="A404" s="397" t="s">
        <v>252</v>
      </c>
      <c r="B404" s="397"/>
      <c r="C404" s="340" t="s">
        <v>153</v>
      </c>
      <c r="D404" s="341">
        <f>'Proposed Rates'!F338</f>
        <v>4.26</v>
      </c>
    </row>
    <row r="405" spans="1:4" s="300" customFormat="1" ht="22.5" customHeight="1" x14ac:dyDescent="0.25">
      <c r="A405" s="377" t="s">
        <v>253</v>
      </c>
      <c r="B405" s="377"/>
      <c r="C405" s="343"/>
      <c r="D405" s="341"/>
    </row>
    <row r="406" spans="1:4" s="300" customFormat="1" ht="11.25" customHeight="1" x14ac:dyDescent="0.25">
      <c r="A406" s="400" t="s">
        <v>254</v>
      </c>
      <c r="B406" s="400"/>
      <c r="C406" s="340" t="s">
        <v>153</v>
      </c>
      <c r="D406" s="341">
        <f>'Proposed Rates'!F340</f>
        <v>2.04</v>
      </c>
    </row>
    <row r="407" spans="1:4" s="300" customFormat="1" ht="6.75" customHeight="1" x14ac:dyDescent="0.25">
      <c r="A407" s="345"/>
      <c r="B407" s="345"/>
      <c r="C407" s="340"/>
      <c r="D407" s="344"/>
    </row>
    <row r="408" spans="1:4" s="300" customFormat="1" ht="15" customHeight="1" x14ac:dyDescent="0.3">
      <c r="A408" s="346" t="s">
        <v>255</v>
      </c>
      <c r="B408" s="346"/>
      <c r="C408" s="347"/>
      <c r="D408" s="348"/>
    </row>
    <row r="409" spans="1:4" s="300" customFormat="1" ht="6.75" customHeight="1" x14ac:dyDescent="0.3">
      <c r="A409" s="346"/>
      <c r="B409" s="346"/>
      <c r="C409" s="347"/>
      <c r="D409" s="348"/>
    </row>
    <row r="410" spans="1:4" s="300" customFormat="1" ht="22.5" customHeight="1" x14ac:dyDescent="0.25">
      <c r="A410" s="398" t="s">
        <v>256</v>
      </c>
      <c r="B410" s="398"/>
      <c r="C410" s="398"/>
      <c r="D410" s="398"/>
    </row>
    <row r="411" spans="1:4" s="300" customFormat="1" ht="11.25" customHeight="1" x14ac:dyDescent="0.25">
      <c r="A411" s="399" t="s">
        <v>257</v>
      </c>
      <c r="B411" s="399"/>
      <c r="C411" s="399"/>
      <c r="D411" s="352">
        <f>'Proposed Rates'!F288</f>
        <v>1.0338000000000001</v>
      </c>
    </row>
    <row r="412" spans="1:4" s="300" customFormat="1" ht="11.25" customHeight="1" x14ac:dyDescent="0.25">
      <c r="A412" s="399" t="s">
        <v>258</v>
      </c>
      <c r="B412" s="399"/>
      <c r="C412" s="399"/>
      <c r="D412" s="352">
        <f>'Proposed Rates'!F289</f>
        <v>1.0152000000000001</v>
      </c>
    </row>
    <row r="413" spans="1:4" s="300" customFormat="1" ht="11.25" customHeight="1" x14ac:dyDescent="0.25">
      <c r="A413" s="399" t="s">
        <v>259</v>
      </c>
      <c r="B413" s="399"/>
      <c r="C413" s="399"/>
      <c r="D413" s="352">
        <f>'Proposed Rates'!F290</f>
        <v>1.0234000000000001</v>
      </c>
    </row>
    <row r="414" spans="1:4" s="300" customFormat="1" ht="11.25" customHeight="1" x14ac:dyDescent="0.25">
      <c r="A414" s="399" t="s">
        <v>260</v>
      </c>
      <c r="B414" s="399"/>
      <c r="C414" s="399"/>
      <c r="D414" s="352">
        <f>'Proposed Rates'!F291</f>
        <v>1.0051000000000001</v>
      </c>
    </row>
    <row r="415" spans="1:4" ht="127.5" customHeight="1" x14ac:dyDescent="0.25"/>
    <row r="416" spans="1:4"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sheetData>
  <mergeCells count="284">
    <mergeCell ref="A410:D410"/>
    <mergeCell ref="A411:C411"/>
    <mergeCell ref="A412:C412"/>
    <mergeCell ref="A413:C413"/>
    <mergeCell ref="A414:C414"/>
    <mergeCell ref="A401:B401"/>
    <mergeCell ref="A402:B402"/>
    <mergeCell ref="A403:B403"/>
    <mergeCell ref="A404:B404"/>
    <mergeCell ref="A405:B405"/>
    <mergeCell ref="A406:B406"/>
    <mergeCell ref="A395:B395"/>
    <mergeCell ref="A396:B396"/>
    <mergeCell ref="A397:B397"/>
    <mergeCell ref="A398:B398"/>
    <mergeCell ref="A399:B399"/>
    <mergeCell ref="A400:B400"/>
    <mergeCell ref="A387:D387"/>
    <mergeCell ref="A389:D389"/>
    <mergeCell ref="A391:D391"/>
    <mergeCell ref="A392:B392"/>
    <mergeCell ref="A393:B393"/>
    <mergeCell ref="A394:B394"/>
    <mergeCell ref="A377:B377"/>
    <mergeCell ref="A378:B378"/>
    <mergeCell ref="A379:B379"/>
    <mergeCell ref="A380:B380"/>
    <mergeCell ref="A383:D383"/>
    <mergeCell ref="A385:D385"/>
    <mergeCell ref="A369:B369"/>
    <mergeCell ref="A370:B370"/>
    <mergeCell ref="A371:B371"/>
    <mergeCell ref="A374:B374"/>
    <mergeCell ref="A375:B375"/>
    <mergeCell ref="A376:B376"/>
    <mergeCell ref="A361:B361"/>
    <mergeCell ref="A362:B362"/>
    <mergeCell ref="A363:B363"/>
    <mergeCell ref="A364:B364"/>
    <mergeCell ref="A367:B367"/>
    <mergeCell ref="A368:B368"/>
    <mergeCell ref="A354:B354"/>
    <mergeCell ref="A356:B356"/>
    <mergeCell ref="A357:B357"/>
    <mergeCell ref="A358:B358"/>
    <mergeCell ref="A359:B359"/>
    <mergeCell ref="A360:B360"/>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18:D318"/>
    <mergeCell ref="A320:D320"/>
    <mergeCell ref="A322:B322"/>
    <mergeCell ref="A323:D323"/>
    <mergeCell ref="A324:D324"/>
    <mergeCell ref="A326:D326"/>
    <mergeCell ref="A307:D307"/>
    <mergeCell ref="A308:D308"/>
    <mergeCell ref="A310:D310"/>
    <mergeCell ref="A312:D312"/>
    <mergeCell ref="A314:D314"/>
    <mergeCell ref="A316:D316"/>
    <mergeCell ref="A296:D296"/>
    <mergeCell ref="A298:D298"/>
    <mergeCell ref="A300:D300"/>
    <mergeCell ref="A302:D302"/>
    <mergeCell ref="A304:D304"/>
    <mergeCell ref="A306:B306"/>
    <mergeCell ref="A286:D286"/>
    <mergeCell ref="A288:D288"/>
    <mergeCell ref="A290:B290"/>
    <mergeCell ref="A291:D291"/>
    <mergeCell ref="A292:D292"/>
    <mergeCell ref="A294:D294"/>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46:D146"/>
    <mergeCell ref="A147:D147"/>
    <mergeCell ref="A148:D148"/>
    <mergeCell ref="A150:D150"/>
    <mergeCell ref="A152:B152"/>
    <mergeCell ref="A135:D135"/>
    <mergeCell ref="A137:D137"/>
    <mergeCell ref="A139:D139"/>
    <mergeCell ref="A141:D141"/>
    <mergeCell ref="A143:D143"/>
    <mergeCell ref="A145:D145"/>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10:D110"/>
    <mergeCell ref="A112:D112"/>
    <mergeCell ref="A113:D113"/>
    <mergeCell ref="A114:D114"/>
    <mergeCell ref="A115:D115"/>
    <mergeCell ref="A117:D117"/>
    <mergeCell ref="A100:B100"/>
    <mergeCell ref="A101:D101"/>
    <mergeCell ref="A102:D102"/>
    <mergeCell ref="A104:D104"/>
    <mergeCell ref="A106:D106"/>
    <mergeCell ref="A108:D108"/>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73:D73"/>
    <mergeCell ref="A75:D75"/>
    <mergeCell ref="A77:D77"/>
    <mergeCell ref="A79:D79"/>
    <mergeCell ref="A80:D80"/>
    <mergeCell ref="A81:D81"/>
    <mergeCell ref="A65:B65"/>
    <mergeCell ref="A66:B66"/>
    <mergeCell ref="A67:B67"/>
    <mergeCell ref="A68:D68"/>
    <mergeCell ref="A69:D69"/>
    <mergeCell ref="A71:D71"/>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36:B36"/>
    <mergeCell ref="A37:D37"/>
    <mergeCell ref="A38:D38"/>
    <mergeCell ref="A40:D40"/>
    <mergeCell ref="A42:D42"/>
    <mergeCell ref="A44:D44"/>
    <mergeCell ref="A28:B28"/>
    <mergeCell ref="A29:B29"/>
    <mergeCell ref="A31:B31"/>
    <mergeCell ref="A33:B33"/>
    <mergeCell ref="A34:B34"/>
    <mergeCell ref="A35:B35"/>
    <mergeCell ref="A23:B23"/>
    <mergeCell ref="A25:B25"/>
    <mergeCell ref="A27:B27"/>
    <mergeCell ref="A7:D7"/>
    <mergeCell ref="A8:D8"/>
    <mergeCell ref="A10:D10"/>
    <mergeCell ref="A12:D12"/>
    <mergeCell ref="A14:D14"/>
    <mergeCell ref="A16:D16"/>
    <mergeCell ref="A24:B24"/>
    <mergeCell ref="A26:B26"/>
    <mergeCell ref="A1:D1"/>
    <mergeCell ref="A2:D2"/>
    <mergeCell ref="A3:D3"/>
    <mergeCell ref="A4:D4"/>
    <mergeCell ref="A5:D5"/>
    <mergeCell ref="A6:D6"/>
    <mergeCell ref="A18:D18"/>
    <mergeCell ref="A20:D20"/>
    <mergeCell ref="A22:B22"/>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80"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3"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64</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0">
        <v>0.4</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Rates'!D13</f>
        <v>3.17</v>
      </c>
      <c r="G23" s="25">
        <v>1</v>
      </c>
      <c r="H23" s="26">
        <f>G23*F23</f>
        <v>3.17</v>
      </c>
      <c r="I23" s="27"/>
      <c r="J23" s="177">
        <f>+'Proposed Rates'!E13</f>
        <v>4</v>
      </c>
      <c r="K23" s="29">
        <v>1</v>
      </c>
      <c r="L23" s="26">
        <f>K23*J23</f>
        <v>4</v>
      </c>
      <c r="M23" s="27"/>
      <c r="N23" s="30">
        <f>L23-H23</f>
        <v>0.83000000000000007</v>
      </c>
      <c r="O23" s="31">
        <f>IF((H23)=0,"",(N23/H23))</f>
        <v>0.26182965299684546</v>
      </c>
      <c r="Q23" s="177">
        <f>+'Proposed Rates'!F13</f>
        <v>4.82</v>
      </c>
      <c r="R23" s="29">
        <v>1</v>
      </c>
      <c r="S23" s="26">
        <f>R23*Q23</f>
        <v>4.82</v>
      </c>
      <c r="T23" s="27"/>
      <c r="U23" s="30">
        <f>S23-L23</f>
        <v>0.82000000000000028</v>
      </c>
      <c r="V23" s="31">
        <f>IF((L23)=0,"",(U23/L23))</f>
        <v>0.20500000000000007</v>
      </c>
      <c r="X23" s="177">
        <f>+'Proposed Rates'!G13</f>
        <v>5.62</v>
      </c>
      <c r="Y23" s="29">
        <v>1</v>
      </c>
      <c r="Z23" s="26">
        <f>Y23*X23</f>
        <v>5.62</v>
      </c>
      <c r="AA23" s="27"/>
      <c r="AB23" s="30">
        <f>Z23-S23</f>
        <v>0.79999999999999982</v>
      </c>
      <c r="AC23" s="31">
        <f>IF((S23)=0,"",(AB23/S23))</f>
        <v>0.1659751037344398</v>
      </c>
      <c r="AE23" s="177">
        <f>+'Proposed Rates'!H13</f>
        <v>6.37</v>
      </c>
      <c r="AF23" s="29">
        <v>1</v>
      </c>
      <c r="AG23" s="26">
        <f>AF23*AE23</f>
        <v>6.37</v>
      </c>
      <c r="AH23" s="27"/>
      <c r="AI23" s="30">
        <f>AG23-Z23</f>
        <v>0.75</v>
      </c>
      <c r="AJ23" s="31">
        <f>IF((Z23)=0,"",(AI23/Z23))</f>
        <v>0.13345195729537365</v>
      </c>
      <c r="AL23" s="177">
        <f>+'Proposed Rates'!I13</f>
        <v>7.1</v>
      </c>
      <c r="AM23" s="29">
        <v>1</v>
      </c>
      <c r="AN23" s="26">
        <f>AM23*AL23</f>
        <v>7.1</v>
      </c>
      <c r="AO23" s="27"/>
      <c r="AP23" s="30">
        <f>AN23-AG23</f>
        <v>0.72999999999999954</v>
      </c>
      <c r="AQ23" s="31">
        <f>IF((AG23)=0,"",(AP23/AG23))</f>
        <v>0.11459968602825739</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Rates'!D26</f>
        <v>14.850199999999999</v>
      </c>
      <c r="G29" s="45">
        <f>+$F$19</f>
        <v>0.4</v>
      </c>
      <c r="H29" s="26">
        <f t="shared" si="0"/>
        <v>5.94008</v>
      </c>
      <c r="I29" s="27"/>
      <c r="J29" s="28">
        <f>+'Proposed Rates'!E26</f>
        <v>18.7698</v>
      </c>
      <c r="K29" s="45">
        <f>+$F$19</f>
        <v>0.4</v>
      </c>
      <c r="L29" s="26">
        <f t="shared" si="22"/>
        <v>7.5079200000000004</v>
      </c>
      <c r="M29" s="27"/>
      <c r="N29" s="30">
        <f t="shared" si="23"/>
        <v>1.5678400000000003</v>
      </c>
      <c r="O29" s="31">
        <f t="shared" si="24"/>
        <v>0.26394257316399783</v>
      </c>
      <c r="Q29" s="28">
        <f>+'Proposed Rates'!F26</f>
        <v>22.634899999999998</v>
      </c>
      <c r="R29" s="45">
        <f>+$F$19</f>
        <v>0.4</v>
      </c>
      <c r="S29" s="26">
        <f t="shared" si="25"/>
        <v>9.05396</v>
      </c>
      <c r="T29" s="27"/>
      <c r="U29" s="30">
        <f t="shared" si="1"/>
        <v>1.5460399999999996</v>
      </c>
      <c r="V29" s="31">
        <f t="shared" si="2"/>
        <v>0.20592121386482534</v>
      </c>
      <c r="X29" s="28">
        <f>+'Proposed Rates'!G26</f>
        <v>26.402699999999999</v>
      </c>
      <c r="Y29" s="45">
        <f>+$F$19</f>
        <v>0.4</v>
      </c>
      <c r="Z29" s="26">
        <f t="shared" si="26"/>
        <v>10.56108</v>
      </c>
      <c r="AA29" s="27"/>
      <c r="AB29" s="30">
        <f t="shared" si="3"/>
        <v>1.5071200000000005</v>
      </c>
      <c r="AC29" s="31">
        <f t="shared" si="4"/>
        <v>0.16645975904466118</v>
      </c>
      <c r="AE29" s="28">
        <f>+'Proposed Rates'!H26</f>
        <v>29.950500000000002</v>
      </c>
      <c r="AF29" s="45">
        <f>+$F$19</f>
        <v>0.4</v>
      </c>
      <c r="AG29" s="26">
        <f t="shared" si="27"/>
        <v>11.980200000000002</v>
      </c>
      <c r="AH29" s="27"/>
      <c r="AI29" s="30">
        <f t="shared" si="5"/>
        <v>1.4191200000000013</v>
      </c>
      <c r="AJ29" s="31">
        <f t="shared" si="6"/>
        <v>0.13437262098194513</v>
      </c>
      <c r="AL29" s="28">
        <f>+'Proposed Rates'!I26</f>
        <v>33.372100000000003</v>
      </c>
      <c r="AM29" s="45">
        <f>+$F$19</f>
        <v>0.4</v>
      </c>
      <c r="AN29" s="26">
        <f t="shared" si="28"/>
        <v>13.348840000000003</v>
      </c>
      <c r="AO29" s="27"/>
      <c r="AP29" s="30">
        <f t="shared" si="7"/>
        <v>1.368640000000001</v>
      </c>
      <c r="AQ29" s="31">
        <f t="shared" si="8"/>
        <v>0.11424183235672199</v>
      </c>
    </row>
    <row r="30" spans="2:43" x14ac:dyDescent="0.2">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38.25" x14ac:dyDescent="0.2">
      <c r="B36" s="229" t="s">
        <v>101</v>
      </c>
      <c r="C36" s="21"/>
      <c r="D36" s="22" t="s">
        <v>59</v>
      </c>
      <c r="E36" s="23"/>
      <c r="F36" s="24">
        <f>+'Proposed Rates'!D58</f>
        <v>1.0461</v>
      </c>
      <c r="G36" s="218">
        <f>$F$19</f>
        <v>0.4</v>
      </c>
      <c r="H36" s="26">
        <f t="shared" si="0"/>
        <v>0.41844000000000003</v>
      </c>
      <c r="I36" s="27"/>
      <c r="J36" s="28">
        <f>+'Proposed Rates'!E58</f>
        <v>-0.4834</v>
      </c>
      <c r="K36" s="218">
        <f>$F$19</f>
        <v>0.4</v>
      </c>
      <c r="L36" s="26">
        <f t="shared" si="22"/>
        <v>-0.19336</v>
      </c>
      <c r="M36" s="27"/>
      <c r="N36" s="30">
        <f t="shared" si="23"/>
        <v>-0.61180000000000001</v>
      </c>
      <c r="O36" s="31">
        <f t="shared" si="24"/>
        <v>-1.4620973138323294</v>
      </c>
      <c r="Q36" s="28">
        <f>+'Proposed Rates'!F58</f>
        <v>-0.4834</v>
      </c>
      <c r="R36" s="218">
        <f>$F$19</f>
        <v>0.4</v>
      </c>
      <c r="S36" s="26">
        <f t="shared" si="25"/>
        <v>-0.19336</v>
      </c>
      <c r="T36" s="27"/>
      <c r="U36" s="30">
        <f t="shared" si="1"/>
        <v>0</v>
      </c>
      <c r="V36" s="31">
        <f t="shared" si="2"/>
        <v>0</v>
      </c>
      <c r="X36" s="28">
        <f>+'Proposed Rates'!G58</f>
        <v>0</v>
      </c>
      <c r="Y36" s="218">
        <f>$F$19</f>
        <v>0.4</v>
      </c>
      <c r="Z36" s="26">
        <f t="shared" si="26"/>
        <v>0</v>
      </c>
      <c r="AA36" s="27"/>
      <c r="AB36" s="30">
        <f t="shared" si="3"/>
        <v>0.19336</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x14ac:dyDescent="0.2">
      <c r="B39" s="34" t="s">
        <v>22</v>
      </c>
      <c r="C39" s="234"/>
      <c r="D39" s="235"/>
      <c r="E39" s="234"/>
      <c r="F39" s="236"/>
      <c r="G39" s="237"/>
      <c r="H39" s="238">
        <f>SUM(H23:H38)</f>
        <v>9.5285200000000003</v>
      </c>
      <c r="I39" s="62"/>
      <c r="J39" s="239"/>
      <c r="K39" s="240"/>
      <c r="L39" s="238">
        <f>SUM(L23:L38)</f>
        <v>11.31456</v>
      </c>
      <c r="M39" s="62"/>
      <c r="N39" s="37">
        <f t="shared" si="23"/>
        <v>1.7860399999999998</v>
      </c>
      <c r="O39" s="38">
        <f t="shared" si="24"/>
        <v>0.18744149143833458</v>
      </c>
      <c r="Q39" s="239"/>
      <c r="R39" s="240"/>
      <c r="S39" s="238">
        <f>SUM(S23:S38)</f>
        <v>13.6806</v>
      </c>
      <c r="T39" s="62"/>
      <c r="U39" s="37">
        <f t="shared" si="1"/>
        <v>2.3660399999999999</v>
      </c>
      <c r="V39" s="38">
        <f t="shared" si="2"/>
        <v>0.20911462752418122</v>
      </c>
      <c r="X39" s="239"/>
      <c r="Y39" s="240"/>
      <c r="Z39" s="238">
        <f>SUM(Z23:Z38)</f>
        <v>16.181080000000001</v>
      </c>
      <c r="AA39" s="62"/>
      <c r="AB39" s="37">
        <f t="shared" si="3"/>
        <v>2.5004800000000014</v>
      </c>
      <c r="AC39" s="38">
        <f t="shared" si="4"/>
        <v>0.18277560925690403</v>
      </c>
      <c r="AE39" s="239"/>
      <c r="AF39" s="240"/>
      <c r="AG39" s="238">
        <f>SUM(AG23:AG38)</f>
        <v>18.350200000000001</v>
      </c>
      <c r="AH39" s="62"/>
      <c r="AI39" s="37">
        <f t="shared" si="5"/>
        <v>2.1691199999999995</v>
      </c>
      <c r="AJ39" s="38">
        <f t="shared" si="6"/>
        <v>0.13405285679324244</v>
      </c>
      <c r="AL39" s="239"/>
      <c r="AM39" s="240"/>
      <c r="AN39" s="238">
        <f>SUM(AN23:AN38)</f>
        <v>20.448840000000004</v>
      </c>
      <c r="AO39" s="62"/>
      <c r="AP39" s="37">
        <f t="shared" si="7"/>
        <v>2.0986400000000032</v>
      </c>
      <c r="AQ39" s="38">
        <f t="shared" si="8"/>
        <v>0.11436605595579356</v>
      </c>
    </row>
    <row r="40" spans="2:43" ht="38.25" x14ac:dyDescent="0.2">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-0.20230000000000001</v>
      </c>
      <c r="K40" s="218">
        <f>+$F$19</f>
        <v>0.4</v>
      </c>
      <c r="L40" s="26">
        <f>K40*J40</f>
        <v>-8.0920000000000006E-2</v>
      </c>
      <c r="M40" s="27"/>
      <c r="N40" s="30">
        <f>L40-H40</f>
        <v>-5.8400000000000007E-2</v>
      </c>
      <c r="O40" s="31">
        <f>IF((H40)=0,"",(N40/H40))</f>
        <v>2.5932504440497337</v>
      </c>
      <c r="Q40" s="28">
        <f>+'Proposed Rates'!F44</f>
        <v>-0.20230000000000001</v>
      </c>
      <c r="R40" s="45">
        <f>+$F$19</f>
        <v>0.4</v>
      </c>
      <c r="S40" s="26">
        <f>R40*Q40</f>
        <v>-8.0920000000000006E-2</v>
      </c>
      <c r="T40" s="27"/>
      <c r="U40" s="30">
        <f t="shared" si="1"/>
        <v>0</v>
      </c>
      <c r="V40" s="31">
        <f t="shared" si="2"/>
        <v>0</v>
      </c>
      <c r="X40" s="28">
        <f>+'Proposed Rates'!G44</f>
        <v>0</v>
      </c>
      <c r="Y40" s="45">
        <f>+$F$19</f>
        <v>0.4</v>
      </c>
      <c r="Z40" s="26">
        <f>Y40*X40</f>
        <v>0</v>
      </c>
      <c r="AA40" s="27"/>
      <c r="AB40" s="30">
        <f t="shared" si="3"/>
        <v>8.0920000000000006E-2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c r="K42" s="25">
        <f t="shared" ref="K42" si="38">$F$18</f>
        <v>94</v>
      </c>
      <c r="L42" s="26">
        <f t="shared" ref="L42:L43" si="39">K42*J42</f>
        <v>0</v>
      </c>
      <c r="M42" s="42"/>
      <c r="N42" s="30">
        <f t="shared" ref="N42:N43" si="40">L42-H42</f>
        <v>0</v>
      </c>
      <c r="O42" s="31" t="str">
        <f t="shared" ref="O42:O64" si="41">IF((H42)=0,"",(N42/H42))</f>
        <v/>
      </c>
      <c r="Q42" s="28"/>
      <c r="R42" s="25">
        <f t="shared" ref="R42" si="42">$F$18</f>
        <v>94</v>
      </c>
      <c r="S42" s="26">
        <f t="shared" ref="S42:S43" si="43">R42*Q42</f>
        <v>0</v>
      </c>
      <c r="T42" s="42"/>
      <c r="U42" s="30">
        <f t="shared" si="1"/>
        <v>0</v>
      </c>
      <c r="V42" s="31" t="str">
        <f t="shared" si="2"/>
        <v/>
      </c>
      <c r="X42" s="28"/>
      <c r="Y42" s="25">
        <f t="shared" ref="Y42" si="44">$F$18</f>
        <v>94</v>
      </c>
      <c r="Z42" s="26">
        <f t="shared" ref="Z42:Z43" si="45">Y42*X42</f>
        <v>0</v>
      </c>
      <c r="AA42" s="42"/>
      <c r="AB42" s="30">
        <f t="shared" si="3"/>
        <v>0</v>
      </c>
      <c r="AC42" s="31" t="str">
        <f t="shared" si="4"/>
        <v/>
      </c>
      <c r="AE42" s="28"/>
      <c r="AF42" s="25">
        <f t="shared" ref="AF42" si="46">$F$18</f>
        <v>94</v>
      </c>
      <c r="AG42" s="26">
        <f t="shared" ref="AG42:AG43" si="47">AF42*AE42</f>
        <v>0</v>
      </c>
      <c r="AH42" s="42"/>
      <c r="AI42" s="30">
        <f t="shared" si="5"/>
        <v>0</v>
      </c>
      <c r="AJ42" s="31" t="str">
        <f t="shared" si="6"/>
        <v/>
      </c>
      <c r="AL42" s="28"/>
      <c r="AM42" s="25">
        <f t="shared" ref="AM42" si="48">$F$18</f>
        <v>94</v>
      </c>
      <c r="AN42" s="26">
        <f t="shared" ref="AN42:AN43" si="49">AM42*AL42</f>
        <v>0</v>
      </c>
      <c r="AO42" s="42"/>
      <c r="AP42" s="30">
        <f t="shared" si="7"/>
        <v>0</v>
      </c>
      <c r="AQ42" s="31" t="str">
        <f t="shared" si="8"/>
        <v/>
      </c>
    </row>
    <row r="43" spans="2:43" ht="38.25" x14ac:dyDescent="0.2">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0.4</v>
      </c>
      <c r="H44" s="26">
        <f>G44*F44</f>
        <v>7.4399999999999996E-3</v>
      </c>
      <c r="I44" s="27"/>
      <c r="J44" s="46">
        <f>'Proposed Rates'!E238</f>
        <v>1.8460000000000001E-2</v>
      </c>
      <c r="K44" s="45">
        <f>+$F$19</f>
        <v>0.4</v>
      </c>
      <c r="L44" s="26">
        <f>K44*J44</f>
        <v>7.3840000000000008E-3</v>
      </c>
      <c r="M44" s="27"/>
      <c r="N44" s="30">
        <f>L44-H44</f>
        <v>-5.5999999999998759E-5</v>
      </c>
      <c r="O44" s="31">
        <f>IF((H44)=0,"",(N44/H44))</f>
        <v>-7.5268817204299414E-3</v>
      </c>
      <c r="Q44" s="46">
        <f>'Proposed Rates'!F238</f>
        <v>1.8700000000000001E-2</v>
      </c>
      <c r="R44" s="45">
        <f>+$F$19</f>
        <v>0.4</v>
      </c>
      <c r="S44" s="26">
        <f>R44*Q44</f>
        <v>7.4800000000000005E-3</v>
      </c>
      <c r="T44" s="27"/>
      <c r="U44" s="30">
        <f t="shared" si="1"/>
        <v>9.5999999999999731E-5</v>
      </c>
      <c r="V44" s="31">
        <f t="shared" si="2"/>
        <v>1.3001083423618597E-2</v>
      </c>
      <c r="X44" s="46">
        <f>'Proposed Rates'!G238</f>
        <v>1.8919999999999999E-2</v>
      </c>
      <c r="Y44" s="45">
        <f>+$F$19</f>
        <v>0.4</v>
      </c>
      <c r="Z44" s="26">
        <f>Y44*X44</f>
        <v>7.5680000000000001E-3</v>
      </c>
      <c r="AA44" s="27"/>
      <c r="AB44" s="30">
        <f t="shared" si="3"/>
        <v>8.7999999999999537E-5</v>
      </c>
      <c r="AC44" s="31">
        <f t="shared" si="4"/>
        <v>1.1764705882352879E-2</v>
      </c>
      <c r="AE44" s="46">
        <f>'Proposed Rates'!H238</f>
        <v>1.9099999999999999E-2</v>
      </c>
      <c r="AF44" s="45">
        <f>+$F$19</f>
        <v>0.4</v>
      </c>
      <c r="AG44" s="26">
        <f>AF44*AE44</f>
        <v>7.6400000000000001E-3</v>
      </c>
      <c r="AH44" s="27"/>
      <c r="AI44" s="30">
        <f t="shared" si="5"/>
        <v>7.2000000000000015E-5</v>
      </c>
      <c r="AJ44" s="31">
        <f t="shared" si="6"/>
        <v>9.5137420718816087E-3</v>
      </c>
      <c r="AL44" s="46">
        <f>'Proposed Rates'!I238</f>
        <v>1.9359999999999999E-2</v>
      </c>
      <c r="AM44" s="45">
        <f>+$F$19</f>
        <v>0.4</v>
      </c>
      <c r="AN44" s="26">
        <f>AM44*AL44</f>
        <v>7.744E-3</v>
      </c>
      <c r="AO44" s="27"/>
      <c r="AP44" s="30">
        <f t="shared" si="7"/>
        <v>1.0399999999999993E-4</v>
      </c>
      <c r="AQ44" s="31">
        <f t="shared" si="8"/>
        <v>1.3612565445026169E-2</v>
      </c>
    </row>
    <row r="45" spans="2:43" x14ac:dyDescent="0.2">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9.9151579300000012</v>
      </c>
      <c r="I47" s="36"/>
      <c r="J47" s="53"/>
      <c r="K47" s="55"/>
      <c r="L47" s="54">
        <f>SUM(L40:L46)+L39</f>
        <v>11.646339404000001</v>
      </c>
      <c r="M47" s="36"/>
      <c r="N47" s="37">
        <f t="shared" ref="N47:N64" si="58">L47-H47</f>
        <v>1.7311814739999996</v>
      </c>
      <c r="O47" s="38">
        <f t="shared" si="41"/>
        <v>0.17459948557773494</v>
      </c>
      <c r="Q47" s="53"/>
      <c r="R47" s="55"/>
      <c r="S47" s="54">
        <f>SUM(S40:S46)+S39</f>
        <v>14.012475404</v>
      </c>
      <c r="T47" s="36"/>
      <c r="U47" s="37">
        <f t="shared" si="1"/>
        <v>2.3661359999999991</v>
      </c>
      <c r="V47" s="38">
        <f t="shared" si="2"/>
        <v>0.20316564011412344</v>
      </c>
      <c r="X47" s="53"/>
      <c r="Y47" s="55"/>
      <c r="Z47" s="54">
        <f>SUM(Z40:Z46)+Z39</f>
        <v>16.593963404</v>
      </c>
      <c r="AA47" s="36"/>
      <c r="AB47" s="37">
        <f t="shared" si="3"/>
        <v>2.5814880000000002</v>
      </c>
      <c r="AC47" s="38">
        <f t="shared" si="4"/>
        <v>0.18422783452401914</v>
      </c>
      <c r="AE47" s="53"/>
      <c r="AF47" s="55"/>
      <c r="AG47" s="54">
        <f>SUM(AG40:AG46)+AG39</f>
        <v>18.763155404000003</v>
      </c>
      <c r="AH47" s="36"/>
      <c r="AI47" s="37">
        <f t="shared" si="5"/>
        <v>2.1691920000000025</v>
      </c>
      <c r="AJ47" s="38">
        <f t="shared" si="6"/>
        <v>0.13072175388051752</v>
      </c>
      <c r="AL47" s="53"/>
      <c r="AM47" s="55"/>
      <c r="AN47" s="54">
        <f>SUM(AN40:AN46)+AN39</f>
        <v>20.861899404000003</v>
      </c>
      <c r="AO47" s="36"/>
      <c r="AP47" s="37">
        <f t="shared" si="7"/>
        <v>2.0987439999999999</v>
      </c>
      <c r="AQ47" s="38">
        <f t="shared" si="8"/>
        <v>0.11185453378233927</v>
      </c>
    </row>
    <row r="48" spans="2:43" x14ac:dyDescent="0.2">
      <c r="B48" s="27" t="s">
        <v>28</v>
      </c>
      <c r="C48" s="27"/>
      <c r="D48" s="56" t="s">
        <v>59</v>
      </c>
      <c r="E48" s="57"/>
      <c r="F48" s="28">
        <f>'Proposed Rates'!D159</f>
        <v>2.1419999999999999</v>
      </c>
      <c r="G48" s="181">
        <f>+$F$19</f>
        <v>0.4</v>
      </c>
      <c r="H48" s="26">
        <f>G48*F48</f>
        <v>0.85680000000000001</v>
      </c>
      <c r="I48" s="27"/>
      <c r="J48" s="28">
        <f>'Proposed Rates'!E159</f>
        <v>2.0956000000000001</v>
      </c>
      <c r="K48" s="181">
        <f>+$F$19</f>
        <v>0.4</v>
      </c>
      <c r="L48" s="26">
        <f>K48*J48</f>
        <v>0.8382400000000001</v>
      </c>
      <c r="M48" s="27"/>
      <c r="N48" s="30">
        <f t="shared" si="58"/>
        <v>-1.855999999999991E-2</v>
      </c>
      <c r="O48" s="31">
        <f t="shared" si="41"/>
        <v>-2.1661998132586263E-2</v>
      </c>
      <c r="Q48" s="28">
        <f>'Proposed Rates'!F159</f>
        <v>2.0956000000000001</v>
      </c>
      <c r="R48" s="181">
        <f>+$F$19</f>
        <v>0.4</v>
      </c>
      <c r="S48" s="26">
        <f>R48*Q48</f>
        <v>0.8382400000000001</v>
      </c>
      <c r="T48" s="27"/>
      <c r="U48" s="30">
        <f t="shared" si="1"/>
        <v>0</v>
      </c>
      <c r="V48" s="31">
        <f t="shared" si="2"/>
        <v>0</v>
      </c>
      <c r="X48" s="28">
        <f>'Proposed Rates'!G159</f>
        <v>2.0956000000000001</v>
      </c>
      <c r="Y48" s="181">
        <f>+$F$19</f>
        <v>0.4</v>
      </c>
      <c r="Z48" s="26">
        <f>Y48*X48</f>
        <v>0.8382400000000001</v>
      </c>
      <c r="AA48" s="27"/>
      <c r="AB48" s="30">
        <f t="shared" si="3"/>
        <v>0</v>
      </c>
      <c r="AC48" s="31">
        <f t="shared" si="4"/>
        <v>0</v>
      </c>
      <c r="AE48" s="28">
        <f>'Proposed Rates'!H159</f>
        <v>2.0956000000000001</v>
      </c>
      <c r="AF48" s="181">
        <f>+$F$19</f>
        <v>0.4</v>
      </c>
      <c r="AG48" s="26">
        <f>AF48*AE48</f>
        <v>0.8382400000000001</v>
      </c>
      <c r="AH48" s="27"/>
      <c r="AI48" s="30">
        <f t="shared" si="5"/>
        <v>0</v>
      </c>
      <c r="AJ48" s="31">
        <f t="shared" si="6"/>
        <v>0</v>
      </c>
      <c r="AL48" s="28">
        <f>'Proposed Rates'!I159</f>
        <v>2.0956000000000001</v>
      </c>
      <c r="AM48" s="181">
        <f>+$F$19</f>
        <v>0.4</v>
      </c>
      <c r="AN48" s="26">
        <f>AM48*AL48</f>
        <v>0.8382400000000001</v>
      </c>
      <c r="AO48" s="27"/>
      <c r="AP48" s="30">
        <f t="shared" si="7"/>
        <v>0</v>
      </c>
      <c r="AQ48" s="31">
        <f t="shared" si="8"/>
        <v>0</v>
      </c>
    </row>
    <row r="49" spans="2:43" ht="25.5" x14ac:dyDescent="0.2">
      <c r="B49" s="60" t="s">
        <v>29</v>
      </c>
      <c r="C49" s="27"/>
      <c r="D49" s="56" t="s">
        <v>59</v>
      </c>
      <c r="E49" s="57"/>
      <c r="F49" s="28">
        <f>'Proposed Rates'!D173</f>
        <v>1.5210999999999999</v>
      </c>
      <c r="G49" s="181">
        <f>G48</f>
        <v>0.4</v>
      </c>
      <c r="H49" s="26">
        <f>G49*F49</f>
        <v>0.60843999999999998</v>
      </c>
      <c r="I49" s="27"/>
      <c r="J49" s="28">
        <f>'Proposed Rates'!E173</f>
        <v>1.5176000000000001</v>
      </c>
      <c r="K49" s="181">
        <f>K48</f>
        <v>0.4</v>
      </c>
      <c r="L49" s="26">
        <f>K49*J49</f>
        <v>0.60704000000000002</v>
      </c>
      <c r="M49" s="27"/>
      <c r="N49" s="30">
        <f t="shared" si="58"/>
        <v>-1.3999999999999568E-3</v>
      </c>
      <c r="O49" s="31">
        <f t="shared" si="41"/>
        <v>-2.3009664058904031E-3</v>
      </c>
      <c r="Q49" s="28">
        <f>'Proposed Rates'!F173</f>
        <v>1.5176000000000001</v>
      </c>
      <c r="R49" s="181">
        <f>R48</f>
        <v>0.4</v>
      </c>
      <c r="S49" s="26">
        <f>R49*Q49</f>
        <v>0.60704000000000002</v>
      </c>
      <c r="T49" s="27"/>
      <c r="U49" s="30">
        <f t="shared" si="1"/>
        <v>0</v>
      </c>
      <c r="V49" s="31">
        <f t="shared" si="2"/>
        <v>0</v>
      </c>
      <c r="X49" s="28">
        <f>'Proposed Rates'!G173</f>
        <v>1.5176000000000001</v>
      </c>
      <c r="Y49" s="181">
        <f>Y48</f>
        <v>0.4</v>
      </c>
      <c r="Z49" s="26">
        <f>Y49*X49</f>
        <v>0.60704000000000002</v>
      </c>
      <c r="AA49" s="27"/>
      <c r="AB49" s="30">
        <f t="shared" si="3"/>
        <v>0</v>
      </c>
      <c r="AC49" s="31">
        <f t="shared" si="4"/>
        <v>0</v>
      </c>
      <c r="AE49" s="28">
        <f>'Proposed Rates'!H173</f>
        <v>1.5176000000000001</v>
      </c>
      <c r="AF49" s="181">
        <f>AF48</f>
        <v>0.4</v>
      </c>
      <c r="AG49" s="26">
        <f>AF49*AE49</f>
        <v>0.60704000000000002</v>
      </c>
      <c r="AH49" s="27"/>
      <c r="AI49" s="30">
        <f t="shared" si="5"/>
        <v>0</v>
      </c>
      <c r="AJ49" s="31">
        <f t="shared" si="6"/>
        <v>0</v>
      </c>
      <c r="AL49" s="28">
        <f>'Proposed Rates'!I173</f>
        <v>1.5176000000000001</v>
      </c>
      <c r="AM49" s="181">
        <f>AM48</f>
        <v>0.4</v>
      </c>
      <c r="AN49" s="26">
        <f>AM49*AL49</f>
        <v>0.60704000000000002</v>
      </c>
      <c r="AO49" s="27"/>
      <c r="AP49" s="30">
        <f t="shared" si="7"/>
        <v>0</v>
      </c>
      <c r="AQ49" s="31">
        <f t="shared" si="8"/>
        <v>0</v>
      </c>
    </row>
    <row r="50" spans="2:43" ht="25.5" x14ac:dyDescent="0.2">
      <c r="B50" s="50" t="s">
        <v>30</v>
      </c>
      <c r="C50" s="35"/>
      <c r="D50" s="35"/>
      <c r="E50" s="35"/>
      <c r="F50" s="61"/>
      <c r="G50" s="53"/>
      <c r="H50" s="54">
        <f>SUM(H47:H49)</f>
        <v>11.380397930000001</v>
      </c>
      <c r="I50" s="62"/>
      <c r="J50" s="63"/>
      <c r="K50" s="53"/>
      <c r="L50" s="54">
        <f>SUM(L47:L49)</f>
        <v>13.091619404000001</v>
      </c>
      <c r="M50" s="62"/>
      <c r="N50" s="37">
        <f t="shared" si="58"/>
        <v>1.7112214740000002</v>
      </c>
      <c r="O50" s="38">
        <f t="shared" si="41"/>
        <v>0.15036569762547838</v>
      </c>
      <c r="Q50" s="63"/>
      <c r="R50" s="53"/>
      <c r="S50" s="54">
        <f>SUM(S47:S49)</f>
        <v>15.457755404</v>
      </c>
      <c r="T50" s="62"/>
      <c r="U50" s="37">
        <f t="shared" si="1"/>
        <v>2.3661359999999991</v>
      </c>
      <c r="V50" s="38">
        <f t="shared" si="2"/>
        <v>0.18073669322200522</v>
      </c>
      <c r="X50" s="63"/>
      <c r="Y50" s="53"/>
      <c r="Z50" s="54">
        <f>SUM(Z47:Z49)</f>
        <v>18.039243404</v>
      </c>
      <c r="AA50" s="62"/>
      <c r="AB50" s="37">
        <f t="shared" si="3"/>
        <v>2.5814880000000002</v>
      </c>
      <c r="AC50" s="38">
        <f t="shared" si="4"/>
        <v>0.16700277191163143</v>
      </c>
      <c r="AE50" s="63"/>
      <c r="AF50" s="53"/>
      <c r="AG50" s="54">
        <f>SUM(AG47:AG49)</f>
        <v>20.208435404000003</v>
      </c>
      <c r="AH50" s="62"/>
      <c r="AI50" s="37">
        <f t="shared" si="5"/>
        <v>2.1691920000000025</v>
      </c>
      <c r="AJ50" s="38">
        <f t="shared" si="6"/>
        <v>0.12024850219156134</v>
      </c>
      <c r="AL50" s="63"/>
      <c r="AM50" s="53"/>
      <c r="AN50" s="54">
        <f>SUM(AN47:AN49)</f>
        <v>22.307179404000003</v>
      </c>
      <c r="AO50" s="62"/>
      <c r="AP50" s="37">
        <f t="shared" si="7"/>
        <v>2.0987439999999999</v>
      </c>
      <c r="AQ50" s="38">
        <f t="shared" si="8"/>
        <v>0.10385484863338704</v>
      </c>
    </row>
    <row r="51" spans="2:43" ht="25.5" x14ac:dyDescent="0.2">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5" x14ac:dyDescent="0.2">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24.000859030000001</v>
      </c>
      <c r="I60" s="94"/>
      <c r="J60" s="95"/>
      <c r="K60" s="95"/>
      <c r="L60" s="93">
        <f>SUM(L51:L56,L50)</f>
        <v>26.082080504000004</v>
      </c>
      <c r="M60" s="96"/>
      <c r="N60" s="97">
        <f t="shared" ref="N60" si="71">L60-H60</f>
        <v>2.081221474000003</v>
      </c>
      <c r="O60" s="98">
        <f t="shared" ref="O60" si="72">IF((H60)=0,"",(N60/H60))</f>
        <v>8.6714457653310206E-2</v>
      </c>
      <c r="Q60" s="95"/>
      <c r="R60" s="95"/>
      <c r="S60" s="93">
        <f>SUM(S51:S56,S50)</f>
        <v>28.468216504000001</v>
      </c>
      <c r="T60" s="96"/>
      <c r="U60" s="97">
        <f t="shared" si="1"/>
        <v>2.3861359999999969</v>
      </c>
      <c r="V60" s="98">
        <f>IF((L60)=0,"",(U60/L60))</f>
        <v>9.1485646616037933E-2</v>
      </c>
      <c r="X60" s="95"/>
      <c r="Y60" s="95"/>
      <c r="Z60" s="93">
        <f>SUM(Z51:Z56,Z50)</f>
        <v>31.069704504000001</v>
      </c>
      <c r="AA60" s="96"/>
      <c r="AB60" s="97">
        <f t="shared" si="3"/>
        <v>2.6014879999999998</v>
      </c>
      <c r="AC60" s="98">
        <f>IF((S60)=0,"",(AB60/S60))</f>
        <v>9.1382191070328231E-2</v>
      </c>
      <c r="AE60" s="95"/>
      <c r="AF60" s="95"/>
      <c r="AG60" s="93">
        <f>SUM(AG51:AG56,AG50)</f>
        <v>33.258896504000006</v>
      </c>
      <c r="AH60" s="96"/>
      <c r="AI60" s="97">
        <f t="shared" ref="AI60:AI64" si="73">AG60-Z60</f>
        <v>2.1891920000000056</v>
      </c>
      <c r="AJ60" s="98">
        <f>IF((Z60)=0,"",(AI60/Z60))</f>
        <v>7.0460663689870723E-2</v>
      </c>
      <c r="AL60" s="95"/>
      <c r="AM60" s="95"/>
      <c r="AN60" s="93">
        <f>SUM(AN51:AN56,AN50)</f>
        <v>35.377640503999999</v>
      </c>
      <c r="AO60" s="96"/>
      <c r="AP60" s="97">
        <f t="shared" ref="AP60:AP64" si="74">AN60-AG60</f>
        <v>2.1187439999999924</v>
      </c>
      <c r="AQ60" s="98">
        <f>IF((AG60)=0,"",(AP60/AG60))</f>
        <v>6.3704579006256978E-2</v>
      </c>
    </row>
    <row r="61" spans="2:43" x14ac:dyDescent="0.2">
      <c r="B61" s="99" t="s">
        <v>40</v>
      </c>
      <c r="C61" s="21"/>
      <c r="D61" s="21"/>
      <c r="E61" s="21"/>
      <c r="F61" s="100">
        <v>0.13</v>
      </c>
      <c r="G61" s="101"/>
      <c r="H61" s="102">
        <f>H60*F61</f>
        <v>3.1201116739000003</v>
      </c>
      <c r="I61" s="103"/>
      <c r="J61" s="104">
        <v>0.13</v>
      </c>
      <c r="K61" s="103"/>
      <c r="L61" s="105">
        <f>L60*J61</f>
        <v>3.3906704655200008</v>
      </c>
      <c r="M61" s="106"/>
      <c r="N61" s="107">
        <f t="shared" si="58"/>
        <v>0.27055879162000052</v>
      </c>
      <c r="O61" s="108">
        <f t="shared" si="41"/>
        <v>8.6714457653310248E-2</v>
      </c>
      <c r="Q61" s="104">
        <v>0.13</v>
      </c>
      <c r="R61" s="103"/>
      <c r="S61" s="105">
        <f>S60*Q61</f>
        <v>3.7008681455200003</v>
      </c>
      <c r="T61" s="106"/>
      <c r="U61" s="107">
        <f t="shared" si="1"/>
        <v>0.31019767999999948</v>
      </c>
      <c r="V61" s="108">
        <f t="shared" ref="V61:V70" si="75">IF((L61)=0,"",(U61/L61))</f>
        <v>9.1485646616037891E-2</v>
      </c>
      <c r="X61" s="104">
        <v>0.13</v>
      </c>
      <c r="Y61" s="103"/>
      <c r="Z61" s="105">
        <f>Z60*X61</f>
        <v>4.0390615855199998</v>
      </c>
      <c r="AA61" s="106"/>
      <c r="AB61" s="107">
        <f t="shared" si="3"/>
        <v>0.33819343999999951</v>
      </c>
      <c r="AC61" s="108">
        <f t="shared" ref="AC61:AC70" si="76">IF((S61)=0,"",(AB61/S61))</f>
        <v>9.1382191070328106E-2</v>
      </c>
      <c r="AE61" s="104">
        <v>0.13</v>
      </c>
      <c r="AF61" s="103"/>
      <c r="AG61" s="105">
        <f>AG60*AE61</f>
        <v>4.3236565455200013</v>
      </c>
      <c r="AH61" s="106"/>
      <c r="AI61" s="107">
        <f t="shared" si="73"/>
        <v>0.28459496000000151</v>
      </c>
      <c r="AJ61" s="108">
        <f t="shared" ref="AJ61:AJ70" si="77">IF((Z61)=0,"",(AI61/Z61))</f>
        <v>7.0460663689870917E-2</v>
      </c>
      <c r="AL61" s="104">
        <v>0.13</v>
      </c>
      <c r="AM61" s="103"/>
      <c r="AN61" s="105">
        <f>AN60*AL61</f>
        <v>4.5990932655199996</v>
      </c>
      <c r="AO61" s="106"/>
      <c r="AP61" s="107">
        <f t="shared" si="74"/>
        <v>0.2754367199999983</v>
      </c>
      <c r="AQ61" s="108">
        <f t="shared" ref="AQ61:AQ70" si="78">IF((AG61)=0,"",(AP61/AG61))</f>
        <v>6.3704579006256812E-2</v>
      </c>
    </row>
    <row r="62" spans="2:43" x14ac:dyDescent="0.2">
      <c r="B62" s="109" t="s">
        <v>41</v>
      </c>
      <c r="C62" s="21"/>
      <c r="D62" s="21"/>
      <c r="E62" s="21"/>
      <c r="F62" s="110"/>
      <c r="G62" s="101"/>
      <c r="H62" s="102">
        <f>H60+H61</f>
        <v>27.120970703899999</v>
      </c>
      <c r="I62" s="103"/>
      <c r="J62" s="103"/>
      <c r="K62" s="103"/>
      <c r="L62" s="105">
        <f>L60+L61</f>
        <v>29.472750969520003</v>
      </c>
      <c r="M62" s="106"/>
      <c r="N62" s="107">
        <f t="shared" si="58"/>
        <v>2.351780265620004</v>
      </c>
      <c r="O62" s="108">
        <f t="shared" si="41"/>
        <v>8.6714457653310234E-2</v>
      </c>
      <c r="Q62" s="103"/>
      <c r="R62" s="103"/>
      <c r="S62" s="105">
        <f>S60+S61</f>
        <v>32.169084649520002</v>
      </c>
      <c r="T62" s="106"/>
      <c r="U62" s="107">
        <f t="shared" si="1"/>
        <v>2.6963336799999986</v>
      </c>
      <c r="V62" s="108">
        <f t="shared" si="75"/>
        <v>9.1485646616038002E-2</v>
      </c>
      <c r="X62" s="103"/>
      <c r="Y62" s="103"/>
      <c r="Z62" s="105">
        <f>Z60+Z61</f>
        <v>35.108766089520003</v>
      </c>
      <c r="AA62" s="106"/>
      <c r="AB62" s="107">
        <f t="shared" si="3"/>
        <v>2.9396814400000011</v>
      </c>
      <c r="AC62" s="108">
        <f t="shared" si="76"/>
        <v>9.1382191070328272E-2</v>
      </c>
      <c r="AE62" s="103"/>
      <c r="AF62" s="103"/>
      <c r="AG62" s="105">
        <f>AG60+AG61</f>
        <v>37.582553049520008</v>
      </c>
      <c r="AH62" s="106"/>
      <c r="AI62" s="107">
        <f t="shared" si="73"/>
        <v>2.4737869600000053</v>
      </c>
      <c r="AJ62" s="108">
        <f t="shared" si="77"/>
        <v>7.0460663689870681E-2</v>
      </c>
      <c r="AL62" s="103"/>
      <c r="AM62" s="103"/>
      <c r="AN62" s="105">
        <f>AN60+AN61</f>
        <v>39.976733769519996</v>
      </c>
      <c r="AO62" s="106"/>
      <c r="AP62" s="107">
        <f t="shared" si="74"/>
        <v>2.3941807199999872</v>
      </c>
      <c r="AQ62" s="108">
        <f t="shared" si="78"/>
        <v>6.3704579006256867E-2</v>
      </c>
    </row>
    <row r="63" spans="2:43" ht="15.75" customHeight="1" x14ac:dyDescent="0.2">
      <c r="B63" s="415" t="s">
        <v>127</v>
      </c>
      <c r="C63" s="415"/>
      <c r="D63" s="415"/>
      <c r="E63" s="21"/>
      <c r="F63" s="262">
        <f>'Proposed Rates'!D267</f>
        <v>0.318</v>
      </c>
      <c r="G63" s="101"/>
      <c r="H63" s="111">
        <f>F63*H60</f>
        <v>7.6322731715400005</v>
      </c>
      <c r="I63" s="103"/>
      <c r="J63" s="264">
        <f>'Proposed Rates'!E267</f>
        <v>0.318</v>
      </c>
      <c r="K63" s="103"/>
      <c r="L63" s="174">
        <f>J63*L60</f>
        <v>8.2941016002720005</v>
      </c>
      <c r="M63" s="106"/>
      <c r="N63" s="112">
        <f t="shared" si="58"/>
        <v>0.66182842873199998</v>
      </c>
      <c r="O63" s="113">
        <f t="shared" si="41"/>
        <v>8.6714457653310081E-2</v>
      </c>
      <c r="Q63" s="264">
        <f>'Proposed Rates'!F267</f>
        <v>0.318</v>
      </c>
      <c r="R63" s="103"/>
      <c r="S63" s="174">
        <f>Q63*S60</f>
        <v>9.0528928482720001</v>
      </c>
      <c r="T63" s="106"/>
      <c r="U63" s="112">
        <f t="shared" si="1"/>
        <v>0.75879124799999964</v>
      </c>
      <c r="V63" s="113">
        <f t="shared" si="75"/>
        <v>9.1485646616038016E-2</v>
      </c>
      <c r="X63" s="264">
        <f>'Proposed Rates'!G267</f>
        <v>0.318</v>
      </c>
      <c r="Y63" s="103"/>
      <c r="Z63" s="174">
        <f>X63*Z60</f>
        <v>9.8801660322720011</v>
      </c>
      <c r="AA63" s="106"/>
      <c r="AB63" s="112">
        <f t="shared" si="3"/>
        <v>0.82727318400000094</v>
      </c>
      <c r="AC63" s="113">
        <f t="shared" si="76"/>
        <v>9.1382191070328342E-2</v>
      </c>
      <c r="AE63" s="264">
        <f>'Proposed Rates'!H267</f>
        <v>0.318</v>
      </c>
      <c r="AF63" s="103"/>
      <c r="AG63" s="174">
        <f>AE63*AG60</f>
        <v>10.576329088272002</v>
      </c>
      <c r="AH63" s="106"/>
      <c r="AI63" s="112">
        <f t="shared" si="73"/>
        <v>0.69616305600000139</v>
      </c>
      <c r="AJ63" s="113">
        <f t="shared" si="77"/>
        <v>7.0460663689870667E-2</v>
      </c>
      <c r="AL63" s="264">
        <f>'Proposed Rates'!I267</f>
        <v>0.318</v>
      </c>
      <c r="AM63" s="103"/>
      <c r="AN63" s="174">
        <f>AL63*AN60</f>
        <v>11.250089680272</v>
      </c>
      <c r="AO63" s="106"/>
      <c r="AP63" s="112">
        <f t="shared" si="74"/>
        <v>0.67376059199999716</v>
      </c>
      <c r="AQ63" s="113">
        <f t="shared" si="78"/>
        <v>6.3704579006256937E-2</v>
      </c>
    </row>
    <row r="64" spans="2:43" ht="13.5" customHeight="1" thickBot="1" x14ac:dyDescent="0.25">
      <c r="B64" s="416" t="s">
        <v>126</v>
      </c>
      <c r="C64" s="416"/>
      <c r="D64" s="416"/>
      <c r="E64" s="114"/>
      <c r="F64" s="115"/>
      <c r="G64" s="116"/>
      <c r="H64" s="117">
        <f>H62-H63</f>
        <v>19.48869753236</v>
      </c>
      <c r="I64" s="118"/>
      <c r="J64" s="118"/>
      <c r="K64" s="118"/>
      <c r="L64" s="119">
        <f>L62-L63</f>
        <v>21.178649369248003</v>
      </c>
      <c r="M64" s="120"/>
      <c r="N64" s="121">
        <f t="shared" si="58"/>
        <v>1.6899518368880031</v>
      </c>
      <c r="O64" s="122">
        <f t="shared" si="41"/>
        <v>8.6714457653310248E-2</v>
      </c>
      <c r="Q64" s="118"/>
      <c r="R64" s="118"/>
      <c r="S64" s="119">
        <f>S62-S63</f>
        <v>23.116191801248</v>
      </c>
      <c r="T64" s="120"/>
      <c r="U64" s="121">
        <f t="shared" si="1"/>
        <v>1.9375424319999972</v>
      </c>
      <c r="V64" s="122">
        <f t="shared" si="75"/>
        <v>9.1485646616037919E-2</v>
      </c>
      <c r="X64" s="118"/>
      <c r="Y64" s="118"/>
      <c r="Z64" s="119">
        <f>Z62-Z63</f>
        <v>25.228600057248002</v>
      </c>
      <c r="AA64" s="120"/>
      <c r="AB64" s="121">
        <f t="shared" si="3"/>
        <v>2.1124082560000019</v>
      </c>
      <c r="AC64" s="122">
        <f t="shared" si="76"/>
        <v>9.1382191070328328E-2</v>
      </c>
      <c r="AE64" s="118"/>
      <c r="AF64" s="118"/>
      <c r="AG64" s="119">
        <f>AG62-AG63</f>
        <v>27.006223961248004</v>
      </c>
      <c r="AH64" s="120"/>
      <c r="AI64" s="121">
        <f t="shared" si="73"/>
        <v>1.7776239040000021</v>
      </c>
      <c r="AJ64" s="122">
        <f t="shared" si="77"/>
        <v>7.0460663689870626E-2</v>
      </c>
      <c r="AL64" s="118"/>
      <c r="AM64" s="118"/>
      <c r="AN64" s="119">
        <f>AN62-AN63</f>
        <v>28.726644089247998</v>
      </c>
      <c r="AO64" s="120"/>
      <c r="AP64" s="121">
        <f t="shared" si="74"/>
        <v>1.7204201279999936</v>
      </c>
      <c r="AQ64" s="122">
        <f t="shared" si="78"/>
        <v>6.3704579006256964E-2</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23.195279030000002</v>
      </c>
      <c r="I66" s="134"/>
      <c r="J66" s="135"/>
      <c r="K66" s="135"/>
      <c r="L66" s="133">
        <f>SUM(L57:L58,L50,L51:L53)</f>
        <v>25.276500504000001</v>
      </c>
      <c r="M66" s="136"/>
      <c r="N66" s="137">
        <f t="shared" ref="N66:N70" si="79">L66-H66</f>
        <v>2.0812214739999995</v>
      </c>
      <c r="O66" s="98">
        <f t="shared" ref="O66:O70" si="80">IF((H66)=0,"",(N66/H66))</f>
        <v>8.9726080523033019E-2</v>
      </c>
      <c r="Q66" s="135"/>
      <c r="R66" s="135"/>
      <c r="S66" s="133">
        <f>SUM(S57:S58,S50,S51:S53)</f>
        <v>27.662636504000002</v>
      </c>
      <c r="T66" s="136"/>
      <c r="U66" s="137">
        <f t="shared" si="1"/>
        <v>2.3861360000000005</v>
      </c>
      <c r="V66" s="98">
        <f t="shared" si="75"/>
        <v>9.4401359065603041E-2</v>
      </c>
      <c r="X66" s="135"/>
      <c r="Y66" s="135"/>
      <c r="Z66" s="133">
        <f>SUM(Z57:Z58,Z50,Z51:Z53)</f>
        <v>30.264124504000002</v>
      </c>
      <c r="AA66" s="136"/>
      <c r="AB66" s="137">
        <f t="shared" si="3"/>
        <v>2.6014879999999998</v>
      </c>
      <c r="AC66" s="98">
        <f t="shared" si="76"/>
        <v>9.4043385908780822E-2</v>
      </c>
      <c r="AE66" s="135"/>
      <c r="AF66" s="135"/>
      <c r="AG66" s="133">
        <f>SUM(AG57:AG58,AG50,AG51:AG53)</f>
        <v>32.453316504000007</v>
      </c>
      <c r="AH66" s="136"/>
      <c r="AI66" s="137">
        <f t="shared" ref="AI66:AI70" si="81">AG66-Z66</f>
        <v>2.1891920000000056</v>
      </c>
      <c r="AJ66" s="98">
        <f t="shared" si="77"/>
        <v>7.233620783283061E-2</v>
      </c>
      <c r="AL66" s="135"/>
      <c r="AM66" s="135"/>
      <c r="AN66" s="133">
        <f>SUM(AN57:AN58,AN50,AN51:AN53)</f>
        <v>34.572060504000007</v>
      </c>
      <c r="AO66" s="136"/>
      <c r="AP66" s="137">
        <f t="shared" ref="AP66:AP70" si="82">AN66-AG66</f>
        <v>2.1187439999999995</v>
      </c>
      <c r="AQ66" s="98">
        <f t="shared" si="78"/>
        <v>6.5285900741110861E-2</v>
      </c>
    </row>
    <row r="67" spans="1:43" s="79" customFormat="1" x14ac:dyDescent="0.2">
      <c r="B67" s="138" t="s">
        <v>40</v>
      </c>
      <c r="C67" s="73"/>
      <c r="D67" s="73"/>
      <c r="E67" s="73"/>
      <c r="F67" s="139">
        <v>0.13</v>
      </c>
      <c r="G67" s="132"/>
      <c r="H67" s="140">
        <f>H66*F67</f>
        <v>3.0153862739000004</v>
      </c>
      <c r="I67" s="141"/>
      <c r="J67" s="142">
        <v>0.13</v>
      </c>
      <c r="K67" s="143"/>
      <c r="L67" s="144">
        <f>L66*J67</f>
        <v>3.2859450655200004</v>
      </c>
      <c r="M67" s="145"/>
      <c r="N67" s="146">
        <f t="shared" si="79"/>
        <v>0.27055879162000007</v>
      </c>
      <c r="O67" s="108">
        <f t="shared" si="80"/>
        <v>8.9726080523033061E-2</v>
      </c>
      <c r="Q67" s="142">
        <v>0.13</v>
      </c>
      <c r="R67" s="143"/>
      <c r="S67" s="144">
        <f>S66*Q67</f>
        <v>3.5961427455200004</v>
      </c>
      <c r="T67" s="145"/>
      <c r="U67" s="146">
        <f t="shared" si="1"/>
        <v>0.31019767999999992</v>
      </c>
      <c r="V67" s="108">
        <f t="shared" si="75"/>
        <v>9.4401359065602999E-2</v>
      </c>
      <c r="X67" s="142">
        <v>0.13</v>
      </c>
      <c r="Y67" s="143"/>
      <c r="Z67" s="144">
        <f>Z66*X67</f>
        <v>3.9343361855200003</v>
      </c>
      <c r="AA67" s="145"/>
      <c r="AB67" s="146">
        <f t="shared" si="3"/>
        <v>0.33819343999999996</v>
      </c>
      <c r="AC67" s="108">
        <f t="shared" si="76"/>
        <v>9.4043385908780822E-2</v>
      </c>
      <c r="AE67" s="142">
        <v>0.13</v>
      </c>
      <c r="AF67" s="143"/>
      <c r="AG67" s="144">
        <f>AG66*AE67</f>
        <v>4.2189311455200009</v>
      </c>
      <c r="AH67" s="145"/>
      <c r="AI67" s="146">
        <f t="shared" si="81"/>
        <v>0.28459496000000062</v>
      </c>
      <c r="AJ67" s="108">
        <f t="shared" si="77"/>
        <v>7.2336207832830582E-2</v>
      </c>
      <c r="AL67" s="142">
        <v>0.13</v>
      </c>
      <c r="AM67" s="143"/>
      <c r="AN67" s="144">
        <f>AN66*AL67</f>
        <v>4.494367865520001</v>
      </c>
      <c r="AO67" s="145"/>
      <c r="AP67" s="146">
        <f t="shared" si="82"/>
        <v>0.27543672000000008</v>
      </c>
      <c r="AQ67" s="108">
        <f t="shared" si="78"/>
        <v>6.5285900741110903E-2</v>
      </c>
    </row>
    <row r="68" spans="1:43" s="79" customFormat="1" x14ac:dyDescent="0.2">
      <c r="B68" s="147" t="s">
        <v>41</v>
      </c>
      <c r="C68" s="73"/>
      <c r="D68" s="73"/>
      <c r="E68" s="73"/>
      <c r="F68" s="148"/>
      <c r="G68" s="149"/>
      <c r="H68" s="140">
        <f>H66+H67</f>
        <v>26.210665303900001</v>
      </c>
      <c r="I68" s="141"/>
      <c r="J68" s="141"/>
      <c r="K68" s="141"/>
      <c r="L68" s="144">
        <f>L66+L67</f>
        <v>28.562445569520001</v>
      </c>
      <c r="M68" s="145"/>
      <c r="N68" s="146">
        <f t="shared" si="79"/>
        <v>2.3517802656200004</v>
      </c>
      <c r="O68" s="108">
        <f t="shared" si="80"/>
        <v>8.9726080523033061E-2</v>
      </c>
      <c r="Q68" s="141"/>
      <c r="R68" s="141"/>
      <c r="S68" s="144">
        <f>S66+S67</f>
        <v>31.258779249520003</v>
      </c>
      <c r="T68" s="145"/>
      <c r="U68" s="146">
        <f t="shared" si="1"/>
        <v>2.6963336800000022</v>
      </c>
      <c r="V68" s="108">
        <f t="shared" si="75"/>
        <v>9.440135906560311E-2</v>
      </c>
      <c r="X68" s="141"/>
      <c r="Y68" s="141"/>
      <c r="Z68" s="144">
        <f>Z66+Z67</f>
        <v>34.198460689520005</v>
      </c>
      <c r="AA68" s="145"/>
      <c r="AB68" s="146">
        <f t="shared" si="3"/>
        <v>2.9396814400000011</v>
      </c>
      <c r="AC68" s="108">
        <f t="shared" si="76"/>
        <v>9.4043385908780863E-2</v>
      </c>
      <c r="AE68" s="141"/>
      <c r="AF68" s="141"/>
      <c r="AG68" s="144">
        <f>AG66+AG67</f>
        <v>36.67224764952001</v>
      </c>
      <c r="AH68" s="145"/>
      <c r="AI68" s="146">
        <f t="shared" si="81"/>
        <v>2.4737869600000053</v>
      </c>
      <c r="AJ68" s="108">
        <f t="shared" si="77"/>
        <v>7.2336207832830568E-2</v>
      </c>
      <c r="AL68" s="141"/>
      <c r="AM68" s="141"/>
      <c r="AN68" s="144">
        <f>AN66+AN67</f>
        <v>39.066428369520011</v>
      </c>
      <c r="AO68" s="145"/>
      <c r="AP68" s="146">
        <f t="shared" si="82"/>
        <v>2.3941807200000014</v>
      </c>
      <c r="AQ68" s="108">
        <f t="shared" si="78"/>
        <v>6.5285900741110917E-2</v>
      </c>
    </row>
    <row r="69" spans="1:43" s="79" customFormat="1" ht="15.75" customHeight="1" x14ac:dyDescent="0.2">
      <c r="B69" s="415" t="s">
        <v>127</v>
      </c>
      <c r="C69" s="415"/>
      <c r="D69" s="415"/>
      <c r="E69" s="73"/>
      <c r="F69" s="263">
        <f>F63</f>
        <v>0.318</v>
      </c>
      <c r="G69" s="149"/>
      <c r="H69" s="150">
        <f>F69*H66</f>
        <v>7.3760987315400008</v>
      </c>
      <c r="I69" s="141"/>
      <c r="J69" s="265">
        <f>J63</f>
        <v>0.318</v>
      </c>
      <c r="K69" s="141"/>
      <c r="L69" s="175">
        <f>J69*L66</f>
        <v>8.0379271602719999</v>
      </c>
      <c r="M69" s="145"/>
      <c r="N69" s="151">
        <f t="shared" si="79"/>
        <v>0.6618284287319991</v>
      </c>
      <c r="O69" s="113">
        <f t="shared" si="80"/>
        <v>8.9726080523032922E-2</v>
      </c>
      <c r="Q69" s="265">
        <f>Q63</f>
        <v>0.318</v>
      </c>
      <c r="R69" s="141"/>
      <c r="S69" s="175">
        <f>Q69*S66</f>
        <v>8.7967184082720014</v>
      </c>
      <c r="T69" s="145"/>
      <c r="U69" s="151">
        <f t="shared" si="1"/>
        <v>0.75879124800000142</v>
      </c>
      <c r="V69" s="113">
        <f t="shared" si="75"/>
        <v>9.4401359065603208E-2</v>
      </c>
      <c r="X69" s="265">
        <f>X63</f>
        <v>0.318</v>
      </c>
      <c r="Y69" s="141"/>
      <c r="Z69" s="175">
        <f>X69*Z66</f>
        <v>9.6239915922720005</v>
      </c>
      <c r="AA69" s="145"/>
      <c r="AB69" s="151">
        <f t="shared" si="3"/>
        <v>0.82727318399999916</v>
      </c>
      <c r="AC69" s="113">
        <f t="shared" si="76"/>
        <v>9.4043385908780724E-2</v>
      </c>
      <c r="AE69" s="265">
        <f>AE63</f>
        <v>0.318</v>
      </c>
      <c r="AF69" s="141"/>
      <c r="AG69" s="175">
        <f>AE69*AG66</f>
        <v>10.320154648272002</v>
      </c>
      <c r="AH69" s="145"/>
      <c r="AI69" s="151">
        <f t="shared" si="81"/>
        <v>0.69616305600000139</v>
      </c>
      <c r="AJ69" s="113">
        <f t="shared" si="77"/>
        <v>7.2336207832830568E-2</v>
      </c>
      <c r="AL69" s="265">
        <f>AL63</f>
        <v>0.318</v>
      </c>
      <c r="AM69" s="141"/>
      <c r="AN69" s="175">
        <f>AL69*AN66</f>
        <v>10.993915240272003</v>
      </c>
      <c r="AO69" s="145"/>
      <c r="AP69" s="151">
        <f t="shared" si="82"/>
        <v>0.67376059200000071</v>
      </c>
      <c r="AQ69" s="113">
        <f t="shared" si="78"/>
        <v>6.5285900741110944E-2</v>
      </c>
    </row>
    <row r="70" spans="1:43" s="79" customFormat="1" ht="13.5" customHeight="1" thickBot="1" x14ac:dyDescent="0.25">
      <c r="B70" s="414" t="s">
        <v>128</v>
      </c>
      <c r="C70" s="414"/>
      <c r="D70" s="414"/>
      <c r="E70" s="152"/>
      <c r="F70" s="153"/>
      <c r="G70" s="154"/>
      <c r="H70" s="155">
        <f>H68-H69</f>
        <v>18.83456657236</v>
      </c>
      <c r="I70" s="156"/>
      <c r="J70" s="156"/>
      <c r="K70" s="156"/>
      <c r="L70" s="157">
        <f>L68-L69</f>
        <v>20.524518409248003</v>
      </c>
      <c r="M70" s="158"/>
      <c r="N70" s="159">
        <f t="shared" si="79"/>
        <v>1.6899518368880031</v>
      </c>
      <c r="O70" s="160">
        <f t="shared" si="80"/>
        <v>8.9726080523033214E-2</v>
      </c>
      <c r="Q70" s="156"/>
      <c r="R70" s="156"/>
      <c r="S70" s="157">
        <f>S68-S69</f>
        <v>22.462060841248004</v>
      </c>
      <c r="T70" s="158"/>
      <c r="U70" s="159">
        <f t="shared" si="1"/>
        <v>1.9375424320000008</v>
      </c>
      <c r="V70" s="160">
        <f t="shared" si="75"/>
        <v>9.4401359065603055E-2</v>
      </c>
      <c r="X70" s="156"/>
      <c r="Y70" s="156"/>
      <c r="Z70" s="157">
        <f>Z68-Z69</f>
        <v>24.574469097248006</v>
      </c>
      <c r="AA70" s="158"/>
      <c r="AB70" s="159">
        <f t="shared" si="3"/>
        <v>2.1124082560000019</v>
      </c>
      <c r="AC70" s="160">
        <f t="shared" si="76"/>
        <v>9.4043385908780905E-2</v>
      </c>
      <c r="AE70" s="156"/>
      <c r="AF70" s="156"/>
      <c r="AG70" s="157">
        <f>AG68-AG69</f>
        <v>26.352093001248008</v>
      </c>
      <c r="AH70" s="158"/>
      <c r="AI70" s="159">
        <f t="shared" si="81"/>
        <v>1.7776239040000021</v>
      </c>
      <c r="AJ70" s="160">
        <f t="shared" si="77"/>
        <v>7.2336207832830499E-2</v>
      </c>
      <c r="AL70" s="156"/>
      <c r="AM70" s="156"/>
      <c r="AN70" s="157">
        <f>AN68-AN69</f>
        <v>28.072513129248009</v>
      </c>
      <c r="AO70" s="158"/>
      <c r="AP70" s="159">
        <f t="shared" si="82"/>
        <v>1.7204201280000007</v>
      </c>
      <c r="AQ70" s="160">
        <f t="shared" si="78"/>
        <v>6.5285900741110903E-2</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3" zoomScale="85" zoomScaleNormal="85" zoomScaleSheetLayoutView="100" workbookViewId="0">
      <selection activeCell="K15" sqref="K1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H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65</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2">
        <v>1</v>
      </c>
      <c r="G19" s="6" t="s">
        <v>58</v>
      </c>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176">
        <f>+'Proposed Rates'!D12</f>
        <v>0.91</v>
      </c>
      <c r="G23" s="25">
        <v>1</v>
      </c>
      <c r="H23" s="26">
        <f>G23*F23</f>
        <v>0.91</v>
      </c>
      <c r="I23" s="27"/>
      <c r="J23" s="177">
        <f>+'Proposed Rates'!E12</f>
        <v>0.97</v>
      </c>
      <c r="K23" s="29">
        <v>1</v>
      </c>
      <c r="L23" s="26">
        <f>K23*J23</f>
        <v>0.97</v>
      </c>
      <c r="M23" s="27"/>
      <c r="N23" s="30">
        <f>L23-H23</f>
        <v>5.9999999999999942E-2</v>
      </c>
      <c r="O23" s="31">
        <f>IF((H23)=0,"",(N23/H23))</f>
        <v>6.5934065934065866E-2</v>
      </c>
      <c r="Q23" s="177">
        <f>+'Proposed Rates'!F12</f>
        <v>1.05</v>
      </c>
      <c r="R23" s="29">
        <v>1</v>
      </c>
      <c r="S23" s="26">
        <f>R23*Q23</f>
        <v>1.05</v>
      </c>
      <c r="T23" s="27"/>
      <c r="U23" s="30">
        <f>S23-L23</f>
        <v>8.0000000000000071E-2</v>
      </c>
      <c r="V23" s="31">
        <f>IF((L23)=0,"",(U23/L23))</f>
        <v>8.2474226804123793E-2</v>
      </c>
      <c r="X23" s="177">
        <f>+'Proposed Rates'!G12</f>
        <v>1.1100000000000001</v>
      </c>
      <c r="Y23" s="29">
        <v>1</v>
      </c>
      <c r="Z23" s="26">
        <f>Y23*X23</f>
        <v>1.1100000000000001</v>
      </c>
      <c r="AA23" s="27"/>
      <c r="AB23" s="30">
        <f>Z23-S23</f>
        <v>6.0000000000000053E-2</v>
      </c>
      <c r="AC23" s="31">
        <f>IF((S23)=0,"",(AB23/S23))</f>
        <v>5.714285714285719E-2</v>
      </c>
      <c r="AE23" s="177">
        <f>+'Proposed Rates'!H12</f>
        <v>1.1599999999999999</v>
      </c>
      <c r="AF23" s="29">
        <v>1</v>
      </c>
      <c r="AG23" s="26">
        <f>AF23*AE23</f>
        <v>1.1599999999999999</v>
      </c>
      <c r="AH23" s="27"/>
      <c r="AI23" s="30">
        <f>AG23-Z23</f>
        <v>4.9999999999999822E-2</v>
      </c>
      <c r="AJ23" s="31">
        <f>IF((Z23)=0,"",(AI23/Z23))</f>
        <v>4.5045045045044883E-2</v>
      </c>
      <c r="AL23" s="177">
        <f>+'Proposed Rates'!I12</f>
        <v>1.19</v>
      </c>
      <c r="AM23" s="29">
        <v>1</v>
      </c>
      <c r="AN23" s="26">
        <f>AM23*AL23</f>
        <v>1.19</v>
      </c>
      <c r="AO23" s="27"/>
      <c r="AP23" s="30">
        <f>AN23-AG23</f>
        <v>3.0000000000000027E-2</v>
      </c>
      <c r="AQ23" s="31">
        <f>IF((AG23)=0,"",(AP23/AG23))</f>
        <v>2.5862068965517265E-2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
      <c r="B29" s="21" t="s">
        <v>19</v>
      </c>
      <c r="C29" s="21"/>
      <c r="D29" s="22" t="s">
        <v>59</v>
      </c>
      <c r="E29" s="23"/>
      <c r="F29" s="24">
        <f>+'Proposed Rates'!D25</f>
        <v>6.3414000000000001</v>
      </c>
      <c r="G29" s="45">
        <f>+$F$19</f>
        <v>1</v>
      </c>
      <c r="H29" s="26">
        <f t="shared" si="0"/>
        <v>6.3414000000000001</v>
      </c>
      <c r="I29" s="27"/>
      <c r="J29" s="28">
        <f>+'Proposed Rates'!E25</f>
        <v>6.7687999999999997</v>
      </c>
      <c r="K29" s="45">
        <f>+$F$19</f>
        <v>1</v>
      </c>
      <c r="L29" s="26">
        <f t="shared" si="22"/>
        <v>6.7687999999999997</v>
      </c>
      <c r="M29" s="27"/>
      <c r="N29" s="30">
        <f t="shared" si="23"/>
        <v>0.42739999999999956</v>
      </c>
      <c r="O29" s="31">
        <f t="shared" si="24"/>
        <v>6.739836629135515E-2</v>
      </c>
      <c r="Q29" s="28">
        <f>+'Proposed Rates'!F25</f>
        <v>7.2634999999999996</v>
      </c>
      <c r="R29" s="45">
        <f>+$F$19</f>
        <v>1</v>
      </c>
      <c r="S29" s="26">
        <f t="shared" si="25"/>
        <v>7.2634999999999996</v>
      </c>
      <c r="T29" s="27"/>
      <c r="U29" s="30">
        <f t="shared" si="1"/>
        <v>0.49469999999999992</v>
      </c>
      <c r="V29" s="31">
        <f t="shared" si="2"/>
        <v>7.3085332702990183E-2</v>
      </c>
      <c r="X29" s="28">
        <f>+'Proposed Rates'!G25</f>
        <v>7.7797000000000001</v>
      </c>
      <c r="Y29" s="45">
        <f>+$F$19</f>
        <v>1</v>
      </c>
      <c r="Z29" s="26">
        <f t="shared" si="26"/>
        <v>7.7797000000000001</v>
      </c>
      <c r="AA29" s="27"/>
      <c r="AB29" s="30">
        <f t="shared" si="3"/>
        <v>0.51620000000000044</v>
      </c>
      <c r="AC29" s="31">
        <f t="shared" si="4"/>
        <v>7.1067667102636539E-2</v>
      </c>
      <c r="AE29" s="28">
        <f>+'Proposed Rates'!H25</f>
        <v>8.0411000000000001</v>
      </c>
      <c r="AF29" s="45">
        <f>+$F$19</f>
        <v>1</v>
      </c>
      <c r="AG29" s="26">
        <f t="shared" si="27"/>
        <v>8.0411000000000001</v>
      </c>
      <c r="AH29" s="27"/>
      <c r="AI29" s="30">
        <f t="shared" si="5"/>
        <v>0.26140000000000008</v>
      </c>
      <c r="AJ29" s="31">
        <f t="shared" si="6"/>
        <v>3.3600267362494704E-2</v>
      </c>
      <c r="AL29" s="28">
        <f>+'Proposed Rates'!I25</f>
        <v>8.3010000000000002</v>
      </c>
      <c r="AM29" s="45">
        <f>+$F$19</f>
        <v>1</v>
      </c>
      <c r="AN29" s="26">
        <f t="shared" si="28"/>
        <v>8.3010000000000002</v>
      </c>
      <c r="AO29" s="27"/>
      <c r="AP29" s="30">
        <f t="shared" si="7"/>
        <v>0.25990000000000002</v>
      </c>
      <c r="AQ29" s="31">
        <f t="shared" si="8"/>
        <v>3.2321448558033108E-2</v>
      </c>
    </row>
    <row r="30" spans="2:43" x14ac:dyDescent="0.2">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
      <c r="B31" s="21" t="s">
        <v>136</v>
      </c>
      <c r="C31" s="21"/>
      <c r="D31" s="22" t="s">
        <v>59</v>
      </c>
      <c r="E31" s="23"/>
      <c r="F31" s="24">
        <f>+'Proposed Rates'!D72</f>
        <v>0</v>
      </c>
      <c r="G31" s="45">
        <f>+$F$19</f>
        <v>1</v>
      </c>
      <c r="H31" s="26">
        <f t="shared" si="0"/>
        <v>0</v>
      </c>
      <c r="I31" s="27"/>
      <c r="J31" s="183">
        <f>+'Proposed Rates'!E72</f>
        <v>-4.1200000000000001E-2</v>
      </c>
      <c r="K31" s="45">
        <f>+$F$19</f>
        <v>1</v>
      </c>
      <c r="L31" s="26">
        <f t="shared" si="22"/>
        <v>-4.1200000000000001E-2</v>
      </c>
      <c r="M31" s="27"/>
      <c r="N31" s="30">
        <f t="shared" si="23"/>
        <v>-4.1200000000000001E-2</v>
      </c>
      <c r="O31" s="31" t="str">
        <f t="shared" si="24"/>
        <v/>
      </c>
      <c r="Q31" s="28">
        <f>+'Proposed Rates'!F72</f>
        <v>-4.3099999999999999E-2</v>
      </c>
      <c r="R31" s="45">
        <f>+$F$19</f>
        <v>1</v>
      </c>
      <c r="S31" s="26">
        <f t="shared" si="25"/>
        <v>-4.3099999999999999E-2</v>
      </c>
      <c r="T31" s="27"/>
      <c r="U31" s="30">
        <f t="shared" si="1"/>
        <v>-1.8999999999999989E-3</v>
      </c>
      <c r="V31" s="31">
        <f t="shared" si="2"/>
        <v>4.6116504854368905E-2</v>
      </c>
      <c r="X31" s="28"/>
      <c r="Y31" s="45">
        <f>+$F$19</f>
        <v>1</v>
      </c>
      <c r="Z31" s="26">
        <f t="shared" si="26"/>
        <v>0</v>
      </c>
      <c r="AA31" s="27"/>
      <c r="AB31" s="30">
        <f t="shared" si="3"/>
        <v>4.3099999999999999E-2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38.25" x14ac:dyDescent="0.2">
      <c r="B36" s="229" t="s">
        <v>101</v>
      </c>
      <c r="C36" s="21"/>
      <c r="D36" s="22" t="s">
        <v>59</v>
      </c>
      <c r="E36" s="23"/>
      <c r="F36" s="24">
        <f>+'Proposed Rates'!D57</f>
        <v>0.51070000000000004</v>
      </c>
      <c r="G36" s="218">
        <f>$F$19</f>
        <v>1</v>
      </c>
      <c r="H36" s="26">
        <f t="shared" si="0"/>
        <v>0.51070000000000004</v>
      </c>
      <c r="I36" s="27"/>
      <c r="J36" s="28">
        <f>+'Proposed Rates'!E57</f>
        <v>-0.2913</v>
      </c>
      <c r="K36" s="218">
        <f>$F$19</f>
        <v>1</v>
      </c>
      <c r="L36" s="26">
        <f t="shared" si="22"/>
        <v>-0.2913</v>
      </c>
      <c r="M36" s="27"/>
      <c r="N36" s="30">
        <f t="shared" si="23"/>
        <v>-0.80200000000000005</v>
      </c>
      <c r="O36" s="31">
        <f t="shared" si="24"/>
        <v>-1.5703935774427256</v>
      </c>
      <c r="Q36" s="28">
        <f>+'Proposed Rates'!F57</f>
        <v>-0.30480000000000002</v>
      </c>
      <c r="R36" s="218">
        <f>$F$19</f>
        <v>1</v>
      </c>
      <c r="S36" s="26">
        <f t="shared" si="25"/>
        <v>-0.30480000000000002</v>
      </c>
      <c r="T36" s="27"/>
      <c r="U36" s="30">
        <f t="shared" si="1"/>
        <v>-1.3500000000000012E-2</v>
      </c>
      <c r="V36" s="31">
        <f t="shared" si="2"/>
        <v>4.6343975283213226E-2</v>
      </c>
      <c r="X36" s="28">
        <f>+'Proposed Rates'!G57</f>
        <v>0</v>
      </c>
      <c r="Y36" s="218">
        <f>$F$19</f>
        <v>1</v>
      </c>
      <c r="Z36" s="26">
        <f t="shared" si="26"/>
        <v>0</v>
      </c>
      <c r="AA36" s="27"/>
      <c r="AB36" s="30">
        <f t="shared" si="3"/>
        <v>0.30480000000000002</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x14ac:dyDescent="0.2">
      <c r="B39" s="34" t="s">
        <v>22</v>
      </c>
      <c r="C39" s="234"/>
      <c r="D39" s="235"/>
      <c r="E39" s="234"/>
      <c r="F39" s="236"/>
      <c r="G39" s="237"/>
      <c r="H39" s="238">
        <f>SUM(H23:H38)</f>
        <v>7.7621000000000002</v>
      </c>
      <c r="I39" s="62"/>
      <c r="J39" s="239"/>
      <c r="K39" s="240"/>
      <c r="L39" s="238">
        <f>SUM(L23:L38)</f>
        <v>7.4062999999999999</v>
      </c>
      <c r="M39" s="62"/>
      <c r="N39" s="37">
        <f t="shared" si="23"/>
        <v>-0.35580000000000034</v>
      </c>
      <c r="O39" s="38">
        <f t="shared" si="24"/>
        <v>-4.5838110820525413E-2</v>
      </c>
      <c r="Q39" s="239"/>
      <c r="R39" s="240"/>
      <c r="S39" s="238">
        <f>SUM(S23:S38)</f>
        <v>7.9655999999999985</v>
      </c>
      <c r="T39" s="62"/>
      <c r="U39" s="37">
        <f t="shared" si="1"/>
        <v>0.55929999999999858</v>
      </c>
      <c r="V39" s="38">
        <f t="shared" si="2"/>
        <v>7.5516789760068939E-2</v>
      </c>
      <c r="X39" s="239"/>
      <c r="Y39" s="240"/>
      <c r="Z39" s="238">
        <f>SUM(Z23:Z38)</f>
        <v>8.8896999999999995</v>
      </c>
      <c r="AA39" s="62"/>
      <c r="AB39" s="37">
        <f t="shared" si="3"/>
        <v>0.92410000000000103</v>
      </c>
      <c r="AC39" s="38">
        <f t="shared" si="4"/>
        <v>0.11601134879983946</v>
      </c>
      <c r="AE39" s="239"/>
      <c r="AF39" s="240"/>
      <c r="AG39" s="238">
        <f>SUM(AG23:AG38)</f>
        <v>9.2011000000000003</v>
      </c>
      <c r="AH39" s="62"/>
      <c r="AI39" s="37">
        <f t="shared" si="5"/>
        <v>0.31140000000000079</v>
      </c>
      <c r="AJ39" s="38">
        <f t="shared" si="6"/>
        <v>3.5029303576048776E-2</v>
      </c>
      <c r="AL39" s="239"/>
      <c r="AM39" s="240"/>
      <c r="AN39" s="238">
        <f>SUM(AN23:AN38)</f>
        <v>9.4909999999999997</v>
      </c>
      <c r="AO39" s="62"/>
      <c r="AP39" s="37">
        <f t="shared" si="7"/>
        <v>0.28989999999999938</v>
      </c>
      <c r="AQ39" s="38">
        <f t="shared" si="8"/>
        <v>3.1507102411668104E-2</v>
      </c>
    </row>
    <row r="40" spans="2:43" ht="38.25" x14ac:dyDescent="0.2">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-0.2039</v>
      </c>
      <c r="K40" s="45">
        <f>+$F$19</f>
        <v>1</v>
      </c>
      <c r="L40" s="26">
        <f>K40*J40</f>
        <v>-0.2039</v>
      </c>
      <c r="M40" s="27"/>
      <c r="N40" s="30">
        <f>L40-H40</f>
        <v>-0.14299999999999999</v>
      </c>
      <c r="O40" s="31">
        <f>IF((H40)=0,"",(N40/H40))</f>
        <v>2.3481116584564856</v>
      </c>
      <c r="Q40" s="28">
        <f>+'Proposed Rates'!F43</f>
        <v>-0.21340000000000001</v>
      </c>
      <c r="R40" s="45">
        <f>+$F$19</f>
        <v>1</v>
      </c>
      <c r="S40" s="26">
        <f>R40*Q40</f>
        <v>-0.21340000000000001</v>
      </c>
      <c r="T40" s="27"/>
      <c r="U40" s="30">
        <f t="shared" si="1"/>
        <v>-9.5000000000000084E-3</v>
      </c>
      <c r="V40" s="31">
        <f t="shared" si="2"/>
        <v>4.6591466405100583E-2</v>
      </c>
      <c r="X40" s="28">
        <f>+'Proposed Rates'!G43</f>
        <v>0</v>
      </c>
      <c r="Y40" s="45">
        <f>+$F$19</f>
        <v>1</v>
      </c>
      <c r="Z40" s="26">
        <f>Y40*X40</f>
        <v>0</v>
      </c>
      <c r="AA40" s="27"/>
      <c r="AB40" s="30">
        <f t="shared" si="3"/>
        <v>0.21340000000000001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8.25" x14ac:dyDescent="0.2">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
      <c r="B44" s="43" t="s">
        <v>24</v>
      </c>
      <c r="C44" s="21"/>
      <c r="D44" s="22" t="s">
        <v>59</v>
      </c>
      <c r="E44" s="23"/>
      <c r="F44" s="44">
        <f>'Proposed Rates'!D238</f>
        <v>1.8599999999999998E-2</v>
      </c>
      <c r="G44" s="45">
        <f>+$F$19</f>
        <v>1</v>
      </c>
      <c r="H44" s="26">
        <f>G44*F44</f>
        <v>1.8599999999999998E-2</v>
      </c>
      <c r="I44" s="27"/>
      <c r="J44" s="46">
        <f>'Proposed Rates'!E238</f>
        <v>1.8460000000000001E-2</v>
      </c>
      <c r="K44" s="45">
        <f>+$F$19</f>
        <v>1</v>
      </c>
      <c r="L44" s="26">
        <f>K44*J44</f>
        <v>1.8460000000000001E-2</v>
      </c>
      <c r="M44" s="27"/>
      <c r="N44" s="30">
        <f>L44-H44</f>
        <v>-1.3999999999999777E-4</v>
      </c>
      <c r="O44" s="31">
        <f>IF((H44)=0,"",(N44/H44))</f>
        <v>-7.5268817204299883E-3</v>
      </c>
      <c r="Q44" s="46">
        <f>'Proposed Rates'!F238</f>
        <v>1.8700000000000001E-2</v>
      </c>
      <c r="R44" s="45">
        <f>+$F$19</f>
        <v>1</v>
      </c>
      <c r="S44" s="26">
        <f>R44*Q44</f>
        <v>1.8700000000000001E-2</v>
      </c>
      <c r="T44" s="27"/>
      <c r="U44" s="30">
        <f t="shared" si="1"/>
        <v>2.4000000000000063E-4</v>
      </c>
      <c r="V44" s="31">
        <f t="shared" si="2"/>
        <v>1.3001083423618668E-2</v>
      </c>
      <c r="X44" s="46">
        <f>'Proposed Rates'!G238</f>
        <v>1.8919999999999999E-2</v>
      </c>
      <c r="Y44" s="45">
        <f>+$F$19</f>
        <v>1</v>
      </c>
      <c r="Z44" s="26">
        <f>Y44*X44</f>
        <v>1.8919999999999999E-2</v>
      </c>
      <c r="AA44" s="27"/>
      <c r="AB44" s="30">
        <f t="shared" si="3"/>
        <v>2.1999999999999797E-4</v>
      </c>
      <c r="AC44" s="31">
        <f t="shared" si="4"/>
        <v>1.1764705882352832E-2</v>
      </c>
      <c r="AE44" s="46">
        <f>'Proposed Rates'!H238</f>
        <v>1.9099999999999999E-2</v>
      </c>
      <c r="AF44" s="45">
        <f>+$F$19</f>
        <v>1</v>
      </c>
      <c r="AG44" s="26">
        <f>AF44*AE44</f>
        <v>1.9099999999999999E-2</v>
      </c>
      <c r="AH44" s="27"/>
      <c r="AI44" s="30">
        <f t="shared" si="5"/>
        <v>1.799999999999996E-4</v>
      </c>
      <c r="AJ44" s="31">
        <f t="shared" si="6"/>
        <v>9.5137420718815861E-3</v>
      </c>
      <c r="AL44" s="46">
        <f>'Proposed Rates'!I238</f>
        <v>1.9359999999999999E-2</v>
      </c>
      <c r="AM44" s="45">
        <f>+$F$19</f>
        <v>1</v>
      </c>
      <c r="AN44" s="26">
        <f>AM44*AL44</f>
        <v>1.9359999999999999E-2</v>
      </c>
      <c r="AO44" s="27"/>
      <c r="AP44" s="30">
        <f t="shared" si="7"/>
        <v>2.5999999999999981E-4</v>
      </c>
      <c r="AQ44" s="31">
        <f t="shared" si="8"/>
        <v>1.3612565445026169E-2</v>
      </c>
    </row>
    <row r="45" spans="2:43" x14ac:dyDescent="0.2">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5.5" x14ac:dyDescent="0.2">
      <c r="B47" s="50" t="s">
        <v>27</v>
      </c>
      <c r="C47" s="51"/>
      <c r="D47" s="51"/>
      <c r="E47" s="51"/>
      <c r="F47" s="52"/>
      <c r="G47" s="53"/>
      <c r="H47" s="54">
        <f>SUM(H40:H46)+H39</f>
        <v>8.3608392500000015</v>
      </c>
      <c r="I47" s="36"/>
      <c r="J47" s="53"/>
      <c r="K47" s="55"/>
      <c r="L47" s="54">
        <f>SUM(L40:L46)+L39</f>
        <v>7.867639900000003</v>
      </c>
      <c r="M47" s="36"/>
      <c r="N47" s="37">
        <f t="shared" ref="N47:N64" si="58">L47-H47</f>
        <v>-0.49319934999999848</v>
      </c>
      <c r="O47" s="38">
        <f t="shared" si="41"/>
        <v>-5.8989215705827429E-2</v>
      </c>
      <c r="Q47" s="53"/>
      <c r="R47" s="55"/>
      <c r="S47" s="54">
        <f>SUM(S40:S46)+S39</f>
        <v>8.4176799000000013</v>
      </c>
      <c r="T47" s="36"/>
      <c r="U47" s="37">
        <f t="shared" si="1"/>
        <v>0.55003999999999831</v>
      </c>
      <c r="V47" s="38">
        <f t="shared" si="2"/>
        <v>6.991168978132796E-2</v>
      </c>
      <c r="X47" s="53"/>
      <c r="Y47" s="55"/>
      <c r="Z47" s="54">
        <f>SUM(Z40:Z46)+Z39</f>
        <v>9.5553999000000029</v>
      </c>
      <c r="AA47" s="36"/>
      <c r="AB47" s="37">
        <f t="shared" si="3"/>
        <v>1.1377200000000016</v>
      </c>
      <c r="AC47" s="38">
        <f t="shared" si="4"/>
        <v>0.13515838253721213</v>
      </c>
      <c r="AE47" s="53"/>
      <c r="AF47" s="55"/>
      <c r="AG47" s="54">
        <f>SUM(AG40:AG46)+AG39</f>
        <v>9.8669799000000022</v>
      </c>
      <c r="AH47" s="36"/>
      <c r="AI47" s="37">
        <f t="shared" si="5"/>
        <v>0.3115799999999993</v>
      </c>
      <c r="AJ47" s="38">
        <f t="shared" si="6"/>
        <v>3.2607740467251317E-2</v>
      </c>
      <c r="AL47" s="53"/>
      <c r="AM47" s="55"/>
      <c r="AN47" s="54">
        <f>SUM(AN40:AN46)+AN39</f>
        <v>10.157139900000002</v>
      </c>
      <c r="AO47" s="36"/>
      <c r="AP47" s="37">
        <f t="shared" si="7"/>
        <v>0.2901600000000002</v>
      </c>
      <c r="AQ47" s="38">
        <f t="shared" si="8"/>
        <v>2.9407174529665368E-2</v>
      </c>
    </row>
    <row r="48" spans="2:43" x14ac:dyDescent="0.2">
      <c r="B48" s="27" t="s">
        <v>28</v>
      </c>
      <c r="C48" s="27"/>
      <c r="D48" s="56" t="s">
        <v>59</v>
      </c>
      <c r="E48" s="57"/>
      <c r="F48" s="28">
        <f>'Proposed Rates'!D158</f>
        <v>2.1528999999999998</v>
      </c>
      <c r="G48" s="58">
        <f>+$F$19</f>
        <v>1</v>
      </c>
      <c r="H48" s="26">
        <f>G48*F48</f>
        <v>2.1528999999999998</v>
      </c>
      <c r="I48" s="27"/>
      <c r="J48" s="28">
        <f>'Proposed Rates'!E158</f>
        <v>2.1063000000000001</v>
      </c>
      <c r="K48" s="58">
        <f>+$F$19</f>
        <v>1</v>
      </c>
      <c r="L48" s="26">
        <f>K48*J48</f>
        <v>2.1063000000000001</v>
      </c>
      <c r="M48" s="27"/>
      <c r="N48" s="30">
        <f t="shared" si="58"/>
        <v>-4.6599999999999753E-2</v>
      </c>
      <c r="O48" s="31">
        <f t="shared" si="41"/>
        <v>-2.164522272283885E-2</v>
      </c>
      <c r="Q48" s="28">
        <f>'Proposed Rates'!F158</f>
        <v>2.1063000000000001</v>
      </c>
      <c r="R48" s="58">
        <f>+$F$19</f>
        <v>1</v>
      </c>
      <c r="S48" s="26">
        <f>R48*Q48</f>
        <v>2.1063000000000001</v>
      </c>
      <c r="T48" s="27"/>
      <c r="U48" s="30">
        <f t="shared" si="1"/>
        <v>0</v>
      </c>
      <c r="V48" s="31">
        <f t="shared" si="2"/>
        <v>0</v>
      </c>
      <c r="X48" s="28">
        <f>'Proposed Rates'!G158</f>
        <v>2.1063000000000001</v>
      </c>
      <c r="Y48" s="58">
        <f>+$F$19</f>
        <v>1</v>
      </c>
      <c r="Z48" s="26">
        <f>Y48*X48</f>
        <v>2.1063000000000001</v>
      </c>
      <c r="AA48" s="27"/>
      <c r="AB48" s="30">
        <f t="shared" si="3"/>
        <v>0</v>
      </c>
      <c r="AC48" s="31">
        <f t="shared" si="4"/>
        <v>0</v>
      </c>
      <c r="AE48" s="28">
        <f>'Proposed Rates'!H158</f>
        <v>2.1063000000000001</v>
      </c>
      <c r="AF48" s="58">
        <f>+$F$19</f>
        <v>1</v>
      </c>
      <c r="AG48" s="26">
        <f>AF48*AE48</f>
        <v>2.1063000000000001</v>
      </c>
      <c r="AH48" s="27"/>
      <c r="AI48" s="30">
        <f t="shared" si="5"/>
        <v>0</v>
      </c>
      <c r="AJ48" s="31">
        <f t="shared" si="6"/>
        <v>0</v>
      </c>
      <c r="AL48" s="28">
        <f>'Proposed Rates'!I158</f>
        <v>2.1063000000000001</v>
      </c>
      <c r="AM48" s="58">
        <f>+$F$19</f>
        <v>1</v>
      </c>
      <c r="AN48" s="26">
        <f>AM48*AL48</f>
        <v>2.1063000000000001</v>
      </c>
      <c r="AO48" s="27"/>
      <c r="AP48" s="30">
        <f t="shared" si="7"/>
        <v>0</v>
      </c>
      <c r="AQ48" s="31">
        <f t="shared" si="8"/>
        <v>0</v>
      </c>
    </row>
    <row r="49" spans="2:43" ht="25.5" x14ac:dyDescent="0.2">
      <c r="B49" s="60" t="s">
        <v>29</v>
      </c>
      <c r="C49" s="27"/>
      <c r="D49" s="56" t="s">
        <v>59</v>
      </c>
      <c r="E49" s="57"/>
      <c r="F49" s="28">
        <f>'Proposed Rates'!D172</f>
        <v>1.5528</v>
      </c>
      <c r="G49" s="58">
        <f>G48</f>
        <v>1</v>
      </c>
      <c r="H49" s="26">
        <f>G49*F49</f>
        <v>1.5528</v>
      </c>
      <c r="I49" s="27"/>
      <c r="J49" s="28">
        <f>'Proposed Rates'!E172</f>
        <v>1.5491999999999999</v>
      </c>
      <c r="K49" s="58">
        <f>K48</f>
        <v>1</v>
      </c>
      <c r="L49" s="26">
        <f>K49*J49</f>
        <v>1.5491999999999999</v>
      </c>
      <c r="M49" s="27"/>
      <c r="N49" s="30">
        <f t="shared" si="58"/>
        <v>-3.6000000000000476E-3</v>
      </c>
      <c r="O49" s="31">
        <f t="shared" si="41"/>
        <v>-2.318392581143771E-3</v>
      </c>
      <c r="Q49" s="28">
        <f>'Proposed Rates'!F172</f>
        <v>1.5491999999999999</v>
      </c>
      <c r="R49" s="58">
        <f>R48</f>
        <v>1</v>
      </c>
      <c r="S49" s="26">
        <f>R49*Q49</f>
        <v>1.5491999999999999</v>
      </c>
      <c r="T49" s="27"/>
      <c r="U49" s="30">
        <f t="shared" si="1"/>
        <v>0</v>
      </c>
      <c r="V49" s="31">
        <f t="shared" si="2"/>
        <v>0</v>
      </c>
      <c r="X49" s="28">
        <f>'Proposed Rates'!G172</f>
        <v>1.5491999999999999</v>
      </c>
      <c r="Y49" s="58">
        <f>Y48</f>
        <v>1</v>
      </c>
      <c r="Z49" s="26">
        <f>Y49*X49</f>
        <v>1.5491999999999999</v>
      </c>
      <c r="AA49" s="27"/>
      <c r="AB49" s="30">
        <f t="shared" si="3"/>
        <v>0</v>
      </c>
      <c r="AC49" s="31">
        <f t="shared" si="4"/>
        <v>0</v>
      </c>
      <c r="AE49" s="28">
        <f>'Proposed Rates'!H172</f>
        <v>1.5491999999999999</v>
      </c>
      <c r="AF49" s="58">
        <f>AF48</f>
        <v>1</v>
      </c>
      <c r="AG49" s="26">
        <f>AF49*AE49</f>
        <v>1.5491999999999999</v>
      </c>
      <c r="AH49" s="27"/>
      <c r="AI49" s="30">
        <f t="shared" si="5"/>
        <v>0</v>
      </c>
      <c r="AJ49" s="31">
        <f t="shared" si="6"/>
        <v>0</v>
      </c>
      <c r="AL49" s="28">
        <f>'Proposed Rates'!I172</f>
        <v>1.5491999999999999</v>
      </c>
      <c r="AM49" s="58">
        <f>AM48</f>
        <v>1</v>
      </c>
      <c r="AN49" s="26">
        <f>AM49*AL49</f>
        <v>1.5491999999999999</v>
      </c>
      <c r="AO49" s="27"/>
      <c r="AP49" s="30">
        <f t="shared" si="7"/>
        <v>0</v>
      </c>
      <c r="AQ49" s="31">
        <f t="shared" si="8"/>
        <v>0</v>
      </c>
    </row>
    <row r="50" spans="2:43" ht="25.5" x14ac:dyDescent="0.2">
      <c r="B50" s="50" t="s">
        <v>30</v>
      </c>
      <c r="C50" s="35"/>
      <c r="D50" s="35"/>
      <c r="E50" s="35"/>
      <c r="F50" s="61"/>
      <c r="G50" s="53"/>
      <c r="H50" s="54">
        <f>SUM(H47:H49)</f>
        <v>12.06653925</v>
      </c>
      <c r="I50" s="62"/>
      <c r="J50" s="63"/>
      <c r="K50" s="53"/>
      <c r="L50" s="54">
        <f>SUM(L47:L49)</f>
        <v>11.523139900000004</v>
      </c>
      <c r="M50" s="62"/>
      <c r="N50" s="37">
        <f t="shared" si="58"/>
        <v>-0.54339934999999606</v>
      </c>
      <c r="O50" s="38">
        <f t="shared" si="41"/>
        <v>-4.5033570831006585E-2</v>
      </c>
      <c r="Q50" s="63"/>
      <c r="R50" s="53"/>
      <c r="S50" s="54">
        <f>SUM(S47:S49)</f>
        <v>12.0731799</v>
      </c>
      <c r="T50" s="62"/>
      <c r="U50" s="37">
        <f t="shared" si="1"/>
        <v>0.55003999999999564</v>
      </c>
      <c r="V50" s="38">
        <f t="shared" si="2"/>
        <v>4.7733517493786175E-2</v>
      </c>
      <c r="X50" s="63"/>
      <c r="Y50" s="53"/>
      <c r="Z50" s="54">
        <f>SUM(Z47:Z49)</f>
        <v>13.210899900000001</v>
      </c>
      <c r="AA50" s="62"/>
      <c r="AB50" s="37">
        <f t="shared" si="3"/>
        <v>1.1377200000000016</v>
      </c>
      <c r="AC50" s="38">
        <f t="shared" si="4"/>
        <v>9.4235322377661385E-2</v>
      </c>
      <c r="AE50" s="63"/>
      <c r="AF50" s="53"/>
      <c r="AG50" s="54">
        <f>SUM(AG47:AG49)</f>
        <v>13.5224799</v>
      </c>
      <c r="AH50" s="62"/>
      <c r="AI50" s="37">
        <f t="shared" si="5"/>
        <v>0.3115799999999993</v>
      </c>
      <c r="AJ50" s="38">
        <f t="shared" si="6"/>
        <v>2.3585070082924424E-2</v>
      </c>
      <c r="AL50" s="63"/>
      <c r="AM50" s="53"/>
      <c r="AN50" s="54">
        <f>SUM(AN47:AN49)</f>
        <v>13.812639900000001</v>
      </c>
      <c r="AO50" s="62"/>
      <c r="AP50" s="37">
        <f t="shared" si="7"/>
        <v>0.2901600000000002</v>
      </c>
      <c r="AQ50" s="38">
        <f t="shared" si="8"/>
        <v>2.1457602610302284E-2</v>
      </c>
    </row>
    <row r="51" spans="2:43" ht="25.5" x14ac:dyDescent="0.2">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5" x14ac:dyDescent="0.2">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5" thickBot="1" x14ac:dyDescent="0.25">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32.056636750000003</v>
      </c>
      <c r="I60" s="94"/>
      <c r="J60" s="95"/>
      <c r="K60" s="95"/>
      <c r="L60" s="93">
        <f>SUM(L51:L56,L50)</f>
        <v>31.883237400000006</v>
      </c>
      <c r="M60" s="96"/>
      <c r="N60" s="97">
        <f t="shared" ref="N60" si="71">L60-H60</f>
        <v>-0.17339934999999684</v>
      </c>
      <c r="O60" s="98">
        <f t="shared" ref="O60" si="72">IF((H60)=0,"",(N60/H60))</f>
        <v>-5.4091560306929838E-3</v>
      </c>
      <c r="Q60" s="95"/>
      <c r="R60" s="95"/>
      <c r="S60" s="93">
        <f>SUM(S51:S56,S50)</f>
        <v>32.453277399999997</v>
      </c>
      <c r="T60" s="96"/>
      <c r="U60" s="97">
        <f t="shared" si="1"/>
        <v>0.57003999999999166</v>
      </c>
      <c r="V60" s="98">
        <f>IF((L60)=0,"",(U60/L60))</f>
        <v>1.7878987407972301E-2</v>
      </c>
      <c r="X60" s="95"/>
      <c r="Y60" s="95"/>
      <c r="Z60" s="93">
        <f>SUM(Z51:Z56,Z50)</f>
        <v>33.610997400000002</v>
      </c>
      <c r="AA60" s="96"/>
      <c r="AB60" s="97">
        <f t="shared" si="3"/>
        <v>1.1577200000000047</v>
      </c>
      <c r="AC60" s="98">
        <f>IF((S60)=0,"",(AB60/S60))</f>
        <v>3.5673438640129604E-2</v>
      </c>
      <c r="AE60" s="95"/>
      <c r="AF60" s="95"/>
      <c r="AG60" s="93">
        <f>SUM(AG51:AG56,AG50)</f>
        <v>33.942577400000005</v>
      </c>
      <c r="AH60" s="96"/>
      <c r="AI60" s="97">
        <f t="shared" ref="AI60:AI64" si="73">AG60-Z60</f>
        <v>0.33158000000000243</v>
      </c>
      <c r="AJ60" s="98">
        <f>IF((Z60)=0,"",(AI60/Z60))</f>
        <v>9.8652234580816813E-3</v>
      </c>
      <c r="AL60" s="95"/>
      <c r="AM60" s="95"/>
      <c r="AN60" s="93">
        <f>SUM(AN51:AN56,AN50)</f>
        <v>34.252737400000001</v>
      </c>
      <c r="AO60" s="96"/>
      <c r="AP60" s="97">
        <f t="shared" ref="AP60:AP64" si="74">AN60-AG60</f>
        <v>0.31015999999999622</v>
      </c>
      <c r="AQ60" s="98">
        <f>IF((AG60)=0,"",(AP60/AG60))</f>
        <v>9.1377857475253531E-3</v>
      </c>
    </row>
    <row r="61" spans="2:43" x14ac:dyDescent="0.2">
      <c r="B61" s="99" t="s">
        <v>40</v>
      </c>
      <c r="C61" s="21"/>
      <c r="D61" s="21"/>
      <c r="E61" s="21"/>
      <c r="F61" s="100">
        <v>0.13</v>
      </c>
      <c r="G61" s="101"/>
      <c r="H61" s="102">
        <f>H60*F61</f>
        <v>4.1673627775000002</v>
      </c>
      <c r="I61" s="103"/>
      <c r="J61" s="104">
        <v>0.13</v>
      </c>
      <c r="K61" s="103"/>
      <c r="L61" s="105">
        <f>L60*J61</f>
        <v>4.1448208620000013</v>
      </c>
      <c r="M61" s="106"/>
      <c r="N61" s="107">
        <f t="shared" si="58"/>
        <v>-2.2541915499998844E-2</v>
      </c>
      <c r="O61" s="108">
        <f t="shared" si="41"/>
        <v>-5.4091560306928051E-3</v>
      </c>
      <c r="Q61" s="104">
        <v>0.13</v>
      </c>
      <c r="R61" s="103"/>
      <c r="S61" s="105">
        <f>S60*Q61</f>
        <v>4.2189260619999995</v>
      </c>
      <c r="T61" s="106"/>
      <c r="U61" s="107">
        <f t="shared" si="1"/>
        <v>7.4105199999998206E-2</v>
      </c>
      <c r="V61" s="108">
        <f t="shared" ref="V61:V70" si="75">IF((L61)=0,"",(U61/L61))</f>
        <v>1.7878987407972127E-2</v>
      </c>
      <c r="X61" s="104">
        <v>0.13</v>
      </c>
      <c r="Y61" s="103"/>
      <c r="Z61" s="105">
        <f>Z60*X61</f>
        <v>4.3694296620000008</v>
      </c>
      <c r="AA61" s="106"/>
      <c r="AB61" s="107">
        <f t="shared" si="3"/>
        <v>0.15050360000000129</v>
      </c>
      <c r="AC61" s="108">
        <f t="shared" ref="AC61:AC70" si="76">IF((S61)=0,"",(AB61/S61))</f>
        <v>3.5673438640129763E-2</v>
      </c>
      <c r="AE61" s="104">
        <v>0.13</v>
      </c>
      <c r="AF61" s="103"/>
      <c r="AG61" s="105">
        <f>AG60*AE61</f>
        <v>4.4125350620000008</v>
      </c>
      <c r="AH61" s="106"/>
      <c r="AI61" s="107">
        <f t="shared" si="73"/>
        <v>4.310539999999996E-2</v>
      </c>
      <c r="AJ61" s="108">
        <f t="shared" ref="AJ61:AJ70" si="77">IF((Z61)=0,"",(AI61/Z61))</f>
        <v>9.8652234580815998E-3</v>
      </c>
      <c r="AL61" s="104">
        <v>0.13</v>
      </c>
      <c r="AM61" s="103"/>
      <c r="AN61" s="105">
        <f>AN60*AL61</f>
        <v>4.4528558619999998</v>
      </c>
      <c r="AO61" s="106"/>
      <c r="AP61" s="107">
        <f t="shared" si="74"/>
        <v>4.0320799999999046E-2</v>
      </c>
      <c r="AQ61" s="108">
        <f t="shared" ref="AQ61:AQ70" si="78">IF((AG61)=0,"",(AP61/AG61))</f>
        <v>9.137785747525249E-3</v>
      </c>
    </row>
    <row r="62" spans="2:43" x14ac:dyDescent="0.2">
      <c r="B62" s="109" t="s">
        <v>41</v>
      </c>
      <c r="C62" s="21"/>
      <c r="D62" s="21"/>
      <c r="E62" s="21"/>
      <c r="F62" s="110"/>
      <c r="G62" s="101"/>
      <c r="H62" s="102">
        <f>H60+H61</f>
        <v>36.223999527500006</v>
      </c>
      <c r="I62" s="103"/>
      <c r="J62" s="103"/>
      <c r="K62" s="103"/>
      <c r="L62" s="105">
        <f>L60+L61</f>
        <v>36.028058262000009</v>
      </c>
      <c r="M62" s="106"/>
      <c r="N62" s="107">
        <f t="shared" si="58"/>
        <v>-0.19594126549999658</v>
      </c>
      <c r="O62" s="108">
        <f t="shared" si="41"/>
        <v>-5.4091560306929872E-3</v>
      </c>
      <c r="Q62" s="103"/>
      <c r="R62" s="103"/>
      <c r="S62" s="105">
        <f>S60+S61</f>
        <v>36.672203461999999</v>
      </c>
      <c r="T62" s="106"/>
      <c r="U62" s="107">
        <f t="shared" si="1"/>
        <v>0.64414519999998987</v>
      </c>
      <c r="V62" s="108">
        <f t="shared" si="75"/>
        <v>1.787898740797228E-2</v>
      </c>
      <c r="X62" s="103"/>
      <c r="Y62" s="103"/>
      <c r="Z62" s="105">
        <f>Z60+Z61</f>
        <v>37.980427062000004</v>
      </c>
      <c r="AA62" s="106"/>
      <c r="AB62" s="107">
        <f t="shared" si="3"/>
        <v>1.3082236000000051</v>
      </c>
      <c r="AC62" s="108">
        <f t="shared" si="76"/>
        <v>3.5673438640129597E-2</v>
      </c>
      <c r="AE62" s="103"/>
      <c r="AF62" s="103"/>
      <c r="AG62" s="105">
        <f>AG60+AG61</f>
        <v>38.355112462000008</v>
      </c>
      <c r="AH62" s="106"/>
      <c r="AI62" s="107">
        <f t="shared" si="73"/>
        <v>0.37468540000000417</v>
      </c>
      <c r="AJ62" s="108">
        <f t="shared" si="77"/>
        <v>9.8652234580817177E-3</v>
      </c>
      <c r="AL62" s="103"/>
      <c r="AM62" s="103"/>
      <c r="AN62" s="105">
        <f>AN60+AN61</f>
        <v>38.705593262000001</v>
      </c>
      <c r="AO62" s="106"/>
      <c r="AP62" s="107">
        <f t="shared" si="74"/>
        <v>0.3504807999999926</v>
      </c>
      <c r="AQ62" s="108">
        <f t="shared" si="78"/>
        <v>9.1377857475252715E-3</v>
      </c>
    </row>
    <row r="63" spans="2:43" ht="15.75" customHeight="1" x14ac:dyDescent="0.2">
      <c r="B63" s="415" t="s">
        <v>127</v>
      </c>
      <c r="C63" s="415"/>
      <c r="D63" s="415"/>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25">
      <c r="B64" s="416" t="s">
        <v>126</v>
      </c>
      <c r="C64" s="416"/>
      <c r="D64" s="416"/>
      <c r="E64" s="114"/>
      <c r="F64" s="115"/>
      <c r="G64" s="116"/>
      <c r="H64" s="117">
        <f>H62-H63</f>
        <v>36.223999527500006</v>
      </c>
      <c r="I64" s="118"/>
      <c r="J64" s="118"/>
      <c r="K64" s="118"/>
      <c r="L64" s="119">
        <f>L62-L63</f>
        <v>36.028058262000009</v>
      </c>
      <c r="M64" s="120"/>
      <c r="N64" s="121">
        <f t="shared" si="58"/>
        <v>-0.19594126549999658</v>
      </c>
      <c r="O64" s="122">
        <f t="shared" si="41"/>
        <v>-5.4091560306929872E-3</v>
      </c>
      <c r="Q64" s="118"/>
      <c r="R64" s="118"/>
      <c r="S64" s="119">
        <f>S62-S63</f>
        <v>36.672203461999999</v>
      </c>
      <c r="T64" s="120"/>
      <c r="U64" s="121">
        <f t="shared" si="1"/>
        <v>0.64414519999998987</v>
      </c>
      <c r="V64" s="122">
        <f t="shared" si="75"/>
        <v>1.787898740797228E-2</v>
      </c>
      <c r="X64" s="118"/>
      <c r="Y64" s="118"/>
      <c r="Z64" s="119">
        <f>Z62-Z63</f>
        <v>37.980427062000004</v>
      </c>
      <c r="AA64" s="120"/>
      <c r="AB64" s="121">
        <f t="shared" si="3"/>
        <v>1.3082236000000051</v>
      </c>
      <c r="AC64" s="122">
        <f t="shared" si="76"/>
        <v>3.5673438640129597E-2</v>
      </c>
      <c r="AE64" s="118"/>
      <c r="AF64" s="118"/>
      <c r="AG64" s="119">
        <f>AG62-AG63</f>
        <v>38.355112462000008</v>
      </c>
      <c r="AH64" s="120"/>
      <c r="AI64" s="121">
        <f t="shared" si="73"/>
        <v>0.37468540000000417</v>
      </c>
      <c r="AJ64" s="122">
        <f t="shared" si="77"/>
        <v>9.8652234580817177E-3</v>
      </c>
      <c r="AL64" s="118"/>
      <c r="AM64" s="118"/>
      <c r="AN64" s="119">
        <f>AN62-AN63</f>
        <v>38.705593262000001</v>
      </c>
      <c r="AO64" s="120"/>
      <c r="AP64" s="121">
        <f t="shared" si="74"/>
        <v>0.3504807999999926</v>
      </c>
      <c r="AQ64" s="122">
        <f t="shared" si="78"/>
        <v>9.1377857475252715E-3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30.77113675</v>
      </c>
      <c r="I66" s="134"/>
      <c r="J66" s="135"/>
      <c r="K66" s="135"/>
      <c r="L66" s="133">
        <f>SUM(L57:L58,L50,L51:L53)</f>
        <v>30.597737400000003</v>
      </c>
      <c r="M66" s="136"/>
      <c r="N66" s="137">
        <f t="shared" ref="N66:N70" si="79">L66-H66</f>
        <v>-0.17339934999999684</v>
      </c>
      <c r="O66" s="98">
        <f t="shared" ref="O66:O70" si="80">IF((H66)=0,"",(N66/H66))</f>
        <v>-5.6351298104057477E-3</v>
      </c>
      <c r="Q66" s="135"/>
      <c r="R66" s="135"/>
      <c r="S66" s="133">
        <f>SUM(S57:S58,S50,S51:S53)</f>
        <v>31.167777399999999</v>
      </c>
      <c r="T66" s="136"/>
      <c r="U66" s="137">
        <f t="shared" si="1"/>
        <v>0.57003999999999522</v>
      </c>
      <c r="V66" s="98">
        <f t="shared" si="75"/>
        <v>1.863013570408625E-2</v>
      </c>
      <c r="X66" s="135"/>
      <c r="Y66" s="135"/>
      <c r="Z66" s="133">
        <f>SUM(Z57:Z58,Z50,Z51:Z53)</f>
        <v>32.325497399999996</v>
      </c>
      <c r="AA66" s="136"/>
      <c r="AB66" s="137">
        <f t="shared" si="3"/>
        <v>1.1577199999999976</v>
      </c>
      <c r="AC66" s="98">
        <f t="shared" si="76"/>
        <v>3.7144772472611338E-2</v>
      </c>
      <c r="AE66" s="135"/>
      <c r="AF66" s="135"/>
      <c r="AG66" s="133">
        <f>SUM(AG57:AG58,AG50,AG51:AG53)</f>
        <v>32.657077399999999</v>
      </c>
      <c r="AH66" s="136"/>
      <c r="AI66" s="137">
        <f t="shared" ref="AI66:AI70" si="81">AG66-Z66</f>
        <v>0.33158000000000243</v>
      </c>
      <c r="AJ66" s="98">
        <f t="shared" si="77"/>
        <v>1.0257537444729388E-2</v>
      </c>
      <c r="AL66" s="135"/>
      <c r="AM66" s="135"/>
      <c r="AN66" s="133">
        <f>SUM(AN57:AN58,AN50,AN51:AN53)</f>
        <v>32.967237400000002</v>
      </c>
      <c r="AO66" s="136"/>
      <c r="AP66" s="137">
        <f t="shared" ref="AP66:AP70" si="82">AN66-AG66</f>
        <v>0.31016000000000332</v>
      </c>
      <c r="AQ66" s="98">
        <f t="shared" si="78"/>
        <v>9.4974818536579554E-3</v>
      </c>
    </row>
    <row r="67" spans="1:43" s="79" customFormat="1" x14ac:dyDescent="0.2">
      <c r="B67" s="138" t="s">
        <v>40</v>
      </c>
      <c r="C67" s="73"/>
      <c r="D67" s="73"/>
      <c r="E67" s="73"/>
      <c r="F67" s="139">
        <v>0.13</v>
      </c>
      <c r="G67" s="132"/>
      <c r="H67" s="140">
        <f>H66*F67</f>
        <v>4.0002477775000003</v>
      </c>
      <c r="I67" s="141"/>
      <c r="J67" s="142">
        <v>0.13</v>
      </c>
      <c r="K67" s="143"/>
      <c r="L67" s="144">
        <f>L66*J67</f>
        <v>3.9777058620000005</v>
      </c>
      <c r="M67" s="145"/>
      <c r="N67" s="146">
        <f t="shared" si="79"/>
        <v>-2.2541915499999732E-2</v>
      </c>
      <c r="O67" s="108">
        <f t="shared" si="80"/>
        <v>-5.6351298104057833E-3</v>
      </c>
      <c r="Q67" s="142">
        <v>0.13</v>
      </c>
      <c r="R67" s="143"/>
      <c r="S67" s="144">
        <f>S66*Q67</f>
        <v>4.0518110619999996</v>
      </c>
      <c r="T67" s="145"/>
      <c r="U67" s="146">
        <f t="shared" si="1"/>
        <v>7.4105199999999094E-2</v>
      </c>
      <c r="V67" s="108">
        <f t="shared" si="75"/>
        <v>1.8630135704086177E-2</v>
      </c>
      <c r="X67" s="142">
        <v>0.13</v>
      </c>
      <c r="Y67" s="143"/>
      <c r="Z67" s="144">
        <f>Z66*X67</f>
        <v>4.202314662</v>
      </c>
      <c r="AA67" s="145"/>
      <c r="AB67" s="146">
        <f t="shared" si="3"/>
        <v>0.1505036000000004</v>
      </c>
      <c r="AC67" s="108">
        <f t="shared" si="76"/>
        <v>3.7144772472611512E-2</v>
      </c>
      <c r="AE67" s="142">
        <v>0.13</v>
      </c>
      <c r="AF67" s="143"/>
      <c r="AG67" s="144">
        <f>AG66*AE67</f>
        <v>4.245420062</v>
      </c>
      <c r="AH67" s="145"/>
      <c r="AI67" s="146">
        <f t="shared" si="81"/>
        <v>4.310539999999996E-2</v>
      </c>
      <c r="AJ67" s="108">
        <f t="shared" si="77"/>
        <v>1.0257537444729303E-2</v>
      </c>
      <c r="AL67" s="142">
        <v>0.13</v>
      </c>
      <c r="AM67" s="143"/>
      <c r="AN67" s="144">
        <f>AN66*AL67</f>
        <v>4.2857408620000008</v>
      </c>
      <c r="AO67" s="145"/>
      <c r="AP67" s="146">
        <f t="shared" si="82"/>
        <v>4.0320800000000823E-2</v>
      </c>
      <c r="AQ67" s="108">
        <f t="shared" si="78"/>
        <v>9.4974818536580474E-3</v>
      </c>
    </row>
    <row r="68" spans="1:43" s="79" customFormat="1" x14ac:dyDescent="0.2">
      <c r="B68" s="147" t="s">
        <v>41</v>
      </c>
      <c r="C68" s="73"/>
      <c r="D68" s="73"/>
      <c r="E68" s="73"/>
      <c r="F68" s="148"/>
      <c r="G68" s="149"/>
      <c r="H68" s="140">
        <f>H66+H67</f>
        <v>34.771384527500004</v>
      </c>
      <c r="I68" s="141"/>
      <c r="J68" s="141"/>
      <c r="K68" s="141"/>
      <c r="L68" s="144">
        <f>L66+L67</f>
        <v>34.575443262000007</v>
      </c>
      <c r="M68" s="145"/>
      <c r="N68" s="146">
        <f t="shared" si="79"/>
        <v>-0.19594126549999658</v>
      </c>
      <c r="O68" s="108">
        <f t="shared" si="80"/>
        <v>-5.6351298104057512E-3</v>
      </c>
      <c r="Q68" s="141"/>
      <c r="R68" s="141"/>
      <c r="S68" s="144">
        <f>S66+S67</f>
        <v>35.219588461999997</v>
      </c>
      <c r="T68" s="145"/>
      <c r="U68" s="146">
        <f t="shared" si="1"/>
        <v>0.64414519999998987</v>
      </c>
      <c r="V68" s="108">
        <f t="shared" si="75"/>
        <v>1.8630135704086111E-2</v>
      </c>
      <c r="X68" s="141"/>
      <c r="Y68" s="141"/>
      <c r="Z68" s="144">
        <f>Z66+Z67</f>
        <v>36.527812061999995</v>
      </c>
      <c r="AA68" s="145"/>
      <c r="AB68" s="146">
        <f t="shared" si="3"/>
        <v>1.308223599999998</v>
      </c>
      <c r="AC68" s="108">
        <f t="shared" si="76"/>
        <v>3.7144772472611359E-2</v>
      </c>
      <c r="AE68" s="141"/>
      <c r="AF68" s="141"/>
      <c r="AG68" s="144">
        <f>AG66+AG67</f>
        <v>36.902497461999999</v>
      </c>
      <c r="AH68" s="145"/>
      <c r="AI68" s="146">
        <f t="shared" si="81"/>
        <v>0.37468540000000417</v>
      </c>
      <c r="AJ68" s="108">
        <f t="shared" si="77"/>
        <v>1.0257537444729427E-2</v>
      </c>
      <c r="AL68" s="141"/>
      <c r="AM68" s="141"/>
      <c r="AN68" s="144">
        <f>AN66+AN67</f>
        <v>37.252978261999999</v>
      </c>
      <c r="AO68" s="145"/>
      <c r="AP68" s="146">
        <f t="shared" si="82"/>
        <v>0.3504807999999997</v>
      </c>
      <c r="AQ68" s="108">
        <f t="shared" si="78"/>
        <v>9.4974818536578461E-3</v>
      </c>
    </row>
    <row r="69" spans="1:43" s="79" customFormat="1" ht="15.75" customHeight="1" x14ac:dyDescent="0.2">
      <c r="B69" s="415" t="s">
        <v>127</v>
      </c>
      <c r="C69" s="415"/>
      <c r="D69" s="415"/>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25">
      <c r="B70" s="414" t="s">
        <v>128</v>
      </c>
      <c r="C70" s="414"/>
      <c r="D70" s="414"/>
      <c r="E70" s="152"/>
      <c r="F70" s="153"/>
      <c r="G70" s="154"/>
      <c r="H70" s="155">
        <f>H68-H69</f>
        <v>34.771384527500004</v>
      </c>
      <c r="I70" s="156"/>
      <c r="J70" s="156"/>
      <c r="K70" s="156"/>
      <c r="L70" s="157">
        <f>L68-L69</f>
        <v>34.575443262000007</v>
      </c>
      <c r="M70" s="158"/>
      <c r="N70" s="159">
        <f t="shared" si="79"/>
        <v>-0.19594126549999658</v>
      </c>
      <c r="O70" s="160">
        <f t="shared" si="80"/>
        <v>-5.6351298104057512E-3</v>
      </c>
      <c r="Q70" s="156"/>
      <c r="R70" s="156"/>
      <c r="S70" s="157">
        <f>S68-S69</f>
        <v>35.219588461999997</v>
      </c>
      <c r="T70" s="158"/>
      <c r="U70" s="159">
        <f t="shared" si="1"/>
        <v>0.64414519999998987</v>
      </c>
      <c r="V70" s="160">
        <f t="shared" si="75"/>
        <v>1.8630135704086111E-2</v>
      </c>
      <c r="X70" s="156"/>
      <c r="Y70" s="156"/>
      <c r="Z70" s="157">
        <f>Z68-Z69</f>
        <v>36.527812061999995</v>
      </c>
      <c r="AA70" s="158"/>
      <c r="AB70" s="159">
        <f t="shared" si="3"/>
        <v>1.308223599999998</v>
      </c>
      <c r="AC70" s="160">
        <f t="shared" si="76"/>
        <v>3.7144772472611359E-2</v>
      </c>
      <c r="AE70" s="156"/>
      <c r="AF70" s="156"/>
      <c r="AG70" s="157">
        <f>AG68-AG69</f>
        <v>36.902497461999999</v>
      </c>
      <c r="AH70" s="158"/>
      <c r="AI70" s="159">
        <f t="shared" si="81"/>
        <v>0.37468540000000417</v>
      </c>
      <c r="AJ70" s="160">
        <f t="shared" si="77"/>
        <v>1.0257537444729427E-2</v>
      </c>
      <c r="AL70" s="156"/>
      <c r="AM70" s="156"/>
      <c r="AN70" s="157">
        <f>AN68-AN69</f>
        <v>37.252978261999999</v>
      </c>
      <c r="AO70" s="158"/>
      <c r="AP70" s="159">
        <f t="shared" si="82"/>
        <v>0.3504807999999997</v>
      </c>
      <c r="AQ70" s="160">
        <f t="shared" si="78"/>
        <v>9.4974818536578461E-3</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2">
      <c r="A75" s="169" t="s">
        <v>44</v>
      </c>
    </row>
    <row r="76" spans="1:43" ht="13.5" customHeight="1" x14ac:dyDescent="0.2"/>
    <row r="77" spans="1:43" ht="8.25" customHeight="1" x14ac:dyDescent="0.2">
      <c r="A77" s="6" t="s">
        <v>45</v>
      </c>
    </row>
    <row r="78" spans="1:43" x14ac:dyDescent="0.2">
      <c r="A78" s="6" t="s">
        <v>46</v>
      </c>
    </row>
    <row r="80" spans="1:43" x14ac:dyDescent="0.2">
      <c r="A80" s="11" t="s">
        <v>47</v>
      </c>
    </row>
    <row r="81" spans="1:2" x14ac:dyDescent="0.2">
      <c r="A81" s="11" t="s">
        <v>48</v>
      </c>
    </row>
    <row r="83" spans="1:2" x14ac:dyDescent="0.2">
      <c r="A83" s="6" t="s">
        <v>49</v>
      </c>
    </row>
    <row r="84" spans="1:2" x14ac:dyDescent="0.2">
      <c r="A84" s="6" t="s">
        <v>50</v>
      </c>
    </row>
    <row r="85" spans="1:2" x14ac:dyDescent="0.2">
      <c r="A85" s="6" t="s">
        <v>51</v>
      </c>
    </row>
    <row r="86" spans="1:2" x14ac:dyDescent="0.2">
      <c r="A86" s="6" t="s">
        <v>52</v>
      </c>
    </row>
    <row r="87" spans="1:2" x14ac:dyDescent="0.2">
      <c r="A87" s="6" t="s">
        <v>53</v>
      </c>
    </row>
    <row r="89" spans="1:2" x14ac:dyDescent="0.2">
      <c r="A89" s="170"/>
      <c r="B89" s="6" t="s">
        <v>54</v>
      </c>
    </row>
    <row r="91" spans="1:2" x14ac:dyDescent="0.2">
      <c r="B91" s="171" t="s">
        <v>55</v>
      </c>
    </row>
  </sheetData>
  <sheetProtection selectLockedCells="1"/>
  <mergeCells count="28">
    <mergeCell ref="B63:D63"/>
    <mergeCell ref="B64:D64"/>
    <mergeCell ref="AE20:AG20"/>
    <mergeCell ref="AI20:AJ20"/>
    <mergeCell ref="AJ21:AJ22"/>
    <mergeCell ref="X20:Z20"/>
    <mergeCell ref="AB20:AC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67" zoomScaleNormal="100" zoomScaleSheetLayoutView="100" workbookViewId="0">
      <selection activeCell="D346" sqref="D346:D347"/>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72" t="s">
        <v>138</v>
      </c>
      <c r="B1" s="372"/>
      <c r="C1" s="372"/>
      <c r="D1" s="372"/>
    </row>
    <row r="2" spans="1:4" s="300" customFormat="1" ht="18" customHeight="1" x14ac:dyDescent="0.25">
      <c r="A2" s="373" t="s">
        <v>139</v>
      </c>
      <c r="B2" s="373"/>
      <c r="C2" s="373"/>
      <c r="D2" s="373"/>
    </row>
    <row r="3" spans="1:4" s="300" customFormat="1" ht="15.75" customHeight="1" x14ac:dyDescent="0.25">
      <c r="A3" s="374" t="s">
        <v>261</v>
      </c>
      <c r="B3" s="374"/>
      <c r="C3" s="374"/>
      <c r="D3" s="374"/>
    </row>
    <row r="4" spans="1:4" s="300" customFormat="1" ht="11.25" customHeight="1" x14ac:dyDescent="0.25">
      <c r="A4" s="375" t="s">
        <v>141</v>
      </c>
      <c r="B4" s="375"/>
      <c r="C4" s="375"/>
      <c r="D4" s="375"/>
    </row>
    <row r="5" spans="1:4" s="300" customFormat="1" ht="11.25" customHeight="1" x14ac:dyDescent="0.25">
      <c r="A5" s="375" t="s">
        <v>142</v>
      </c>
      <c r="B5" s="375"/>
      <c r="C5" s="375"/>
      <c r="D5" s="375"/>
    </row>
    <row r="6" spans="1:4" s="300" customFormat="1" ht="11.25" customHeight="1" x14ac:dyDescent="0.25">
      <c r="A6" s="376" t="s">
        <v>143</v>
      </c>
      <c r="B6" s="376"/>
      <c r="C6" s="376"/>
      <c r="D6" s="376"/>
    </row>
    <row r="7" spans="1:4" s="300" customFormat="1" ht="18.75" customHeight="1" x14ac:dyDescent="0.25">
      <c r="A7" s="385" t="s">
        <v>144</v>
      </c>
      <c r="B7" s="386"/>
      <c r="C7" s="386"/>
      <c r="D7" s="386"/>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7" t="s">
        <v>146</v>
      </c>
      <c r="B10" s="388"/>
      <c r="C10" s="388"/>
      <c r="D10" s="388"/>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83" t="s">
        <v>151</v>
      </c>
      <c r="B20" s="384"/>
      <c r="C20" s="384"/>
      <c r="D20" s="384"/>
    </row>
    <row r="21" spans="1:4" s="300" customFormat="1" ht="6.75" customHeight="1" x14ac:dyDescent="0.25">
      <c r="A21" s="304"/>
      <c r="B21" s="305"/>
      <c r="C21" s="305"/>
      <c r="D21" s="305"/>
    </row>
    <row r="22" spans="1:4" s="300" customFormat="1" ht="11.25" customHeight="1" x14ac:dyDescent="0.25">
      <c r="A22" s="377" t="s">
        <v>152</v>
      </c>
      <c r="B22" s="378"/>
      <c r="C22" s="306" t="s">
        <v>153</v>
      </c>
      <c r="D22" s="352">
        <f>'Proposed Rates'!G7</f>
        <v>34.07</v>
      </c>
    </row>
    <row r="23" spans="1:4" s="300" customFormat="1" ht="11.25" customHeight="1" x14ac:dyDescent="0.25">
      <c r="A23" s="377" t="s">
        <v>262</v>
      </c>
      <c r="B23" s="378"/>
      <c r="C23" s="306" t="s">
        <v>153</v>
      </c>
      <c r="D23" s="352">
        <f>'Proposed Rates'!G247</f>
        <v>0.56999999999999995</v>
      </c>
    </row>
    <row r="24" spans="1:4" s="300" customFormat="1" ht="11.25" customHeight="1" x14ac:dyDescent="0.25">
      <c r="A24" s="377" t="s">
        <v>156</v>
      </c>
      <c r="B24" s="378"/>
      <c r="C24" s="306" t="s">
        <v>91</v>
      </c>
      <c r="D24" s="307">
        <f>'Proposed Rates'!G233</f>
        <v>6.0000000000000002E-5</v>
      </c>
    </row>
    <row r="25" spans="1:4" s="300" customFormat="1" ht="11.25" customHeight="1" x14ac:dyDescent="0.25">
      <c r="A25" s="377" t="s">
        <v>157</v>
      </c>
      <c r="B25" s="378"/>
      <c r="C25" s="306" t="s">
        <v>91</v>
      </c>
      <c r="D25" s="307">
        <f>'Proposed Rates'!G153</f>
        <v>7.4000000000000003E-3</v>
      </c>
    </row>
    <row r="26" spans="1:4" s="300" customFormat="1" ht="13.5" customHeight="1" x14ac:dyDescent="0.25">
      <c r="A26" s="377" t="s">
        <v>158</v>
      </c>
      <c r="B26" s="378"/>
      <c r="C26" s="306" t="s">
        <v>91</v>
      </c>
      <c r="D26" s="307">
        <f>'Proposed Rates'!G167</f>
        <v>5.1999999999999998E-3</v>
      </c>
    </row>
    <row r="27" spans="1:4" s="300" customFormat="1" ht="9.75" customHeight="1" x14ac:dyDescent="0.25">
      <c r="A27" s="308"/>
      <c r="B27" s="309"/>
      <c r="C27" s="306"/>
      <c r="D27" s="307"/>
    </row>
    <row r="28" spans="1:4" s="300" customFormat="1" ht="15" customHeight="1" x14ac:dyDescent="0.25">
      <c r="A28" s="379" t="s">
        <v>159</v>
      </c>
      <c r="B28" s="378"/>
      <c r="C28" s="306"/>
      <c r="D28" s="310"/>
    </row>
    <row r="29" spans="1:4" s="300" customFormat="1" ht="6.75" customHeight="1" x14ac:dyDescent="0.25">
      <c r="A29" s="311"/>
      <c r="B29" s="309"/>
      <c r="C29" s="306"/>
      <c r="D29" s="310"/>
    </row>
    <row r="30" spans="1:4" s="300" customFormat="1" ht="11.25" customHeight="1" x14ac:dyDescent="0.25">
      <c r="A30" s="377" t="s">
        <v>160</v>
      </c>
      <c r="B30" s="377"/>
      <c r="C30" s="312" t="s">
        <v>91</v>
      </c>
      <c r="D30" s="313">
        <v>3.0000000000000001E-3</v>
      </c>
    </row>
    <row r="31" spans="1:4" s="300" customFormat="1" ht="11.25" customHeight="1" x14ac:dyDescent="0.25">
      <c r="A31" s="378" t="s">
        <v>161</v>
      </c>
      <c r="B31" s="378"/>
      <c r="C31" s="312" t="s">
        <v>91</v>
      </c>
      <c r="D31" s="314">
        <v>4.0000000000000002E-4</v>
      </c>
    </row>
    <row r="32" spans="1:4" s="300" customFormat="1" ht="11.25" customHeight="1" x14ac:dyDescent="0.25">
      <c r="A32" s="377" t="s">
        <v>162</v>
      </c>
      <c r="B32" s="377"/>
      <c r="C32" s="312" t="s">
        <v>91</v>
      </c>
      <c r="D32" s="314">
        <v>5.0000000000000001E-4</v>
      </c>
    </row>
    <row r="33" spans="1:4" s="300" customFormat="1" ht="11.25" customHeight="1" x14ac:dyDescent="0.25">
      <c r="A33" s="377" t="s">
        <v>163</v>
      </c>
      <c r="B33" s="377"/>
      <c r="C33" s="306" t="s">
        <v>153</v>
      </c>
      <c r="D33" s="350">
        <f>'Proposed Rates'!G209</f>
        <v>0.66</v>
      </c>
    </row>
    <row r="34" spans="1:4" s="315" customFormat="1" ht="18.75" customHeight="1" x14ac:dyDescent="0.3">
      <c r="A34" s="389" t="s">
        <v>164</v>
      </c>
      <c r="B34" s="389"/>
      <c r="C34" s="389"/>
      <c r="D34" s="401"/>
    </row>
    <row r="35" spans="1:4" s="300" customFormat="1" ht="48" customHeight="1" x14ac:dyDescent="0.25">
      <c r="A35" s="382" t="s">
        <v>165</v>
      </c>
      <c r="B35" s="382"/>
      <c r="C35" s="382"/>
      <c r="D35" s="393"/>
    </row>
    <row r="36" spans="1:4" s="300" customFormat="1" ht="6.75" customHeight="1" x14ac:dyDescent="0.25">
      <c r="A36" s="301"/>
      <c r="B36" s="301"/>
      <c r="C36" s="301"/>
      <c r="D36" s="316"/>
    </row>
    <row r="37" spans="1:4" s="300" customFormat="1" ht="11.25" customHeight="1" x14ac:dyDescent="0.25">
      <c r="A37" s="387" t="s">
        <v>146</v>
      </c>
      <c r="B37" s="388"/>
      <c r="C37" s="388"/>
      <c r="D37" s="388"/>
    </row>
    <row r="38" spans="1:4" s="300" customFormat="1" ht="6.75" customHeight="1" x14ac:dyDescent="0.25">
      <c r="A38" s="302"/>
      <c r="B38" s="303"/>
      <c r="C38" s="303"/>
      <c r="D38" s="303"/>
    </row>
    <row r="39" spans="1:4" s="300" customFormat="1" ht="36" customHeight="1" x14ac:dyDescent="0.25">
      <c r="A39" s="382" t="s">
        <v>147</v>
      </c>
      <c r="B39" s="382"/>
      <c r="C39" s="382"/>
      <c r="D39" s="393"/>
    </row>
    <row r="40" spans="1:4" s="300" customFormat="1" ht="6.75" customHeight="1" x14ac:dyDescent="0.25">
      <c r="A40" s="301"/>
      <c r="B40" s="301"/>
      <c r="C40" s="301"/>
      <c r="D40" s="316"/>
    </row>
    <row r="41" spans="1:4" s="300" customFormat="1" ht="48" customHeight="1" x14ac:dyDescent="0.25">
      <c r="A41" s="382" t="s">
        <v>148</v>
      </c>
      <c r="B41" s="382"/>
      <c r="C41" s="382"/>
      <c r="D41" s="393"/>
    </row>
    <row r="42" spans="1:4" s="300" customFormat="1" ht="6.75" customHeight="1" x14ac:dyDescent="0.25">
      <c r="A42" s="301"/>
      <c r="B42" s="301"/>
      <c r="C42" s="301"/>
      <c r="D42" s="316"/>
    </row>
    <row r="43" spans="1:4" s="300" customFormat="1" ht="48" customHeight="1" x14ac:dyDescent="0.25">
      <c r="A43" s="382" t="s">
        <v>149</v>
      </c>
      <c r="B43" s="382"/>
      <c r="C43" s="382"/>
      <c r="D43" s="393"/>
    </row>
    <row r="44" spans="1:4" s="300" customFormat="1" ht="6.75" customHeight="1" x14ac:dyDescent="0.25">
      <c r="A44" s="301"/>
      <c r="B44" s="301"/>
      <c r="C44" s="301"/>
      <c r="D44" s="316"/>
    </row>
    <row r="45" spans="1:4" s="300" customFormat="1" ht="36" customHeight="1" x14ac:dyDescent="0.25">
      <c r="A45" s="382" t="s">
        <v>166</v>
      </c>
      <c r="B45" s="382"/>
      <c r="C45" s="382"/>
      <c r="D45" s="393"/>
    </row>
    <row r="46" spans="1:4" s="300" customFormat="1" ht="6.75" customHeight="1" x14ac:dyDescent="0.25">
      <c r="A46" s="301"/>
      <c r="B46" s="301"/>
      <c r="C46" s="301"/>
      <c r="D46" s="316"/>
    </row>
    <row r="47" spans="1:4" s="300" customFormat="1" ht="15" customHeight="1" x14ac:dyDescent="0.25">
      <c r="A47" s="383" t="s">
        <v>151</v>
      </c>
      <c r="B47" s="384"/>
      <c r="C47" s="384"/>
      <c r="D47" s="384"/>
    </row>
    <row r="48" spans="1:4" s="300" customFormat="1" ht="6.75" customHeight="1" x14ac:dyDescent="0.25">
      <c r="A48" s="304"/>
      <c r="B48" s="305"/>
      <c r="C48" s="305"/>
      <c r="D48" s="305"/>
    </row>
    <row r="49" spans="1:4" s="300" customFormat="1" ht="11.25" customHeight="1" x14ac:dyDescent="0.25">
      <c r="A49" s="377" t="s">
        <v>152</v>
      </c>
      <c r="B49" s="377"/>
      <c r="C49" s="306" t="s">
        <v>153</v>
      </c>
      <c r="D49" s="352">
        <f>'Proposed Rates'!G8</f>
        <v>23.43</v>
      </c>
    </row>
    <row r="50" spans="1:4" s="300" customFormat="1" ht="11.25" customHeight="1" x14ac:dyDescent="0.25">
      <c r="A50" s="377" t="s">
        <v>262</v>
      </c>
      <c r="B50" s="378"/>
      <c r="C50" s="306" t="s">
        <v>153</v>
      </c>
      <c r="D50" s="307">
        <f>D23</f>
        <v>0.56999999999999995</v>
      </c>
    </row>
    <row r="51" spans="1:4" s="300" customFormat="1" ht="11.25" customHeight="1" x14ac:dyDescent="0.25">
      <c r="A51" s="377" t="s">
        <v>19</v>
      </c>
      <c r="B51" s="377"/>
      <c r="C51" s="306" t="s">
        <v>91</v>
      </c>
      <c r="D51" s="353">
        <f>'Proposed Rates'!G21</f>
        <v>3.04E-2</v>
      </c>
    </row>
    <row r="52" spans="1:4" s="300" customFormat="1" ht="11.25" customHeight="1" x14ac:dyDescent="0.25">
      <c r="A52" s="377" t="s">
        <v>156</v>
      </c>
      <c r="B52" s="377"/>
      <c r="C52" s="306" t="s">
        <v>91</v>
      </c>
      <c r="D52" s="307">
        <f>'Proposed Rates'!G234</f>
        <v>6.0000000000000002E-5</v>
      </c>
    </row>
    <row r="53" spans="1:4" s="300" customFormat="1" ht="11.25" customHeight="1" x14ac:dyDescent="0.25">
      <c r="A53" s="377" t="s">
        <v>157</v>
      </c>
      <c r="B53" s="377"/>
      <c r="C53" s="306" t="s">
        <v>91</v>
      </c>
      <c r="D53" s="307">
        <f>'Proposed Rates'!G154</f>
        <v>6.8999999999999999E-3</v>
      </c>
    </row>
    <row r="54" spans="1:4" s="300" customFormat="1" ht="12" customHeight="1" x14ac:dyDescent="0.25">
      <c r="A54" s="377" t="s">
        <v>158</v>
      </c>
      <c r="B54" s="377"/>
      <c r="C54" s="306" t="s">
        <v>91</v>
      </c>
      <c r="D54" s="319">
        <f>'Proposed Rates'!G168</f>
        <v>5.0000000000000001E-3</v>
      </c>
    </row>
    <row r="55" spans="1:4" s="300" customFormat="1" ht="6.75" customHeight="1" x14ac:dyDescent="0.25">
      <c r="A55" s="308"/>
      <c r="B55" s="308"/>
      <c r="C55" s="306"/>
      <c r="D55" s="307"/>
    </row>
    <row r="56" spans="1:4" s="300" customFormat="1" ht="15" customHeight="1" x14ac:dyDescent="0.25">
      <c r="A56" s="379" t="s">
        <v>159</v>
      </c>
      <c r="B56" s="378"/>
      <c r="C56" s="306"/>
      <c r="D56" s="310"/>
    </row>
    <row r="57" spans="1:4" s="300" customFormat="1" ht="6.75" customHeight="1" x14ac:dyDescent="0.25">
      <c r="A57" s="311"/>
      <c r="B57" s="309"/>
      <c r="C57" s="306"/>
      <c r="D57" s="310"/>
    </row>
    <row r="58" spans="1:4" s="300" customFormat="1" ht="11.25" customHeight="1" x14ac:dyDescent="0.25">
      <c r="A58" s="377" t="s">
        <v>160</v>
      </c>
      <c r="B58" s="377"/>
      <c r="C58" s="312" t="s">
        <v>91</v>
      </c>
      <c r="D58" s="313">
        <v>3.0000000000000001E-3</v>
      </c>
    </row>
    <row r="59" spans="1:4" s="300" customFormat="1" ht="11.25" customHeight="1" x14ac:dyDescent="0.25">
      <c r="A59" s="378" t="s">
        <v>161</v>
      </c>
      <c r="B59" s="378"/>
      <c r="C59" s="312" t="s">
        <v>91</v>
      </c>
      <c r="D59" s="314">
        <v>4.0000000000000002E-4</v>
      </c>
    </row>
    <row r="60" spans="1:4" s="300" customFormat="1" ht="11.25" customHeight="1" x14ac:dyDescent="0.25">
      <c r="A60" s="377" t="s">
        <v>162</v>
      </c>
      <c r="B60" s="377"/>
      <c r="C60" s="312" t="s">
        <v>91</v>
      </c>
      <c r="D60" s="314">
        <v>5.0000000000000001E-4</v>
      </c>
    </row>
    <row r="61" spans="1:4" s="300" customFormat="1" ht="11.25" customHeight="1" x14ac:dyDescent="0.25">
      <c r="A61" s="377" t="s">
        <v>163</v>
      </c>
      <c r="B61" s="377"/>
      <c r="C61" s="306" t="s">
        <v>153</v>
      </c>
      <c r="D61" s="350">
        <f>'Proposed Rates'!G210</f>
        <v>0.66</v>
      </c>
    </row>
    <row r="62" spans="1:4" s="315" customFormat="1" ht="18.75" customHeight="1" x14ac:dyDescent="0.3">
      <c r="A62" s="389" t="s">
        <v>167</v>
      </c>
      <c r="B62" s="389"/>
      <c r="C62" s="389"/>
      <c r="D62" s="401"/>
    </row>
    <row r="63" spans="1:4" s="300" customFormat="1" ht="48" customHeight="1" x14ac:dyDescent="0.25">
      <c r="A63" s="382" t="s">
        <v>168</v>
      </c>
      <c r="B63" s="382"/>
      <c r="C63" s="382"/>
      <c r="D63" s="393"/>
    </row>
    <row r="64" spans="1:4" s="300" customFormat="1" ht="6.75" customHeight="1" x14ac:dyDescent="0.25">
      <c r="A64" s="301"/>
      <c r="B64" s="301"/>
      <c r="C64" s="301"/>
      <c r="D64" s="316"/>
    </row>
    <row r="65" spans="1:4" s="300" customFormat="1" ht="11.25" customHeight="1" x14ac:dyDescent="0.25">
      <c r="A65" s="387" t="s">
        <v>146</v>
      </c>
      <c r="B65" s="388"/>
      <c r="C65" s="388"/>
      <c r="D65" s="388"/>
    </row>
    <row r="66" spans="1:4" s="300" customFormat="1" ht="6.75" customHeight="1" x14ac:dyDescent="0.25">
      <c r="A66" s="302"/>
      <c r="B66" s="303"/>
      <c r="C66" s="303"/>
      <c r="D66" s="303"/>
    </row>
    <row r="67" spans="1:4" s="300" customFormat="1" ht="36" customHeight="1" x14ac:dyDescent="0.25">
      <c r="A67" s="382" t="s">
        <v>147</v>
      </c>
      <c r="B67" s="382"/>
      <c r="C67" s="382"/>
      <c r="D67" s="393"/>
    </row>
    <row r="68" spans="1:4" s="300" customFormat="1" ht="6.75" customHeight="1" x14ac:dyDescent="0.25">
      <c r="A68" s="301"/>
      <c r="B68" s="301"/>
      <c r="C68" s="301"/>
      <c r="D68" s="316"/>
    </row>
    <row r="69" spans="1:4" s="300" customFormat="1" ht="48" customHeight="1" x14ac:dyDescent="0.25">
      <c r="A69" s="382" t="s">
        <v>148</v>
      </c>
      <c r="B69" s="382"/>
      <c r="C69" s="382"/>
      <c r="D69" s="393"/>
    </row>
    <row r="70" spans="1:4" s="300" customFormat="1" ht="6.75" customHeight="1" x14ac:dyDescent="0.25">
      <c r="A70" s="301"/>
      <c r="B70" s="301"/>
      <c r="C70" s="301"/>
      <c r="D70" s="316"/>
    </row>
    <row r="71" spans="1:4" s="300" customFormat="1" ht="48" customHeight="1" x14ac:dyDescent="0.25">
      <c r="A71" s="382" t="s">
        <v>149</v>
      </c>
      <c r="B71" s="382"/>
      <c r="C71" s="382"/>
      <c r="D71" s="393"/>
    </row>
    <row r="72" spans="1:4" s="300" customFormat="1" ht="6.75" customHeight="1" x14ac:dyDescent="0.25">
      <c r="A72" s="301"/>
      <c r="B72" s="301"/>
      <c r="C72" s="301"/>
      <c r="D72" s="316"/>
    </row>
    <row r="73" spans="1:4" s="300" customFormat="1" ht="96" customHeight="1" x14ac:dyDescent="0.25">
      <c r="A73" s="386" t="s">
        <v>169</v>
      </c>
      <c r="B73" s="386"/>
      <c r="C73" s="386"/>
      <c r="D73" s="386"/>
    </row>
    <row r="74" spans="1:4" s="300" customFormat="1" ht="96" customHeight="1" x14ac:dyDescent="0.25">
      <c r="A74" s="386" t="s">
        <v>170</v>
      </c>
      <c r="B74" s="386"/>
      <c r="C74" s="386"/>
      <c r="D74" s="386"/>
    </row>
    <row r="75" spans="1:4" s="300" customFormat="1" ht="36" customHeight="1" x14ac:dyDescent="0.25">
      <c r="A75" s="382" t="s">
        <v>150</v>
      </c>
      <c r="B75" s="382"/>
      <c r="C75" s="382"/>
      <c r="D75" s="382"/>
    </row>
    <row r="76" spans="1:4" s="300" customFormat="1" ht="24" customHeight="1" x14ac:dyDescent="0.25">
      <c r="A76" s="390" t="s">
        <v>171</v>
      </c>
      <c r="B76" s="390"/>
      <c r="C76" s="390"/>
      <c r="D76" s="390"/>
    </row>
    <row r="77" spans="1:4" s="300" customFormat="1" ht="6.75" customHeight="1" x14ac:dyDescent="0.25">
      <c r="A77" s="317"/>
      <c r="B77" s="317"/>
      <c r="C77" s="317"/>
      <c r="D77" s="317"/>
    </row>
    <row r="78" spans="1:4" s="300" customFormat="1" ht="15" customHeight="1" x14ac:dyDescent="0.25">
      <c r="A78" s="383" t="s">
        <v>151</v>
      </c>
      <c r="B78" s="384"/>
      <c r="C78" s="384"/>
      <c r="D78" s="384"/>
    </row>
    <row r="79" spans="1:4" s="300" customFormat="1" ht="6.75" customHeight="1" x14ac:dyDescent="0.25">
      <c r="A79" s="304"/>
      <c r="B79" s="305"/>
      <c r="C79" s="305"/>
      <c r="D79" s="305"/>
    </row>
    <row r="80" spans="1:4" s="300" customFormat="1" ht="11.25" customHeight="1" x14ac:dyDescent="0.25">
      <c r="A80" s="377" t="s">
        <v>152</v>
      </c>
      <c r="B80" s="377"/>
      <c r="C80" s="306" t="s">
        <v>153</v>
      </c>
      <c r="D80" s="352">
        <f>'Proposed Rates'!G9</f>
        <v>224.12</v>
      </c>
    </row>
    <row r="81" spans="1:4" s="300" customFormat="1" ht="11.25" customHeight="1" x14ac:dyDescent="0.25">
      <c r="A81" s="377" t="s">
        <v>19</v>
      </c>
      <c r="B81" s="377"/>
      <c r="C81" s="306" t="s">
        <v>92</v>
      </c>
      <c r="D81" s="352">
        <f>'Proposed Rates'!G22</f>
        <v>6.2972999999999999</v>
      </c>
    </row>
    <row r="82" spans="1:4" s="300" customFormat="1" ht="11.25" customHeight="1" x14ac:dyDescent="0.25">
      <c r="A82" s="377" t="s">
        <v>156</v>
      </c>
      <c r="B82" s="377"/>
      <c r="C82" s="306" t="s">
        <v>92</v>
      </c>
      <c r="D82" s="307">
        <f>'Proposed Rates'!G235</f>
        <v>2.494E-2</v>
      </c>
    </row>
    <row r="83" spans="1:4" s="300" customFormat="1" ht="12" customHeight="1" x14ac:dyDescent="0.25">
      <c r="A83" s="377" t="s">
        <v>157</v>
      </c>
      <c r="B83" s="377"/>
      <c r="C83" s="306" t="s">
        <v>92</v>
      </c>
      <c r="D83" s="307">
        <f>'Proposed Rates'!G155</f>
        <v>2.8389000000000002</v>
      </c>
    </row>
    <row r="84" spans="1:4" s="300" customFormat="1" ht="12" customHeight="1" x14ac:dyDescent="0.25">
      <c r="A84" s="377" t="s">
        <v>158</v>
      </c>
      <c r="B84" s="377"/>
      <c r="C84" s="306" t="s">
        <v>92</v>
      </c>
      <c r="D84" s="307">
        <f>'Proposed Rates'!G169</f>
        <v>2.0426000000000002</v>
      </c>
    </row>
    <row r="85" spans="1:4" s="300" customFormat="1" ht="12" customHeight="1" x14ac:dyDescent="0.25">
      <c r="A85" s="308"/>
      <c r="B85" s="308"/>
      <c r="C85" s="306"/>
      <c r="D85" s="307"/>
    </row>
    <row r="86" spans="1:4" s="300" customFormat="1" ht="15" customHeight="1" x14ac:dyDescent="0.25">
      <c r="A86" s="379" t="s">
        <v>159</v>
      </c>
      <c r="B86" s="378"/>
      <c r="C86" s="306"/>
      <c r="D86" s="310"/>
    </row>
    <row r="87" spans="1:4" s="300" customFormat="1" ht="6.75" customHeight="1" x14ac:dyDescent="0.25">
      <c r="A87" s="311"/>
      <c r="B87" s="309"/>
      <c r="C87" s="306"/>
      <c r="D87" s="310"/>
    </row>
    <row r="88" spans="1:4" s="300" customFormat="1" ht="11.25" customHeight="1" x14ac:dyDescent="0.25">
      <c r="A88" s="377" t="s">
        <v>160</v>
      </c>
      <c r="B88" s="377"/>
      <c r="C88" s="312" t="s">
        <v>91</v>
      </c>
      <c r="D88" s="313">
        <v>3.0000000000000001E-3</v>
      </c>
    </row>
    <row r="89" spans="1:4" s="300" customFormat="1" ht="11.25" customHeight="1" x14ac:dyDescent="0.25">
      <c r="A89" s="378" t="s">
        <v>161</v>
      </c>
      <c r="B89" s="378"/>
      <c r="C89" s="312" t="s">
        <v>91</v>
      </c>
      <c r="D89" s="314">
        <v>4.0000000000000002E-4</v>
      </c>
    </row>
    <row r="90" spans="1:4" s="300" customFormat="1" ht="11.25" customHeight="1" x14ac:dyDescent="0.25">
      <c r="A90" s="377" t="s">
        <v>162</v>
      </c>
      <c r="B90" s="377"/>
      <c r="C90" s="312" t="s">
        <v>91</v>
      </c>
      <c r="D90" s="314">
        <v>5.0000000000000001E-4</v>
      </c>
    </row>
    <row r="91" spans="1:4" s="300" customFormat="1" ht="11.25" customHeight="1" x14ac:dyDescent="0.25">
      <c r="A91" s="377" t="s">
        <v>163</v>
      </c>
      <c r="B91" s="377"/>
      <c r="C91" s="306" t="s">
        <v>153</v>
      </c>
      <c r="D91" s="350">
        <f>'Proposed Rates'!G211</f>
        <v>0.66</v>
      </c>
    </row>
    <row r="92" spans="1:4" s="315" customFormat="1" ht="18.75" customHeight="1" x14ac:dyDescent="0.3">
      <c r="A92" s="389" t="s">
        <v>172</v>
      </c>
      <c r="B92" s="389"/>
      <c r="C92" s="389"/>
      <c r="D92" s="401"/>
    </row>
    <row r="93" spans="1:4" s="300" customFormat="1" ht="48" customHeight="1" x14ac:dyDescent="0.25">
      <c r="A93" s="382" t="s">
        <v>173</v>
      </c>
      <c r="B93" s="382"/>
      <c r="C93" s="382"/>
      <c r="D93" s="393"/>
    </row>
    <row r="94" spans="1:4" s="300" customFormat="1" ht="6.75" customHeight="1" x14ac:dyDescent="0.25">
      <c r="A94" s="301"/>
      <c r="B94" s="301"/>
      <c r="C94" s="301"/>
      <c r="D94" s="316"/>
    </row>
    <row r="95" spans="1:4" s="300" customFormat="1" ht="11.25" customHeight="1" x14ac:dyDescent="0.25">
      <c r="A95" s="387" t="s">
        <v>146</v>
      </c>
      <c r="B95" s="388"/>
      <c r="C95" s="388"/>
      <c r="D95" s="388"/>
    </row>
    <row r="96" spans="1:4" s="300" customFormat="1" ht="6.75" customHeight="1" x14ac:dyDescent="0.25">
      <c r="A96" s="302"/>
      <c r="B96" s="303"/>
      <c r="C96" s="303"/>
      <c r="D96" s="303"/>
    </row>
    <row r="97" spans="1:4" s="300" customFormat="1" ht="36" customHeight="1" x14ac:dyDescent="0.25">
      <c r="A97" s="382" t="s">
        <v>147</v>
      </c>
      <c r="B97" s="382"/>
      <c r="C97" s="382"/>
      <c r="D97" s="393"/>
    </row>
    <row r="98" spans="1:4" s="300" customFormat="1" ht="6.75" customHeight="1" x14ac:dyDescent="0.25">
      <c r="A98" s="301"/>
      <c r="B98" s="301"/>
      <c r="C98" s="301"/>
      <c r="D98" s="316"/>
    </row>
    <row r="99" spans="1:4" s="300" customFormat="1" ht="48" customHeight="1" x14ac:dyDescent="0.25">
      <c r="A99" s="382" t="s">
        <v>174</v>
      </c>
      <c r="B99" s="382"/>
      <c r="C99" s="382"/>
      <c r="D99" s="393"/>
    </row>
    <row r="100" spans="1:4" s="300" customFormat="1" ht="6.75" customHeight="1" x14ac:dyDescent="0.25">
      <c r="A100" s="301"/>
      <c r="B100" s="301"/>
      <c r="C100" s="301"/>
      <c r="D100" s="316"/>
    </row>
    <row r="101" spans="1:4" s="300" customFormat="1" ht="48" customHeight="1" x14ac:dyDescent="0.25">
      <c r="A101" s="382" t="s">
        <v>149</v>
      </c>
      <c r="B101" s="382"/>
      <c r="C101" s="382"/>
      <c r="D101" s="393"/>
    </row>
    <row r="102" spans="1:4" s="300" customFormat="1" ht="6.75" customHeight="1" x14ac:dyDescent="0.25">
      <c r="A102" s="301"/>
      <c r="B102" s="301"/>
      <c r="C102" s="301"/>
      <c r="D102" s="316"/>
    </row>
    <row r="103" spans="1:4" s="300" customFormat="1" ht="96" customHeight="1" x14ac:dyDescent="0.25">
      <c r="A103" s="386" t="s">
        <v>169</v>
      </c>
      <c r="B103" s="386"/>
      <c r="C103" s="386"/>
      <c r="D103" s="386"/>
    </row>
    <row r="104" spans="1:4" s="300" customFormat="1" ht="96" customHeight="1" x14ac:dyDescent="0.25">
      <c r="A104" s="386" t="s">
        <v>170</v>
      </c>
      <c r="B104" s="386"/>
      <c r="C104" s="386"/>
      <c r="D104" s="386"/>
    </row>
    <row r="105" spans="1:4" s="300" customFormat="1" ht="36" customHeight="1" x14ac:dyDescent="0.25">
      <c r="A105" s="382" t="s">
        <v>150</v>
      </c>
      <c r="B105" s="382"/>
      <c r="C105" s="382"/>
      <c r="D105" s="393"/>
    </row>
    <row r="106" spans="1:4" s="300" customFormat="1" ht="24" customHeight="1" x14ac:dyDescent="0.25">
      <c r="A106" s="390" t="s">
        <v>171</v>
      </c>
      <c r="B106" s="390"/>
      <c r="C106" s="390"/>
      <c r="D106" s="390"/>
    </row>
    <row r="107" spans="1:4" s="300" customFormat="1" ht="6.75" customHeight="1" x14ac:dyDescent="0.25">
      <c r="A107" s="317"/>
      <c r="B107" s="317"/>
      <c r="C107" s="317"/>
      <c r="D107" s="317"/>
    </row>
    <row r="108" spans="1:4" s="300" customFormat="1" ht="15" customHeight="1" x14ac:dyDescent="0.25">
      <c r="A108" s="383" t="s">
        <v>151</v>
      </c>
      <c r="B108" s="384"/>
      <c r="C108" s="384"/>
      <c r="D108" s="384"/>
    </row>
    <row r="109" spans="1:4" s="300" customFormat="1" ht="6.75" customHeight="1" x14ac:dyDescent="0.25">
      <c r="A109" s="304"/>
      <c r="B109" s="305"/>
      <c r="C109" s="305"/>
      <c r="D109" s="305"/>
    </row>
    <row r="110" spans="1:4" s="300" customFormat="1" ht="11.25" customHeight="1" x14ac:dyDescent="0.25">
      <c r="A110" s="377" t="s">
        <v>152</v>
      </c>
      <c r="B110" s="377"/>
      <c r="C110" s="306" t="s">
        <v>153</v>
      </c>
      <c r="D110" s="359">
        <f>'Proposed Rates'!G10</f>
        <v>4432.82</v>
      </c>
    </row>
    <row r="111" spans="1:4" s="300" customFormat="1" ht="11.25" customHeight="1" x14ac:dyDescent="0.25">
      <c r="A111" s="377" t="s">
        <v>19</v>
      </c>
      <c r="B111" s="377"/>
      <c r="C111" s="306" t="s">
        <v>92</v>
      </c>
      <c r="D111" s="353">
        <f>'Proposed Rates'!G23</f>
        <v>5.9119999999999999</v>
      </c>
    </row>
    <row r="112" spans="1:4" s="300" customFormat="1" ht="11.25" customHeight="1" x14ac:dyDescent="0.25">
      <c r="A112" s="377" t="s">
        <v>156</v>
      </c>
      <c r="B112" s="377"/>
      <c r="C112" s="306" t="s">
        <v>92</v>
      </c>
      <c r="D112" s="307">
        <f>'Proposed Rates'!G236</f>
        <v>2.666E-2</v>
      </c>
    </row>
    <row r="113" spans="1:4" s="300" customFormat="1" ht="12.75" customHeight="1" x14ac:dyDescent="0.25">
      <c r="A113" s="377" t="s">
        <v>157</v>
      </c>
      <c r="B113" s="377"/>
      <c r="C113" s="306" t="s">
        <v>92</v>
      </c>
      <c r="D113" s="307">
        <f>'Proposed Rates'!G156</f>
        <v>2.9476</v>
      </c>
    </row>
    <row r="114" spans="1:4" s="300" customFormat="1" ht="13.5" customHeight="1" x14ac:dyDescent="0.25">
      <c r="A114" s="377" t="s">
        <v>158</v>
      </c>
      <c r="B114" s="377"/>
      <c r="C114" s="306" t="s">
        <v>92</v>
      </c>
      <c r="D114" s="307">
        <f>'Proposed Rates'!G170</f>
        <v>2.1831</v>
      </c>
    </row>
    <row r="115" spans="1:4" s="300" customFormat="1" ht="6.75" customHeight="1" x14ac:dyDescent="0.25">
      <c r="A115" s="308"/>
      <c r="B115" s="308"/>
      <c r="C115" s="306"/>
      <c r="D115" s="307"/>
    </row>
    <row r="116" spans="1:4" s="300" customFormat="1" ht="15" customHeight="1" x14ac:dyDescent="0.25">
      <c r="A116" s="379" t="s">
        <v>159</v>
      </c>
      <c r="B116" s="378"/>
      <c r="C116" s="306"/>
      <c r="D116" s="310"/>
    </row>
    <row r="117" spans="1:4" s="300" customFormat="1" ht="6.75" customHeight="1" x14ac:dyDescent="0.25">
      <c r="A117" s="311"/>
      <c r="B117" s="309"/>
      <c r="C117" s="306"/>
      <c r="D117" s="310"/>
    </row>
    <row r="118" spans="1:4" s="300" customFormat="1" ht="11.25" customHeight="1" x14ac:dyDescent="0.25">
      <c r="A118" s="377" t="s">
        <v>160</v>
      </c>
      <c r="B118" s="377"/>
      <c r="C118" s="312" t="s">
        <v>91</v>
      </c>
      <c r="D118" s="313">
        <v>3.0000000000000001E-3</v>
      </c>
    </row>
    <row r="119" spans="1:4" s="300" customFormat="1" ht="11.25" customHeight="1" x14ac:dyDescent="0.25">
      <c r="A119" s="378" t="s">
        <v>161</v>
      </c>
      <c r="B119" s="378"/>
      <c r="C119" s="312" t="s">
        <v>91</v>
      </c>
      <c r="D119" s="314">
        <v>4.0000000000000002E-4</v>
      </c>
    </row>
    <row r="120" spans="1:4" s="300" customFormat="1" ht="11.25" customHeight="1" x14ac:dyDescent="0.25">
      <c r="A120" s="377" t="s">
        <v>162</v>
      </c>
      <c r="B120" s="377"/>
      <c r="C120" s="312" t="s">
        <v>91</v>
      </c>
      <c r="D120" s="314">
        <v>5.0000000000000001E-4</v>
      </c>
    </row>
    <row r="121" spans="1:4" s="300" customFormat="1" ht="11.25" customHeight="1" x14ac:dyDescent="0.25">
      <c r="A121" s="377" t="s">
        <v>163</v>
      </c>
      <c r="B121" s="377"/>
      <c r="C121" s="306" t="s">
        <v>153</v>
      </c>
      <c r="D121" s="350">
        <f>'Proposed Rates'!G212</f>
        <v>0.66</v>
      </c>
    </row>
    <row r="122" spans="1:4" s="315" customFormat="1" ht="18.75" customHeight="1" x14ac:dyDescent="0.3">
      <c r="A122" s="389" t="s">
        <v>175</v>
      </c>
      <c r="B122" s="389"/>
      <c r="C122" s="389"/>
      <c r="D122" s="401"/>
    </row>
    <row r="123" spans="1:4" s="300" customFormat="1" ht="48" customHeight="1" x14ac:dyDescent="0.25">
      <c r="A123" s="382" t="s">
        <v>176</v>
      </c>
      <c r="B123" s="382"/>
      <c r="C123" s="382"/>
      <c r="D123" s="393"/>
    </row>
    <row r="124" spans="1:4" s="300" customFormat="1" ht="6.75" customHeight="1" x14ac:dyDescent="0.25">
      <c r="A124" s="301"/>
      <c r="B124" s="301"/>
      <c r="C124" s="301"/>
      <c r="D124" s="316"/>
    </row>
    <row r="125" spans="1:4" s="300" customFormat="1" ht="11.25" customHeight="1" x14ac:dyDescent="0.25">
      <c r="A125" s="387" t="s">
        <v>146</v>
      </c>
      <c r="B125" s="388"/>
      <c r="C125" s="388"/>
      <c r="D125" s="388"/>
    </row>
    <row r="126" spans="1:4" s="300" customFormat="1" ht="6.75" customHeight="1" x14ac:dyDescent="0.25">
      <c r="A126" s="302"/>
      <c r="B126" s="303"/>
      <c r="C126" s="303"/>
      <c r="D126" s="303"/>
    </row>
    <row r="127" spans="1:4" s="300" customFormat="1" ht="36" customHeight="1" x14ac:dyDescent="0.25">
      <c r="A127" s="382" t="s">
        <v>147</v>
      </c>
      <c r="B127" s="382"/>
      <c r="C127" s="382"/>
      <c r="D127" s="393"/>
    </row>
    <row r="128" spans="1:4" s="300" customFormat="1" ht="6.75" customHeight="1" x14ac:dyDescent="0.25">
      <c r="A128" s="301"/>
      <c r="B128" s="301"/>
      <c r="C128" s="301"/>
      <c r="D128" s="316"/>
    </row>
    <row r="129" spans="1:4" s="300" customFormat="1" ht="48" customHeight="1" x14ac:dyDescent="0.25">
      <c r="A129" s="382" t="s">
        <v>177</v>
      </c>
      <c r="B129" s="382"/>
      <c r="C129" s="382"/>
      <c r="D129" s="393"/>
    </row>
    <row r="130" spans="1:4" s="300" customFormat="1" ht="6.75" customHeight="1" x14ac:dyDescent="0.25">
      <c r="A130" s="301"/>
      <c r="B130" s="301"/>
      <c r="C130" s="301"/>
      <c r="D130" s="316"/>
    </row>
    <row r="131" spans="1:4" s="300" customFormat="1" ht="48" customHeight="1" x14ac:dyDescent="0.25">
      <c r="A131" s="382" t="s">
        <v>149</v>
      </c>
      <c r="B131" s="382"/>
      <c r="C131" s="382"/>
      <c r="D131" s="393"/>
    </row>
    <row r="132" spans="1:4" s="300" customFormat="1" ht="6.75" customHeight="1" x14ac:dyDescent="0.25">
      <c r="A132" s="301"/>
      <c r="B132" s="301"/>
      <c r="C132" s="301"/>
      <c r="D132" s="316"/>
    </row>
    <row r="133" spans="1:4" s="300" customFormat="1" ht="96" customHeight="1" x14ac:dyDescent="0.25">
      <c r="A133" s="386" t="s">
        <v>169</v>
      </c>
      <c r="B133" s="386"/>
      <c r="C133" s="386"/>
      <c r="D133" s="386"/>
    </row>
    <row r="134" spans="1:4" s="300" customFormat="1" ht="96" customHeight="1" x14ac:dyDescent="0.25">
      <c r="A134" s="386" t="s">
        <v>170</v>
      </c>
      <c r="B134" s="386"/>
      <c r="C134" s="386"/>
      <c r="D134" s="386"/>
    </row>
    <row r="135" spans="1:4" s="300" customFormat="1" ht="36" customHeight="1" x14ac:dyDescent="0.25">
      <c r="A135" s="382" t="s">
        <v>150</v>
      </c>
      <c r="B135" s="382"/>
      <c r="C135" s="382"/>
      <c r="D135" s="393"/>
    </row>
    <row r="136" spans="1:4" s="300" customFormat="1" ht="24" customHeight="1" x14ac:dyDescent="0.25">
      <c r="A136" s="390" t="s">
        <v>171</v>
      </c>
      <c r="B136" s="390"/>
      <c r="C136" s="390"/>
      <c r="D136" s="390"/>
    </row>
    <row r="137" spans="1:4" s="300" customFormat="1" ht="6.75" customHeight="1" x14ac:dyDescent="0.25">
      <c r="A137" s="317"/>
      <c r="B137" s="317"/>
      <c r="C137" s="317"/>
      <c r="D137" s="317"/>
    </row>
    <row r="138" spans="1:4" s="300" customFormat="1" ht="15" customHeight="1" x14ac:dyDescent="0.25">
      <c r="A138" s="383" t="s">
        <v>151</v>
      </c>
      <c r="B138" s="384"/>
      <c r="C138" s="384"/>
      <c r="D138" s="384"/>
    </row>
    <row r="139" spans="1:4" s="300" customFormat="1" ht="6.75" customHeight="1" x14ac:dyDescent="0.25">
      <c r="A139" s="304"/>
      <c r="B139" s="305"/>
      <c r="C139" s="305"/>
      <c r="D139" s="305"/>
    </row>
    <row r="140" spans="1:4" s="300" customFormat="1" ht="11.25" customHeight="1" x14ac:dyDescent="0.25">
      <c r="A140" s="377" t="s">
        <v>152</v>
      </c>
      <c r="B140" s="377"/>
      <c r="C140" s="306" t="s">
        <v>153</v>
      </c>
      <c r="D140" s="358">
        <f>'Proposed Rates'!G11</f>
        <v>15886.89</v>
      </c>
    </row>
    <row r="141" spans="1:4" s="300" customFormat="1" ht="11.25" customHeight="1" x14ac:dyDescent="0.25">
      <c r="A141" s="377" t="s">
        <v>19</v>
      </c>
      <c r="B141" s="377"/>
      <c r="C141" s="306" t="s">
        <v>92</v>
      </c>
      <c r="D141" s="352">
        <f>'Proposed Rates'!G24</f>
        <v>5.8442999999999996</v>
      </c>
    </row>
    <row r="142" spans="1:4" s="300" customFormat="1" ht="11.25" customHeight="1" x14ac:dyDescent="0.25">
      <c r="A142" s="377" t="s">
        <v>156</v>
      </c>
      <c r="B142" s="377"/>
      <c r="C142" s="306" t="s">
        <v>92</v>
      </c>
      <c r="D142" s="307">
        <f>'Proposed Rates'!G237</f>
        <v>3.0020000000000002E-2</v>
      </c>
    </row>
    <row r="143" spans="1:4" s="300" customFormat="1" ht="11.25" customHeight="1" x14ac:dyDescent="0.25">
      <c r="A143" s="377" t="s">
        <v>157</v>
      </c>
      <c r="B143" s="377"/>
      <c r="C143" s="306" t="s">
        <v>92</v>
      </c>
      <c r="D143" s="307">
        <f>'Proposed Rates'!G157</f>
        <v>3.2675999999999998</v>
      </c>
    </row>
    <row r="144" spans="1:4" s="300" customFormat="1" ht="15" customHeight="1" x14ac:dyDescent="0.25">
      <c r="A144" s="377" t="s">
        <v>158</v>
      </c>
      <c r="B144" s="377"/>
      <c r="C144" s="306" t="s">
        <v>92</v>
      </c>
      <c r="D144" s="307">
        <f>'Proposed Rates'!G171</f>
        <v>2.4584999999999999</v>
      </c>
    </row>
    <row r="145" spans="1:4" s="300" customFormat="1" ht="6.75" customHeight="1" x14ac:dyDescent="0.25">
      <c r="A145" s="308"/>
      <c r="B145" s="308"/>
      <c r="C145" s="306"/>
      <c r="D145" s="307"/>
    </row>
    <row r="146" spans="1:4" s="300" customFormat="1" ht="15" customHeight="1" x14ac:dyDescent="0.25">
      <c r="A146" s="379" t="s">
        <v>159</v>
      </c>
      <c r="B146" s="378"/>
      <c r="C146" s="306"/>
      <c r="D146" s="310"/>
    </row>
    <row r="147" spans="1:4" s="300" customFormat="1" ht="6.75" customHeight="1" x14ac:dyDescent="0.25">
      <c r="A147" s="311"/>
      <c r="B147" s="309"/>
      <c r="C147" s="306"/>
      <c r="D147" s="310"/>
    </row>
    <row r="148" spans="1:4" s="300" customFormat="1" ht="11.25" customHeight="1" x14ac:dyDescent="0.25">
      <c r="A148" s="377" t="s">
        <v>160</v>
      </c>
      <c r="B148" s="377"/>
      <c r="C148" s="312" t="s">
        <v>91</v>
      </c>
      <c r="D148" s="313">
        <v>3.0000000000000001E-3</v>
      </c>
    </row>
    <row r="149" spans="1:4" s="300" customFormat="1" ht="11.25" customHeight="1" x14ac:dyDescent="0.25">
      <c r="A149" s="378" t="s">
        <v>161</v>
      </c>
      <c r="B149" s="378"/>
      <c r="C149" s="312" t="s">
        <v>91</v>
      </c>
      <c r="D149" s="314">
        <v>4.0000000000000002E-4</v>
      </c>
    </row>
    <row r="150" spans="1:4" s="300" customFormat="1" ht="11.25" customHeight="1" x14ac:dyDescent="0.25">
      <c r="A150" s="377" t="s">
        <v>162</v>
      </c>
      <c r="B150" s="377"/>
      <c r="C150" s="312" t="s">
        <v>91</v>
      </c>
      <c r="D150" s="314">
        <v>5.0000000000000001E-4</v>
      </c>
    </row>
    <row r="151" spans="1:4" s="300" customFormat="1" ht="11.25" customHeight="1" x14ac:dyDescent="0.25">
      <c r="A151" s="377" t="s">
        <v>163</v>
      </c>
      <c r="B151" s="377"/>
      <c r="C151" s="306" t="s">
        <v>153</v>
      </c>
      <c r="D151" s="350">
        <f>'Proposed Rates'!G213</f>
        <v>0.66</v>
      </c>
    </row>
    <row r="152" spans="1:4" s="315" customFormat="1" ht="18.75" customHeight="1" x14ac:dyDescent="0.3">
      <c r="A152" s="389" t="s">
        <v>178</v>
      </c>
      <c r="B152" s="389"/>
      <c r="C152" s="389"/>
      <c r="D152" s="401"/>
    </row>
    <row r="153" spans="1:4" s="300" customFormat="1" ht="84" customHeight="1" x14ac:dyDescent="0.25">
      <c r="A153" s="382" t="s">
        <v>179</v>
      </c>
      <c r="B153" s="382"/>
      <c r="C153" s="382"/>
      <c r="D153" s="393"/>
    </row>
    <row r="154" spans="1:4" s="300" customFormat="1" ht="6.75" customHeight="1" x14ac:dyDescent="0.25">
      <c r="A154" s="301"/>
      <c r="B154" s="301"/>
      <c r="C154" s="301"/>
      <c r="D154" s="316"/>
    </row>
    <row r="155" spans="1:4" s="300" customFormat="1" ht="11.25" customHeight="1" x14ac:dyDescent="0.25">
      <c r="A155" s="387" t="s">
        <v>146</v>
      </c>
      <c r="B155" s="388"/>
      <c r="C155" s="388"/>
      <c r="D155" s="388"/>
    </row>
    <row r="156" spans="1:4" s="300" customFormat="1" ht="6.75" customHeight="1" x14ac:dyDescent="0.25">
      <c r="A156" s="302"/>
      <c r="B156" s="303"/>
      <c r="C156" s="303"/>
      <c r="D156" s="303"/>
    </row>
    <row r="157" spans="1:4" s="300" customFormat="1" ht="36" customHeight="1" x14ac:dyDescent="0.25">
      <c r="A157" s="382" t="s">
        <v>147</v>
      </c>
      <c r="B157" s="382"/>
      <c r="C157" s="382"/>
      <c r="D157" s="393"/>
    </row>
    <row r="158" spans="1:4" s="300" customFormat="1" ht="6.75" customHeight="1" x14ac:dyDescent="0.25">
      <c r="A158" s="301"/>
      <c r="B158" s="301"/>
      <c r="C158" s="301"/>
      <c r="D158" s="316"/>
    </row>
    <row r="159" spans="1:4" s="300" customFormat="1" ht="48" customHeight="1" x14ac:dyDescent="0.25">
      <c r="A159" s="382" t="s">
        <v>148</v>
      </c>
      <c r="B159" s="382"/>
      <c r="C159" s="382"/>
      <c r="D159" s="393"/>
    </row>
    <row r="160" spans="1:4" s="300" customFormat="1" ht="6.75" customHeight="1" x14ac:dyDescent="0.25">
      <c r="A160" s="301"/>
      <c r="B160" s="301"/>
      <c r="C160" s="301"/>
      <c r="D160" s="316"/>
    </row>
    <row r="161" spans="1:4" s="300" customFormat="1" ht="48" customHeight="1" x14ac:dyDescent="0.25">
      <c r="A161" s="382" t="s">
        <v>149</v>
      </c>
      <c r="B161" s="382"/>
      <c r="C161" s="382"/>
      <c r="D161" s="393"/>
    </row>
    <row r="162" spans="1:4" s="300" customFormat="1" ht="6.75" customHeight="1" x14ac:dyDescent="0.25">
      <c r="A162" s="301"/>
      <c r="B162" s="301"/>
      <c r="C162" s="301"/>
      <c r="D162" s="316"/>
    </row>
    <row r="163" spans="1:4" s="300" customFormat="1" ht="36" customHeight="1" x14ac:dyDescent="0.25">
      <c r="A163" s="382" t="s">
        <v>150</v>
      </c>
      <c r="B163" s="382"/>
      <c r="C163" s="382"/>
      <c r="D163" s="393"/>
    </row>
    <row r="164" spans="1:4" s="300" customFormat="1" ht="6.75" customHeight="1" x14ac:dyDescent="0.25">
      <c r="A164" s="301"/>
      <c r="B164" s="301"/>
      <c r="C164" s="301"/>
      <c r="D164" s="316"/>
    </row>
    <row r="165" spans="1:4" s="300" customFormat="1" ht="15" customHeight="1" x14ac:dyDescent="0.25">
      <c r="A165" s="383" t="s">
        <v>151</v>
      </c>
      <c r="B165" s="384"/>
      <c r="C165" s="384"/>
      <c r="D165" s="384"/>
    </row>
    <row r="166" spans="1:4" s="300" customFormat="1" ht="6.75" customHeight="1" x14ac:dyDescent="0.25">
      <c r="A166" s="304"/>
      <c r="B166" s="305"/>
      <c r="C166" s="305"/>
      <c r="D166" s="305"/>
    </row>
    <row r="167" spans="1:4" s="300" customFormat="1" ht="11.25" customHeight="1" x14ac:dyDescent="0.25">
      <c r="A167" s="377" t="s">
        <v>180</v>
      </c>
      <c r="B167" s="377"/>
      <c r="C167" s="306" t="s">
        <v>153</v>
      </c>
      <c r="D167" s="352">
        <f>'Proposed Rates'!G14</f>
        <v>6.63</v>
      </c>
    </row>
    <row r="168" spans="1:4" s="300" customFormat="1" ht="11.25" customHeight="1" x14ac:dyDescent="0.25">
      <c r="A168" s="377" t="s">
        <v>19</v>
      </c>
      <c r="B168" s="377"/>
      <c r="C168" s="306" t="s">
        <v>91</v>
      </c>
      <c r="D168" s="352">
        <f>'Proposed Rates'!G27</f>
        <v>3.1600000000000003E-2</v>
      </c>
    </row>
    <row r="169" spans="1:4" s="300" customFormat="1" ht="11.25" customHeight="1" x14ac:dyDescent="0.25">
      <c r="A169" s="377" t="s">
        <v>156</v>
      </c>
      <c r="B169" s="377"/>
      <c r="C169" s="306" t="s">
        <v>91</v>
      </c>
      <c r="D169" s="307">
        <f>'Proposed Rates'!G240</f>
        <v>6.0000000000000002E-5</v>
      </c>
    </row>
    <row r="170" spans="1:4" s="300" customFormat="1" ht="13.5" customHeight="1" x14ac:dyDescent="0.25">
      <c r="A170" s="377" t="s">
        <v>157</v>
      </c>
      <c r="B170" s="377"/>
      <c r="C170" s="306" t="s">
        <v>91</v>
      </c>
      <c r="D170" s="307">
        <f>'Proposed Rates'!G160</f>
        <v>6.8999999999999999E-3</v>
      </c>
    </row>
    <row r="171" spans="1:4" s="300" customFormat="1" ht="12.75" customHeight="1" x14ac:dyDescent="0.25">
      <c r="A171" s="377" t="s">
        <v>158</v>
      </c>
      <c r="B171" s="377"/>
      <c r="C171" s="306" t="s">
        <v>91</v>
      </c>
      <c r="D171" s="319">
        <f>'Proposed Rates'!G174</f>
        <v>5.0000000000000001E-3</v>
      </c>
    </row>
    <row r="172" spans="1:4" s="300" customFormat="1" ht="6.75" customHeight="1" x14ac:dyDescent="0.25">
      <c r="A172" s="308"/>
      <c r="B172" s="308"/>
      <c r="C172" s="306"/>
      <c r="D172" s="307"/>
    </row>
    <row r="173" spans="1:4" s="300" customFormat="1" ht="15" customHeight="1" x14ac:dyDescent="0.25">
      <c r="A173" s="379" t="s">
        <v>159</v>
      </c>
      <c r="B173" s="378"/>
      <c r="C173" s="306"/>
      <c r="D173" s="310"/>
    </row>
    <row r="174" spans="1:4" s="300" customFormat="1" ht="6.75" customHeight="1" x14ac:dyDescent="0.25">
      <c r="A174" s="311"/>
      <c r="B174" s="309"/>
      <c r="C174" s="306"/>
      <c r="D174" s="310"/>
    </row>
    <row r="175" spans="1:4" s="300" customFormat="1" ht="11.25" customHeight="1" x14ac:dyDescent="0.25">
      <c r="A175" s="377" t="s">
        <v>160</v>
      </c>
      <c r="B175" s="377"/>
      <c r="C175" s="312" t="s">
        <v>91</v>
      </c>
      <c r="D175" s="313">
        <v>3.0000000000000001E-3</v>
      </c>
    </row>
    <row r="176" spans="1:4" s="300" customFormat="1" ht="11.25" customHeight="1" x14ac:dyDescent="0.25">
      <c r="A176" s="378" t="s">
        <v>161</v>
      </c>
      <c r="B176" s="378"/>
      <c r="C176" s="312" t="s">
        <v>91</v>
      </c>
      <c r="D176" s="314">
        <v>4.0000000000000002E-4</v>
      </c>
    </row>
    <row r="177" spans="1:4" s="300" customFormat="1" ht="11.25" customHeight="1" x14ac:dyDescent="0.25">
      <c r="A177" s="377" t="s">
        <v>162</v>
      </c>
      <c r="B177" s="377"/>
      <c r="C177" s="312" t="s">
        <v>91</v>
      </c>
      <c r="D177" s="314">
        <v>5.0000000000000001E-4</v>
      </c>
    </row>
    <row r="178" spans="1:4" s="300" customFormat="1" ht="11.25" customHeight="1" x14ac:dyDescent="0.25">
      <c r="A178" s="377" t="s">
        <v>163</v>
      </c>
      <c r="B178" s="377"/>
      <c r="C178" s="306" t="s">
        <v>153</v>
      </c>
      <c r="D178" s="350">
        <f>'Proposed Rates'!G216</f>
        <v>0.66</v>
      </c>
    </row>
    <row r="179" spans="1:4" s="315" customFormat="1" ht="18.75" customHeight="1" x14ac:dyDescent="0.3">
      <c r="A179" s="389" t="s">
        <v>181</v>
      </c>
      <c r="B179" s="389"/>
      <c r="C179" s="389"/>
      <c r="D179" s="401"/>
    </row>
    <row r="180" spans="1:4" s="300" customFormat="1" ht="36" customHeight="1" x14ac:dyDescent="0.25">
      <c r="A180" s="382" t="s">
        <v>182</v>
      </c>
      <c r="B180" s="382"/>
      <c r="C180" s="382"/>
      <c r="D180" s="393"/>
    </row>
    <row r="181" spans="1:4" s="300" customFormat="1" ht="6.75" customHeight="1" x14ac:dyDescent="0.25">
      <c r="A181" s="301"/>
      <c r="B181" s="301"/>
      <c r="C181" s="301"/>
      <c r="D181" s="316"/>
    </row>
    <row r="182" spans="1:4" s="300" customFormat="1" ht="11.25" customHeight="1" x14ac:dyDescent="0.25">
      <c r="A182" s="387" t="s">
        <v>146</v>
      </c>
      <c r="B182" s="388"/>
      <c r="C182" s="388"/>
      <c r="D182" s="388"/>
    </row>
    <row r="183" spans="1:4" s="300" customFormat="1" ht="6.75" customHeight="1" x14ac:dyDescent="0.25">
      <c r="A183" s="302"/>
      <c r="B183" s="303"/>
      <c r="C183" s="303"/>
      <c r="D183" s="303"/>
    </row>
    <row r="184" spans="1:4" s="300" customFormat="1" ht="36" customHeight="1" x14ac:dyDescent="0.25">
      <c r="A184" s="382" t="s">
        <v>147</v>
      </c>
      <c r="B184" s="382"/>
      <c r="C184" s="382"/>
      <c r="D184" s="393"/>
    </row>
    <row r="185" spans="1:4" s="300" customFormat="1" ht="6.75" customHeight="1" x14ac:dyDescent="0.25">
      <c r="A185" s="301"/>
      <c r="B185" s="301"/>
      <c r="C185" s="301"/>
      <c r="D185" s="316"/>
    </row>
    <row r="186" spans="1:4" s="300" customFormat="1" ht="48" customHeight="1" x14ac:dyDescent="0.25">
      <c r="A186" s="382" t="s">
        <v>148</v>
      </c>
      <c r="B186" s="382"/>
      <c r="C186" s="382"/>
      <c r="D186" s="393"/>
    </row>
    <row r="187" spans="1:4" s="300" customFormat="1" ht="6.75" customHeight="1" x14ac:dyDescent="0.25">
      <c r="A187" s="301"/>
      <c r="B187" s="301"/>
      <c r="C187" s="301"/>
      <c r="D187" s="316"/>
    </row>
    <row r="188" spans="1:4" s="300" customFormat="1" ht="24" customHeight="1" x14ac:dyDescent="0.25">
      <c r="A188" s="382" t="s">
        <v>183</v>
      </c>
      <c r="B188" s="382"/>
      <c r="C188" s="382"/>
      <c r="D188" s="393"/>
    </row>
    <row r="189" spans="1:4" s="300" customFormat="1" ht="6.75" customHeight="1" x14ac:dyDescent="0.25">
      <c r="A189" s="301"/>
      <c r="B189" s="301"/>
      <c r="C189" s="301"/>
      <c r="D189" s="316"/>
    </row>
    <row r="190" spans="1:4" s="300" customFormat="1" ht="36" customHeight="1" x14ac:dyDescent="0.25">
      <c r="A190" s="382" t="s">
        <v>184</v>
      </c>
      <c r="B190" s="382"/>
      <c r="C190" s="382"/>
      <c r="D190" s="393"/>
    </row>
    <row r="191" spans="1:4" s="300" customFormat="1" ht="6.75" customHeight="1" x14ac:dyDescent="0.25">
      <c r="A191" s="301"/>
      <c r="B191" s="301"/>
      <c r="C191" s="301"/>
      <c r="D191" s="316"/>
    </row>
    <row r="192" spans="1:4" s="300" customFormat="1" ht="15" customHeight="1" x14ac:dyDescent="0.25">
      <c r="A192" s="391" t="s">
        <v>185</v>
      </c>
      <c r="B192" s="384"/>
      <c r="C192" s="384"/>
      <c r="D192" s="384"/>
    </row>
    <row r="193" spans="1:4" s="300" customFormat="1" ht="6.75" customHeight="1" x14ac:dyDescent="0.25">
      <c r="A193" s="321"/>
      <c r="B193" s="305"/>
      <c r="C193" s="305"/>
      <c r="D193" s="305"/>
    </row>
    <row r="194" spans="1:4" s="300" customFormat="1" ht="11.25" customHeight="1" x14ac:dyDescent="0.25">
      <c r="A194" s="377" t="s">
        <v>152</v>
      </c>
      <c r="B194" s="377"/>
      <c r="C194" s="306" t="s">
        <v>153</v>
      </c>
      <c r="D194" s="352">
        <f>'Proposed Rates'!G15</f>
        <v>181.42</v>
      </c>
    </row>
    <row r="195" spans="1:4" s="300" customFormat="1" ht="11.25" customHeight="1" x14ac:dyDescent="0.25">
      <c r="A195" s="377" t="s">
        <v>186</v>
      </c>
      <c r="B195" s="377"/>
      <c r="C195" s="306" t="s">
        <v>92</v>
      </c>
      <c r="D195" s="354">
        <f>'Proposed Rates'!G28</f>
        <v>2.4214000000000002</v>
      </c>
    </row>
    <row r="196" spans="1:4" s="300" customFormat="1" ht="11.25" customHeight="1" x14ac:dyDescent="0.25">
      <c r="A196" s="377" t="s">
        <v>187</v>
      </c>
      <c r="B196" s="377"/>
      <c r="C196" s="306" t="s">
        <v>92</v>
      </c>
      <c r="D196" s="352">
        <f>'Proposed Rates'!G29</f>
        <v>2.2210000000000001</v>
      </c>
    </row>
    <row r="197" spans="1:4" s="300" customFormat="1" ht="11.25" customHeight="1" x14ac:dyDescent="0.25">
      <c r="A197" s="377" t="s">
        <v>188</v>
      </c>
      <c r="B197" s="377"/>
      <c r="C197" s="306" t="s">
        <v>92</v>
      </c>
      <c r="D197" s="353">
        <f>'Proposed Rates'!G30</f>
        <v>2.4645999999999999</v>
      </c>
    </row>
    <row r="198" spans="1:4" s="315" customFormat="1" ht="18.75" customHeight="1" x14ac:dyDescent="0.3">
      <c r="A198" s="389" t="s">
        <v>189</v>
      </c>
      <c r="B198" s="389"/>
      <c r="C198" s="389"/>
      <c r="D198" s="401"/>
    </row>
    <row r="199" spans="1:4" s="300" customFormat="1" ht="36" customHeight="1" x14ac:dyDescent="0.25">
      <c r="A199" s="382" t="s">
        <v>190</v>
      </c>
      <c r="B199" s="382"/>
      <c r="C199" s="382"/>
      <c r="D199" s="393"/>
    </row>
    <row r="200" spans="1:4" s="300" customFormat="1" ht="6.75" customHeight="1" x14ac:dyDescent="0.25">
      <c r="A200" s="301"/>
      <c r="B200" s="301"/>
      <c r="C200" s="301"/>
      <c r="D200" s="316"/>
    </row>
    <row r="201" spans="1:4" s="300" customFormat="1" ht="11.25" customHeight="1" x14ac:dyDescent="0.25">
      <c r="A201" s="387" t="s">
        <v>146</v>
      </c>
      <c r="B201" s="388"/>
      <c r="C201" s="388"/>
      <c r="D201" s="388"/>
    </row>
    <row r="202" spans="1:4" s="300" customFormat="1" ht="6.75" customHeight="1" x14ac:dyDescent="0.25">
      <c r="A202" s="302"/>
      <c r="B202" s="303"/>
      <c r="C202" s="303"/>
      <c r="D202" s="303"/>
    </row>
    <row r="203" spans="1:4" s="300" customFormat="1" ht="36" customHeight="1" x14ac:dyDescent="0.25">
      <c r="A203" s="382" t="s">
        <v>147</v>
      </c>
      <c r="B203" s="382"/>
      <c r="C203" s="382"/>
      <c r="D203" s="393"/>
    </row>
    <row r="204" spans="1:4" s="300" customFormat="1" ht="6.75" customHeight="1" x14ac:dyDescent="0.25">
      <c r="A204" s="301"/>
      <c r="B204" s="301"/>
      <c r="C204" s="301"/>
      <c r="D204" s="316"/>
    </row>
    <row r="205" spans="1:4" s="300" customFormat="1" ht="48" customHeight="1" x14ac:dyDescent="0.25">
      <c r="A205" s="382" t="s">
        <v>148</v>
      </c>
      <c r="B205" s="382"/>
      <c r="C205" s="382"/>
      <c r="D205" s="393"/>
    </row>
    <row r="206" spans="1:4" s="300" customFormat="1" ht="6.75" customHeight="1" x14ac:dyDescent="0.25">
      <c r="A206" s="301"/>
      <c r="B206" s="301"/>
      <c r="C206" s="301"/>
      <c r="D206" s="316"/>
    </row>
    <row r="207" spans="1:4" s="300" customFormat="1" ht="48" customHeight="1" x14ac:dyDescent="0.25">
      <c r="A207" s="382" t="s">
        <v>149</v>
      </c>
      <c r="B207" s="382"/>
      <c r="C207" s="382"/>
      <c r="D207" s="393"/>
    </row>
    <row r="208" spans="1:4" s="300" customFormat="1" ht="6.75" customHeight="1" x14ac:dyDescent="0.25">
      <c r="A208" s="301"/>
      <c r="B208" s="301"/>
      <c r="C208" s="301"/>
      <c r="D208" s="316"/>
    </row>
    <row r="209" spans="1:4" s="300" customFormat="1" ht="36" customHeight="1" x14ac:dyDescent="0.25">
      <c r="A209" s="382" t="s">
        <v>150</v>
      </c>
      <c r="B209" s="382"/>
      <c r="C209" s="382"/>
      <c r="D209" s="393"/>
    </row>
    <row r="210" spans="1:4" s="300" customFormat="1" ht="6.75" customHeight="1" x14ac:dyDescent="0.25">
      <c r="A210" s="301"/>
      <c r="B210" s="301"/>
      <c r="C210" s="301"/>
      <c r="D210" s="316"/>
    </row>
    <row r="211" spans="1:4" s="300" customFormat="1" ht="15" customHeight="1" x14ac:dyDescent="0.25">
      <c r="A211" s="383" t="s">
        <v>151</v>
      </c>
      <c r="B211" s="384"/>
      <c r="C211" s="384"/>
      <c r="D211" s="384"/>
    </row>
    <row r="212" spans="1:4" s="300" customFormat="1" ht="6.75" customHeight="1" x14ac:dyDescent="0.25">
      <c r="A212" s="304"/>
      <c r="B212" s="305"/>
      <c r="C212" s="305"/>
      <c r="D212" s="305"/>
    </row>
    <row r="213" spans="1:4" s="300" customFormat="1" ht="11.25" customHeight="1" x14ac:dyDescent="0.25">
      <c r="A213" s="377" t="s">
        <v>180</v>
      </c>
      <c r="B213" s="377"/>
      <c r="C213" s="306" t="s">
        <v>153</v>
      </c>
      <c r="D213" s="352">
        <f>'Proposed Rates'!G13</f>
        <v>5.62</v>
      </c>
    </row>
    <row r="214" spans="1:4" s="300" customFormat="1" ht="11.25" customHeight="1" x14ac:dyDescent="0.25">
      <c r="A214" s="377" t="s">
        <v>19</v>
      </c>
      <c r="B214" s="377"/>
      <c r="C214" s="306" t="s">
        <v>92</v>
      </c>
      <c r="D214" s="353">
        <f>'Proposed Rates'!G26</f>
        <v>26.402699999999999</v>
      </c>
    </row>
    <row r="215" spans="1:4" s="300" customFormat="1" ht="11.25" customHeight="1" x14ac:dyDescent="0.25">
      <c r="A215" s="377" t="s">
        <v>156</v>
      </c>
      <c r="B215" s="377"/>
      <c r="C215" s="306" t="s">
        <v>92</v>
      </c>
      <c r="D215" s="307">
        <f>'Proposed Rates'!G239</f>
        <v>1.8530000000000001E-2</v>
      </c>
    </row>
    <row r="216" spans="1:4" s="300" customFormat="1" ht="12.75" customHeight="1" x14ac:dyDescent="0.25">
      <c r="A216" s="377" t="s">
        <v>157</v>
      </c>
      <c r="B216" s="377"/>
      <c r="C216" s="306" t="s">
        <v>92</v>
      </c>
      <c r="D216" s="319">
        <f>'Proposed Rates'!G159</f>
        <v>2.0956000000000001</v>
      </c>
    </row>
    <row r="217" spans="1:4" s="300" customFormat="1" ht="12.75" customHeight="1" x14ac:dyDescent="0.25">
      <c r="A217" s="377" t="s">
        <v>158</v>
      </c>
      <c r="B217" s="377"/>
      <c r="C217" s="306" t="s">
        <v>92</v>
      </c>
      <c r="D217" s="319">
        <f>'Proposed Rates'!G173</f>
        <v>1.5176000000000001</v>
      </c>
    </row>
    <row r="218" spans="1:4" s="300" customFormat="1" ht="6.75" customHeight="1" x14ac:dyDescent="0.25">
      <c r="A218" s="308"/>
      <c r="B218" s="308"/>
      <c r="C218" s="306"/>
      <c r="D218" s="307"/>
    </row>
    <row r="219" spans="1:4" s="300" customFormat="1" ht="15" customHeight="1" x14ac:dyDescent="0.25">
      <c r="A219" s="379" t="s">
        <v>159</v>
      </c>
      <c r="B219" s="378"/>
      <c r="C219" s="306"/>
      <c r="D219" s="310"/>
    </row>
    <row r="220" spans="1:4" s="300" customFormat="1" ht="6.75" customHeight="1" x14ac:dyDescent="0.25">
      <c r="A220" s="311"/>
      <c r="B220" s="309"/>
      <c r="C220" s="306"/>
      <c r="D220" s="310"/>
    </row>
    <row r="221" spans="1:4" s="300" customFormat="1" ht="11.25" customHeight="1" x14ac:dyDescent="0.25">
      <c r="A221" s="377" t="s">
        <v>160</v>
      </c>
      <c r="B221" s="377"/>
      <c r="C221" s="312" t="s">
        <v>91</v>
      </c>
      <c r="D221" s="313">
        <v>3.0000000000000001E-3</v>
      </c>
    </row>
    <row r="222" spans="1:4" s="300" customFormat="1" ht="11.25" customHeight="1" x14ac:dyDescent="0.25">
      <c r="A222" s="378" t="s">
        <v>161</v>
      </c>
      <c r="B222" s="378"/>
      <c r="C222" s="312" t="s">
        <v>91</v>
      </c>
      <c r="D222" s="314">
        <v>4.0000000000000002E-4</v>
      </c>
    </row>
    <row r="223" spans="1:4" s="300" customFormat="1" ht="11.25" customHeight="1" x14ac:dyDescent="0.25">
      <c r="A223" s="377" t="s">
        <v>162</v>
      </c>
      <c r="B223" s="377"/>
      <c r="C223" s="312" t="s">
        <v>91</v>
      </c>
      <c r="D223" s="314">
        <v>5.0000000000000001E-4</v>
      </c>
    </row>
    <row r="224" spans="1:4" s="300" customFormat="1" ht="11.25" customHeight="1" x14ac:dyDescent="0.25">
      <c r="A224" s="377" t="s">
        <v>163</v>
      </c>
      <c r="B224" s="377"/>
      <c r="C224" s="306" t="s">
        <v>153</v>
      </c>
      <c r="D224" s="350">
        <f>'Proposed Rates'!G215</f>
        <v>0.66</v>
      </c>
    </row>
    <row r="225" spans="1:4" s="315" customFormat="1" ht="18.75" customHeight="1" x14ac:dyDescent="0.3">
      <c r="A225" s="389" t="s">
        <v>191</v>
      </c>
      <c r="B225" s="389"/>
      <c r="C225" s="389"/>
      <c r="D225" s="401"/>
    </row>
    <row r="226" spans="1:4" s="300" customFormat="1" ht="60" customHeight="1" x14ac:dyDescent="0.25">
      <c r="A226" s="382" t="s">
        <v>192</v>
      </c>
      <c r="B226" s="382"/>
      <c r="C226" s="382"/>
      <c r="D226" s="393"/>
    </row>
    <row r="227" spans="1:4" s="300" customFormat="1" ht="6.75" customHeight="1" x14ac:dyDescent="0.25">
      <c r="A227" s="301"/>
      <c r="B227" s="301"/>
      <c r="C227" s="301"/>
      <c r="D227" s="316"/>
    </row>
    <row r="228" spans="1:4" s="300" customFormat="1" ht="11.25" customHeight="1" x14ac:dyDescent="0.25">
      <c r="A228" s="387" t="s">
        <v>146</v>
      </c>
      <c r="B228" s="388"/>
      <c r="C228" s="388"/>
      <c r="D228" s="388"/>
    </row>
    <row r="229" spans="1:4" s="300" customFormat="1" ht="6.75" customHeight="1" x14ac:dyDescent="0.25">
      <c r="A229" s="302"/>
      <c r="B229" s="303"/>
      <c r="C229" s="303"/>
      <c r="D229" s="303"/>
    </row>
    <row r="230" spans="1:4" s="300" customFormat="1" ht="36" customHeight="1" x14ac:dyDescent="0.25">
      <c r="A230" s="382" t="s">
        <v>147</v>
      </c>
      <c r="B230" s="382"/>
      <c r="C230" s="382"/>
      <c r="D230" s="393"/>
    </row>
    <row r="231" spans="1:4" s="300" customFormat="1" ht="6.75" customHeight="1" x14ac:dyDescent="0.25">
      <c r="A231" s="301"/>
      <c r="B231" s="301"/>
      <c r="C231" s="301"/>
      <c r="D231" s="316"/>
    </row>
    <row r="232" spans="1:4" s="300" customFormat="1" ht="48" customHeight="1" x14ac:dyDescent="0.25">
      <c r="A232" s="382" t="s">
        <v>148</v>
      </c>
      <c r="B232" s="382"/>
      <c r="C232" s="382"/>
      <c r="D232" s="393"/>
    </row>
    <row r="233" spans="1:4" s="300" customFormat="1" ht="6.75" customHeight="1" x14ac:dyDescent="0.25">
      <c r="A233" s="301"/>
      <c r="B233" s="301"/>
      <c r="C233" s="301"/>
      <c r="D233" s="316"/>
    </row>
    <row r="234" spans="1:4" s="300" customFormat="1" ht="48" customHeight="1" x14ac:dyDescent="0.25">
      <c r="A234" s="382" t="s">
        <v>149</v>
      </c>
      <c r="B234" s="382"/>
      <c r="C234" s="382"/>
      <c r="D234" s="393"/>
    </row>
    <row r="235" spans="1:4" s="300" customFormat="1" ht="6.75" customHeight="1" x14ac:dyDescent="0.25">
      <c r="A235" s="301"/>
      <c r="B235" s="301"/>
      <c r="C235" s="301"/>
      <c r="D235" s="316"/>
    </row>
    <row r="236" spans="1:4" s="300" customFormat="1" ht="36" customHeight="1" x14ac:dyDescent="0.25">
      <c r="A236" s="382" t="s">
        <v>193</v>
      </c>
      <c r="B236" s="382"/>
      <c r="C236" s="382"/>
      <c r="D236" s="393"/>
    </row>
    <row r="237" spans="1:4" s="300" customFormat="1" ht="6.75" customHeight="1" x14ac:dyDescent="0.25">
      <c r="A237" s="301"/>
      <c r="B237" s="301"/>
      <c r="C237" s="301"/>
      <c r="D237" s="316"/>
    </row>
    <row r="238" spans="1:4" s="300" customFormat="1" ht="15" customHeight="1" x14ac:dyDescent="0.25">
      <c r="A238" s="383" t="s">
        <v>151</v>
      </c>
      <c r="B238" s="384"/>
      <c r="C238" s="384"/>
      <c r="D238" s="384"/>
    </row>
    <row r="239" spans="1:4" s="300" customFormat="1" ht="6.75" customHeight="1" x14ac:dyDescent="0.25">
      <c r="A239" s="304"/>
      <c r="B239" s="305"/>
      <c r="C239" s="305"/>
      <c r="D239" s="305"/>
    </row>
    <row r="240" spans="1:4" s="300" customFormat="1" ht="11.25" customHeight="1" x14ac:dyDescent="0.25">
      <c r="A240" s="377" t="s">
        <v>180</v>
      </c>
      <c r="B240" s="377"/>
      <c r="C240" s="306" t="s">
        <v>153</v>
      </c>
      <c r="D240" s="352">
        <f>'Proposed Rates'!G12</f>
        <v>1.1100000000000001</v>
      </c>
    </row>
    <row r="241" spans="1:4" s="300" customFormat="1" ht="11.25" customHeight="1" x14ac:dyDescent="0.25">
      <c r="A241" s="377" t="s">
        <v>19</v>
      </c>
      <c r="B241" s="377"/>
      <c r="C241" s="306" t="s">
        <v>92</v>
      </c>
      <c r="D241" s="352">
        <f>'Proposed Rates'!G25</f>
        <v>7.7797000000000001</v>
      </c>
    </row>
    <row r="242" spans="1:4" s="300" customFormat="1" ht="11.25" customHeight="1" x14ac:dyDescent="0.25">
      <c r="A242" s="377" t="s">
        <v>156</v>
      </c>
      <c r="B242" s="377"/>
      <c r="C242" s="306" t="s">
        <v>92</v>
      </c>
      <c r="D242" s="322">
        <f>'Proposed Rates'!G238</f>
        <v>1.8919999999999999E-2</v>
      </c>
    </row>
    <row r="243" spans="1:4" s="300" customFormat="1" ht="16.5" customHeight="1" x14ac:dyDescent="0.25">
      <c r="A243" s="377" t="s">
        <v>157</v>
      </c>
      <c r="B243" s="377"/>
      <c r="C243" s="306" t="s">
        <v>92</v>
      </c>
      <c r="D243" s="307">
        <f>'Proposed Rates'!G158</f>
        <v>2.1063000000000001</v>
      </c>
    </row>
    <row r="244" spans="1:4" s="300" customFormat="1" ht="15" customHeight="1" x14ac:dyDescent="0.25">
      <c r="A244" s="377" t="s">
        <v>158</v>
      </c>
      <c r="B244" s="377"/>
      <c r="C244" s="306" t="s">
        <v>92</v>
      </c>
      <c r="D244" s="307">
        <f>'Proposed Rates'!G172</f>
        <v>1.5491999999999999</v>
      </c>
    </row>
    <row r="245" spans="1:4" s="300" customFormat="1" ht="6.75" customHeight="1" x14ac:dyDescent="0.25">
      <c r="A245" s="308"/>
      <c r="B245" s="308"/>
      <c r="C245" s="306"/>
      <c r="D245" s="307"/>
    </row>
    <row r="246" spans="1:4" s="300" customFormat="1" ht="15" customHeight="1" x14ac:dyDescent="0.25">
      <c r="A246" s="379" t="s">
        <v>159</v>
      </c>
      <c r="B246" s="378"/>
      <c r="C246" s="306"/>
      <c r="D246" s="310"/>
    </row>
    <row r="247" spans="1:4" s="300" customFormat="1" ht="6.75" customHeight="1" x14ac:dyDescent="0.25">
      <c r="A247" s="311"/>
      <c r="B247" s="309"/>
      <c r="C247" s="306"/>
      <c r="D247" s="310"/>
    </row>
    <row r="248" spans="1:4" s="300" customFormat="1" ht="11.25" customHeight="1" x14ac:dyDescent="0.25">
      <c r="A248" s="377" t="s">
        <v>160</v>
      </c>
      <c r="B248" s="377"/>
      <c r="C248" s="312" t="s">
        <v>91</v>
      </c>
      <c r="D248" s="313">
        <v>3.0000000000000001E-3</v>
      </c>
    </row>
    <row r="249" spans="1:4" s="300" customFormat="1" ht="11.25" customHeight="1" x14ac:dyDescent="0.25">
      <c r="A249" s="378" t="s">
        <v>161</v>
      </c>
      <c r="B249" s="378"/>
      <c r="C249" s="312" t="s">
        <v>91</v>
      </c>
      <c r="D249" s="314">
        <v>4.0000000000000002E-4</v>
      </c>
    </row>
    <row r="250" spans="1:4" s="300" customFormat="1" ht="11.25" customHeight="1" x14ac:dyDescent="0.25">
      <c r="A250" s="377" t="s">
        <v>162</v>
      </c>
      <c r="B250" s="377"/>
      <c r="C250" s="312" t="s">
        <v>91</v>
      </c>
      <c r="D250" s="314">
        <v>5.0000000000000001E-4</v>
      </c>
    </row>
    <row r="251" spans="1:4" s="300" customFormat="1" ht="11.25" customHeight="1" x14ac:dyDescent="0.25">
      <c r="A251" s="377" t="s">
        <v>163</v>
      </c>
      <c r="B251" s="377"/>
      <c r="C251" s="306" t="s">
        <v>153</v>
      </c>
      <c r="D251" s="350">
        <f>'Proposed Rates'!G214</f>
        <v>0.66</v>
      </c>
    </row>
    <row r="252" spans="1:4" s="315" customFormat="1" ht="18.75" customHeight="1" x14ac:dyDescent="0.3">
      <c r="A252" s="389" t="s">
        <v>194</v>
      </c>
      <c r="B252" s="389"/>
      <c r="C252" s="389"/>
      <c r="D252" s="401"/>
    </row>
    <row r="253" spans="1:4" s="300" customFormat="1" ht="36" customHeight="1" x14ac:dyDescent="0.25">
      <c r="A253" s="382" t="s">
        <v>195</v>
      </c>
      <c r="B253" s="382"/>
      <c r="C253" s="382"/>
      <c r="D253" s="393"/>
    </row>
    <row r="254" spans="1:4" s="300" customFormat="1" ht="6.75" customHeight="1" x14ac:dyDescent="0.25">
      <c r="A254" s="301"/>
      <c r="B254" s="301"/>
      <c r="C254" s="301"/>
      <c r="D254" s="316"/>
    </row>
    <row r="255" spans="1:4" s="300" customFormat="1" ht="11.25" customHeight="1" x14ac:dyDescent="0.25">
      <c r="A255" s="387" t="s">
        <v>146</v>
      </c>
      <c r="B255" s="388"/>
      <c r="C255" s="388"/>
      <c r="D255" s="388"/>
    </row>
    <row r="256" spans="1:4" s="300" customFormat="1" ht="6.75" customHeight="1" x14ac:dyDescent="0.25">
      <c r="A256" s="302"/>
      <c r="B256" s="303"/>
      <c r="C256" s="303"/>
      <c r="D256" s="303"/>
    </row>
    <row r="257" spans="1:4" s="300" customFormat="1" ht="36" customHeight="1" x14ac:dyDescent="0.25">
      <c r="A257" s="382" t="s">
        <v>147</v>
      </c>
      <c r="B257" s="382"/>
      <c r="C257" s="382"/>
      <c r="D257" s="393"/>
    </row>
    <row r="258" spans="1:4" s="300" customFormat="1" ht="6.75" customHeight="1" x14ac:dyDescent="0.25">
      <c r="A258" s="301"/>
      <c r="B258" s="301"/>
      <c r="C258" s="301"/>
      <c r="D258" s="316"/>
    </row>
    <row r="259" spans="1:4" s="300" customFormat="1" ht="48" customHeight="1" x14ac:dyDescent="0.25">
      <c r="A259" s="382" t="s">
        <v>148</v>
      </c>
      <c r="B259" s="382"/>
      <c r="C259" s="382"/>
      <c r="D259" s="393"/>
    </row>
    <row r="260" spans="1:4" s="300" customFormat="1" ht="6.75" customHeight="1" x14ac:dyDescent="0.25">
      <c r="A260" s="301"/>
      <c r="B260" s="301"/>
      <c r="C260" s="301"/>
      <c r="D260" s="316"/>
    </row>
    <row r="261" spans="1:4" s="300" customFormat="1" ht="24" customHeight="1" x14ac:dyDescent="0.25">
      <c r="A261" s="382" t="s">
        <v>196</v>
      </c>
      <c r="B261" s="382"/>
      <c r="C261" s="382"/>
      <c r="D261" s="393"/>
    </row>
    <row r="262" spans="1:4" s="300" customFormat="1" ht="6.75" customHeight="1" x14ac:dyDescent="0.25">
      <c r="A262" s="301"/>
      <c r="B262" s="301"/>
      <c r="C262" s="301"/>
      <c r="D262" s="316"/>
    </row>
    <row r="263" spans="1:4" s="300" customFormat="1" ht="36" customHeight="1" x14ac:dyDescent="0.25">
      <c r="A263" s="382" t="s">
        <v>193</v>
      </c>
      <c r="B263" s="382"/>
      <c r="C263" s="382"/>
      <c r="D263" s="393"/>
    </row>
    <row r="264" spans="1:4" s="300" customFormat="1" ht="6.75" customHeight="1" x14ac:dyDescent="0.25">
      <c r="A264" s="301"/>
      <c r="B264" s="301"/>
      <c r="C264" s="301"/>
      <c r="D264" s="316"/>
    </row>
    <row r="265" spans="1:4" s="300" customFormat="1" ht="15" customHeight="1" x14ac:dyDescent="0.25">
      <c r="A265" s="383" t="s">
        <v>151</v>
      </c>
      <c r="B265" s="384"/>
      <c r="C265" s="384"/>
      <c r="D265" s="384"/>
    </row>
    <row r="266" spans="1:4" s="300" customFormat="1" ht="6.75" customHeight="1" x14ac:dyDescent="0.25">
      <c r="A266" s="304"/>
      <c r="B266" s="305"/>
      <c r="C266" s="305"/>
      <c r="D266" s="305"/>
    </row>
    <row r="267" spans="1:4" s="300" customFormat="1" ht="11.25" customHeight="1" x14ac:dyDescent="0.25">
      <c r="A267" s="377" t="s">
        <v>152</v>
      </c>
      <c r="B267" s="377"/>
      <c r="C267" s="306" t="s">
        <v>153</v>
      </c>
      <c r="D267" s="323">
        <f>'Proposed Rates'!G352</f>
        <v>15</v>
      </c>
    </row>
    <row r="268" spans="1:4" s="315" customFormat="1" ht="18.75" customHeight="1" x14ac:dyDescent="0.3">
      <c r="A268" s="389" t="s">
        <v>197</v>
      </c>
      <c r="B268" s="389"/>
      <c r="C268" s="389"/>
      <c r="D268" s="401"/>
    </row>
    <row r="269" spans="1:4" s="300" customFormat="1" ht="36" customHeight="1" x14ac:dyDescent="0.25">
      <c r="A269" s="382" t="s">
        <v>198</v>
      </c>
      <c r="B269" s="382"/>
      <c r="C269" s="382"/>
      <c r="D269" s="393"/>
    </row>
    <row r="270" spans="1:4" s="300" customFormat="1" ht="6.75" customHeight="1" x14ac:dyDescent="0.25">
      <c r="A270" s="301"/>
      <c r="B270" s="301"/>
      <c r="C270" s="301"/>
      <c r="D270" s="316"/>
    </row>
    <row r="271" spans="1:4" s="300" customFormat="1" ht="11.25" customHeight="1" x14ac:dyDescent="0.25">
      <c r="A271" s="387" t="s">
        <v>146</v>
      </c>
      <c r="B271" s="388"/>
      <c r="C271" s="388"/>
      <c r="D271" s="388"/>
    </row>
    <row r="272" spans="1:4" s="300" customFormat="1" ht="6.75" customHeight="1" x14ac:dyDescent="0.25">
      <c r="A272" s="302"/>
      <c r="B272" s="303"/>
      <c r="C272" s="303"/>
      <c r="D272" s="303"/>
    </row>
    <row r="273" spans="1:4" s="300" customFormat="1" ht="36" customHeight="1" x14ac:dyDescent="0.25">
      <c r="A273" s="382" t="s">
        <v>147</v>
      </c>
      <c r="B273" s="382"/>
      <c r="C273" s="382"/>
      <c r="D273" s="393"/>
    </row>
    <row r="274" spans="1:4" s="300" customFormat="1" ht="6.75" customHeight="1" x14ac:dyDescent="0.25">
      <c r="A274" s="301"/>
      <c r="B274" s="301"/>
      <c r="C274" s="301"/>
      <c r="D274" s="316"/>
    </row>
    <row r="275" spans="1:4" s="300" customFormat="1" ht="48" customHeight="1" x14ac:dyDescent="0.25">
      <c r="A275" s="382" t="s">
        <v>148</v>
      </c>
      <c r="B275" s="382"/>
      <c r="C275" s="382"/>
      <c r="D275" s="393"/>
    </row>
    <row r="276" spans="1:4" s="300" customFormat="1" ht="6.75" customHeight="1" x14ac:dyDescent="0.25">
      <c r="A276" s="301"/>
      <c r="B276" s="301"/>
      <c r="C276" s="301"/>
      <c r="D276" s="316"/>
    </row>
    <row r="277" spans="1:4" s="300" customFormat="1" ht="24" customHeight="1" x14ac:dyDescent="0.25">
      <c r="A277" s="382" t="s">
        <v>196</v>
      </c>
      <c r="B277" s="382"/>
      <c r="C277" s="382"/>
      <c r="D277" s="393"/>
    </row>
    <row r="278" spans="1:4" s="300" customFormat="1" ht="6.75" customHeight="1" x14ac:dyDescent="0.25">
      <c r="A278" s="301"/>
      <c r="B278" s="301"/>
      <c r="C278" s="301"/>
      <c r="D278" s="316"/>
    </row>
    <row r="279" spans="1:4" s="300" customFormat="1" ht="36" customHeight="1" x14ac:dyDescent="0.25">
      <c r="A279" s="382" t="s">
        <v>193</v>
      </c>
      <c r="B279" s="382"/>
      <c r="C279" s="382"/>
      <c r="D279" s="393"/>
    </row>
    <row r="280" spans="1:4" s="300" customFormat="1" ht="6.75" customHeight="1" x14ac:dyDescent="0.25">
      <c r="A280" s="301"/>
      <c r="B280" s="301"/>
      <c r="C280" s="301"/>
      <c r="D280" s="316"/>
    </row>
    <row r="281" spans="1:4" s="300" customFormat="1" ht="15" customHeight="1" x14ac:dyDescent="0.25">
      <c r="A281" s="383" t="s">
        <v>151</v>
      </c>
      <c r="B281" s="384"/>
      <c r="C281" s="384"/>
      <c r="D281" s="384"/>
    </row>
    <row r="282" spans="1:4" s="300" customFormat="1" ht="6.75" customHeight="1" x14ac:dyDescent="0.25">
      <c r="A282" s="304"/>
      <c r="B282" s="305"/>
      <c r="C282" s="305"/>
      <c r="D282" s="305"/>
    </row>
    <row r="283" spans="1:4" s="300" customFormat="1" ht="11.25" customHeight="1" x14ac:dyDescent="0.25">
      <c r="A283" s="377" t="s">
        <v>152</v>
      </c>
      <c r="B283" s="377"/>
      <c r="C283" s="306" t="s">
        <v>153</v>
      </c>
      <c r="D283" s="323">
        <f>'Proposed Rates'!G353</f>
        <v>15</v>
      </c>
    </row>
    <row r="284" spans="1:4" s="315" customFormat="1" ht="18.75" customHeight="1" x14ac:dyDescent="0.3">
      <c r="A284" s="389" t="s">
        <v>199</v>
      </c>
      <c r="B284" s="389"/>
      <c r="C284" s="389"/>
      <c r="D284" s="401"/>
    </row>
    <row r="285" spans="1:4" s="300" customFormat="1" ht="36" customHeight="1" x14ac:dyDescent="0.25">
      <c r="A285" s="382" t="s">
        <v>200</v>
      </c>
      <c r="B285" s="382"/>
      <c r="C285" s="382"/>
      <c r="D285" s="393"/>
    </row>
    <row r="286" spans="1:4" s="300" customFormat="1" ht="6.75" customHeight="1" x14ac:dyDescent="0.25">
      <c r="A286" s="301"/>
      <c r="B286" s="301"/>
      <c r="C286" s="301"/>
      <c r="D286" s="316"/>
    </row>
    <row r="287" spans="1:4" s="300" customFormat="1" ht="11.25" customHeight="1" x14ac:dyDescent="0.25">
      <c r="A287" s="387" t="s">
        <v>146</v>
      </c>
      <c r="B287" s="388"/>
      <c r="C287" s="388"/>
      <c r="D287" s="388"/>
    </row>
    <row r="288" spans="1:4" s="300" customFormat="1" ht="6.75" customHeight="1" x14ac:dyDescent="0.25">
      <c r="A288" s="302"/>
      <c r="B288" s="303"/>
      <c r="C288" s="303"/>
      <c r="D288" s="303"/>
    </row>
    <row r="289" spans="1:4" s="300" customFormat="1" ht="36" customHeight="1" x14ac:dyDescent="0.25">
      <c r="A289" s="382" t="s">
        <v>147</v>
      </c>
      <c r="B289" s="382"/>
      <c r="C289" s="382"/>
      <c r="D289" s="393"/>
    </row>
    <row r="290" spans="1:4" s="300" customFormat="1" ht="6.75" customHeight="1" x14ac:dyDescent="0.25">
      <c r="A290" s="301"/>
      <c r="B290" s="301"/>
      <c r="C290" s="301"/>
      <c r="D290" s="316"/>
    </row>
    <row r="291" spans="1:4" s="300" customFormat="1" ht="48" customHeight="1" x14ac:dyDescent="0.25">
      <c r="A291" s="382" t="s">
        <v>148</v>
      </c>
      <c r="B291" s="382"/>
      <c r="C291" s="382"/>
      <c r="D291" s="393"/>
    </row>
    <row r="292" spans="1:4" s="300" customFormat="1" ht="6.75" customHeight="1" x14ac:dyDescent="0.25">
      <c r="A292" s="301"/>
      <c r="B292" s="301"/>
      <c r="C292" s="301"/>
      <c r="D292" s="316"/>
    </row>
    <row r="293" spans="1:4" s="300" customFormat="1" ht="24" customHeight="1" x14ac:dyDescent="0.25">
      <c r="A293" s="382" t="s">
        <v>196</v>
      </c>
      <c r="B293" s="382"/>
      <c r="C293" s="382"/>
      <c r="D293" s="393"/>
    </row>
    <row r="294" spans="1:4" s="300" customFormat="1" ht="6.75" customHeight="1" x14ac:dyDescent="0.25">
      <c r="A294" s="301"/>
      <c r="B294" s="301"/>
      <c r="C294" s="301"/>
      <c r="D294" s="316"/>
    </row>
    <row r="295" spans="1:4" s="300" customFormat="1" ht="36" customHeight="1" x14ac:dyDescent="0.25">
      <c r="A295" s="382" t="s">
        <v>193</v>
      </c>
      <c r="B295" s="382"/>
      <c r="C295" s="382"/>
      <c r="D295" s="393"/>
    </row>
    <row r="296" spans="1:4" s="300" customFormat="1" ht="6.75" customHeight="1" x14ac:dyDescent="0.25">
      <c r="A296" s="301"/>
      <c r="B296" s="301"/>
      <c r="C296" s="301"/>
      <c r="D296" s="316"/>
    </row>
    <row r="297" spans="1:4" s="300" customFormat="1" ht="15" customHeight="1" x14ac:dyDescent="0.25">
      <c r="A297" s="383" t="s">
        <v>151</v>
      </c>
      <c r="B297" s="384"/>
      <c r="C297" s="384"/>
      <c r="D297" s="384"/>
    </row>
    <row r="298" spans="1:4" s="300" customFormat="1" ht="6.75" customHeight="1" x14ac:dyDescent="0.25">
      <c r="A298" s="304"/>
      <c r="B298" s="305"/>
      <c r="C298" s="305"/>
      <c r="D298" s="305"/>
    </row>
    <row r="299" spans="1:4" s="300" customFormat="1" ht="11.25" customHeight="1" x14ac:dyDescent="0.25">
      <c r="A299" s="377" t="s">
        <v>152</v>
      </c>
      <c r="B299" s="377"/>
      <c r="C299" s="306" t="s">
        <v>153</v>
      </c>
      <c r="D299" s="323">
        <f>'Proposed Rates'!G354</f>
        <v>80</v>
      </c>
    </row>
    <row r="300" spans="1:4" s="315" customFormat="1" ht="18.75" customHeight="1" x14ac:dyDescent="0.3">
      <c r="A300" s="389" t="s">
        <v>201</v>
      </c>
      <c r="B300" s="389"/>
      <c r="C300" s="389"/>
      <c r="D300" s="401"/>
    </row>
    <row r="301" spans="1:4" s="300" customFormat="1" ht="36" customHeight="1" x14ac:dyDescent="0.25">
      <c r="A301" s="382" t="s">
        <v>202</v>
      </c>
      <c r="B301" s="382"/>
      <c r="C301" s="382"/>
      <c r="D301" s="393"/>
    </row>
    <row r="302" spans="1:4" s="300" customFormat="1" ht="6.75" customHeight="1" x14ac:dyDescent="0.25">
      <c r="A302" s="301"/>
      <c r="B302" s="301"/>
      <c r="C302" s="301"/>
      <c r="D302" s="316"/>
    </row>
    <row r="303" spans="1:4" s="300" customFormat="1" ht="11.25" customHeight="1" x14ac:dyDescent="0.25">
      <c r="A303" s="387" t="s">
        <v>146</v>
      </c>
      <c r="B303" s="388"/>
      <c r="C303" s="388"/>
      <c r="D303" s="388"/>
    </row>
    <row r="304" spans="1:4" s="300" customFormat="1" ht="6.75" customHeight="1" x14ac:dyDescent="0.25">
      <c r="A304" s="302"/>
      <c r="B304" s="303"/>
      <c r="C304" s="303"/>
      <c r="D304" s="303"/>
    </row>
    <row r="305" spans="1:4" s="300" customFormat="1" ht="36" customHeight="1" x14ac:dyDescent="0.25">
      <c r="A305" s="382" t="s">
        <v>147</v>
      </c>
      <c r="B305" s="382"/>
      <c r="C305" s="382"/>
      <c r="D305" s="393"/>
    </row>
    <row r="306" spans="1:4" s="300" customFormat="1" ht="6.75" customHeight="1" x14ac:dyDescent="0.25">
      <c r="A306" s="301"/>
      <c r="B306" s="301"/>
      <c r="C306" s="301"/>
      <c r="D306" s="316"/>
    </row>
    <row r="307" spans="1:4" s="300" customFormat="1" ht="48" customHeight="1" x14ac:dyDescent="0.25">
      <c r="A307" s="382" t="s">
        <v>148</v>
      </c>
      <c r="B307" s="382"/>
      <c r="C307" s="382"/>
      <c r="D307" s="393"/>
    </row>
    <row r="308" spans="1:4" s="300" customFormat="1" ht="6.75" customHeight="1" x14ac:dyDescent="0.25">
      <c r="A308" s="301"/>
      <c r="B308" s="301"/>
      <c r="C308" s="301"/>
      <c r="D308" s="316"/>
    </row>
    <row r="309" spans="1:4" s="300" customFormat="1" ht="24" customHeight="1" x14ac:dyDescent="0.25">
      <c r="A309" s="382" t="s">
        <v>196</v>
      </c>
      <c r="B309" s="382"/>
      <c r="C309" s="382"/>
      <c r="D309" s="393"/>
    </row>
    <row r="310" spans="1:4" s="300" customFormat="1" ht="6.75" customHeight="1" x14ac:dyDescent="0.25">
      <c r="A310" s="301"/>
      <c r="B310" s="301"/>
      <c r="C310" s="301"/>
      <c r="D310" s="316"/>
    </row>
    <row r="311" spans="1:4" s="300" customFormat="1" ht="36" customHeight="1" x14ac:dyDescent="0.25">
      <c r="A311" s="382" t="s">
        <v>193</v>
      </c>
      <c r="B311" s="382"/>
      <c r="C311" s="382"/>
      <c r="D311" s="393"/>
    </row>
    <row r="312" spans="1:4" s="300" customFormat="1" ht="6.75" customHeight="1" x14ac:dyDescent="0.25">
      <c r="A312" s="301"/>
      <c r="B312" s="301"/>
      <c r="C312" s="301"/>
      <c r="D312" s="316"/>
    </row>
    <row r="313" spans="1:4" s="300" customFormat="1" ht="15" customHeight="1" x14ac:dyDescent="0.25">
      <c r="A313" s="383" t="s">
        <v>151</v>
      </c>
      <c r="B313" s="384"/>
      <c r="C313" s="384"/>
      <c r="D313" s="384"/>
    </row>
    <row r="314" spans="1:4" s="300" customFormat="1" ht="6.75" customHeight="1" x14ac:dyDescent="0.25">
      <c r="A314" s="304"/>
      <c r="B314" s="305"/>
      <c r="C314" s="305"/>
      <c r="D314" s="305"/>
    </row>
    <row r="315" spans="1:4" s="300" customFormat="1" ht="11.25" customHeight="1" x14ac:dyDescent="0.25">
      <c r="A315" s="377" t="s">
        <v>152</v>
      </c>
      <c r="B315" s="377"/>
      <c r="C315" s="306" t="s">
        <v>153</v>
      </c>
      <c r="D315" s="323">
        <f>'Proposed Rates'!G355</f>
        <v>330</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8" t="s">
        <v>204</v>
      </c>
      <c r="B318" s="378"/>
      <c r="C318" s="328" t="s">
        <v>92</v>
      </c>
      <c r="D318" s="329">
        <f>'Proposed Rates'!G356</f>
        <v>-0.45</v>
      </c>
    </row>
    <row r="319" spans="1:4" s="300" customFormat="1" ht="11.25" customHeight="1" x14ac:dyDescent="0.25">
      <c r="A319" s="377" t="s">
        <v>205</v>
      </c>
      <c r="B319" s="377"/>
      <c r="C319" s="328" t="s">
        <v>206</v>
      </c>
      <c r="D319" s="329">
        <f>'Proposed Rates'!G357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94" t="s">
        <v>146</v>
      </c>
      <c r="B322" s="386"/>
      <c r="C322" s="386"/>
      <c r="D322" s="386"/>
    </row>
    <row r="323" spans="1:4" s="300" customFormat="1" ht="6.75" customHeight="1" x14ac:dyDescent="0.25">
      <c r="A323" s="331"/>
      <c r="B323" s="332"/>
      <c r="C323" s="332"/>
      <c r="D323" s="332"/>
    </row>
    <row r="324" spans="1:4" s="300" customFormat="1" ht="36" customHeight="1" x14ac:dyDescent="0.25">
      <c r="A324" s="395" t="s">
        <v>147</v>
      </c>
      <c r="B324" s="395"/>
      <c r="C324" s="395"/>
      <c r="D324" s="402"/>
    </row>
    <row r="325" spans="1:4" s="300" customFormat="1" ht="6.75" customHeight="1" x14ac:dyDescent="0.25">
      <c r="A325" s="333"/>
      <c r="B325" s="333"/>
      <c r="C325" s="333"/>
      <c r="D325" s="334"/>
    </row>
    <row r="326" spans="1:4" s="300" customFormat="1" ht="48" customHeight="1" x14ac:dyDescent="0.25">
      <c r="A326" s="395" t="s">
        <v>208</v>
      </c>
      <c r="B326" s="395"/>
      <c r="C326" s="395"/>
      <c r="D326" s="402"/>
    </row>
    <row r="327" spans="1:4" s="300" customFormat="1" ht="6.75" customHeight="1" x14ac:dyDescent="0.25">
      <c r="A327" s="333"/>
      <c r="B327" s="333"/>
      <c r="C327" s="333"/>
      <c r="D327" s="334"/>
    </row>
    <row r="328" spans="1:4" s="300" customFormat="1" ht="36" customHeight="1" x14ac:dyDescent="0.25">
      <c r="A328" s="395" t="s">
        <v>150</v>
      </c>
      <c r="B328" s="395"/>
      <c r="C328" s="395"/>
      <c r="D328" s="402"/>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96" t="s">
        <v>210</v>
      </c>
      <c r="B331" s="396"/>
      <c r="C331" s="306" t="s">
        <v>153</v>
      </c>
      <c r="D331" s="323">
        <f>'Proposed Rates'!G296</f>
        <v>17</v>
      </c>
    </row>
    <row r="332" spans="1:4" s="300" customFormat="1" ht="11.25" customHeight="1" x14ac:dyDescent="0.25">
      <c r="A332" s="336" t="s">
        <v>211</v>
      </c>
      <c r="B332" s="336"/>
      <c r="C332" s="306" t="s">
        <v>153</v>
      </c>
      <c r="D332" s="323">
        <f>'Proposed Rates'!G297</f>
        <v>27</v>
      </c>
    </row>
    <row r="333" spans="1:4" s="300" customFormat="1" ht="11.25" customHeight="1" x14ac:dyDescent="0.25">
      <c r="A333" s="396" t="s">
        <v>212</v>
      </c>
      <c r="B333" s="396"/>
      <c r="C333" s="306" t="s">
        <v>153</v>
      </c>
      <c r="D333" s="323">
        <f>'Proposed Rates'!G298</f>
        <v>6</v>
      </c>
    </row>
    <row r="334" spans="1:4" s="300" customFormat="1" ht="11.25" customHeight="1" x14ac:dyDescent="0.25">
      <c r="A334" s="396" t="s">
        <v>213</v>
      </c>
      <c r="B334" s="396"/>
      <c r="C334" s="306" t="s">
        <v>153</v>
      </c>
      <c r="D334" s="323">
        <f>'Proposed Rates'!G299</f>
        <v>129</v>
      </c>
    </row>
    <row r="335" spans="1:4" s="300" customFormat="1" ht="11.25" customHeight="1" x14ac:dyDescent="0.25">
      <c r="A335" s="396" t="s">
        <v>214</v>
      </c>
      <c r="B335" s="396"/>
      <c r="C335" s="306" t="s">
        <v>153</v>
      </c>
      <c r="D335" s="323">
        <f>'Proposed Rates'!G300</f>
        <v>17</v>
      </c>
    </row>
    <row r="336" spans="1:4" s="300" customFormat="1" ht="11.25" customHeight="1" x14ac:dyDescent="0.25">
      <c r="A336" s="396" t="s">
        <v>215</v>
      </c>
      <c r="B336" s="396"/>
      <c r="C336" s="306" t="s">
        <v>153</v>
      </c>
      <c r="D336" s="323">
        <f>'Proposed Rates'!G301</f>
        <v>27</v>
      </c>
    </row>
    <row r="337" spans="1:4" s="300" customFormat="1" ht="11.25" customHeight="1" x14ac:dyDescent="0.25">
      <c r="A337" s="396" t="s">
        <v>216</v>
      </c>
      <c r="B337" s="396"/>
      <c r="C337" s="306" t="s">
        <v>153</v>
      </c>
      <c r="D337" s="323">
        <f>'Proposed Rates'!G302</f>
        <v>27</v>
      </c>
    </row>
    <row r="338" spans="1:4" s="300" customFormat="1" ht="11.25" customHeight="1" x14ac:dyDescent="0.25">
      <c r="A338" s="396" t="s">
        <v>217</v>
      </c>
      <c r="B338" s="396"/>
      <c r="C338" s="306" t="s">
        <v>153</v>
      </c>
      <c r="D338" s="323">
        <f>'Proposed Rates'!G303</f>
        <v>71</v>
      </c>
    </row>
    <row r="339" spans="1:4" s="300" customFormat="1" ht="14.25" customHeight="1" x14ac:dyDescent="0.25">
      <c r="A339" s="396" t="s">
        <v>218</v>
      </c>
      <c r="B339" s="396"/>
      <c r="C339" s="306" t="s">
        <v>153</v>
      </c>
      <c r="D339" s="323">
        <f>'Proposed Rates'!G304</f>
        <v>106</v>
      </c>
    </row>
    <row r="340" spans="1:4" s="300" customFormat="1" ht="11.25" customHeight="1" x14ac:dyDescent="0.25">
      <c r="A340" s="396" t="s">
        <v>219</v>
      </c>
      <c r="B340" s="396"/>
      <c r="C340" s="306" t="s">
        <v>153</v>
      </c>
      <c r="D340" s="323">
        <f>'Proposed Rates'!G305</f>
        <v>330</v>
      </c>
    </row>
    <row r="341" spans="1:4" s="300" customFormat="1" ht="11.25" customHeight="1" x14ac:dyDescent="0.25">
      <c r="A341" s="396" t="s">
        <v>220</v>
      </c>
      <c r="B341" s="396"/>
      <c r="C341" s="306" t="s">
        <v>153</v>
      </c>
      <c r="D341" s="323">
        <f>'Proposed Rates'!G306</f>
        <v>250</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96" t="s">
        <v>222</v>
      </c>
      <c r="B344" s="396"/>
      <c r="C344" s="306" t="s">
        <v>206</v>
      </c>
      <c r="D344" s="323">
        <f>'Proposed Rates'!G310</f>
        <v>1.5</v>
      </c>
    </row>
    <row r="345" spans="1:4" s="300" customFormat="1" ht="11.25" customHeight="1" x14ac:dyDescent="0.25">
      <c r="A345" s="396" t="s">
        <v>223</v>
      </c>
      <c r="B345" s="396"/>
      <c r="C345" s="306" t="s">
        <v>153</v>
      </c>
      <c r="D345" s="323">
        <f>'Proposed Rates'!G311</f>
        <v>71</v>
      </c>
    </row>
    <row r="346" spans="1:4" s="300" customFormat="1" ht="11.25" customHeight="1" x14ac:dyDescent="0.25">
      <c r="A346" s="396" t="s">
        <v>224</v>
      </c>
      <c r="B346" s="396"/>
      <c r="C346" s="306" t="s">
        <v>153</v>
      </c>
      <c r="D346" s="323">
        <f>'Proposed Rates'!G312</f>
        <v>106</v>
      </c>
    </row>
    <row r="347" spans="1:4" s="300" customFormat="1" ht="11.25" customHeight="1" x14ac:dyDescent="0.25">
      <c r="A347" s="396" t="s">
        <v>225</v>
      </c>
      <c r="B347" s="396"/>
      <c r="C347" s="306" t="s">
        <v>153</v>
      </c>
      <c r="D347" s="323">
        <f>'Proposed Rates'!G313</f>
        <v>263</v>
      </c>
    </row>
    <row r="348" spans="1:4" s="300" customFormat="1" ht="12" customHeight="1" x14ac:dyDescent="0.25">
      <c r="A348" s="396" t="s">
        <v>226</v>
      </c>
      <c r="B348" s="396"/>
      <c r="C348" s="306" t="s">
        <v>153</v>
      </c>
      <c r="D348" s="323">
        <f>'Proposed Rates'!G314</f>
        <v>448</v>
      </c>
    </row>
    <row r="349" spans="1:4" s="300" customFormat="1" ht="9.75" customHeight="1" x14ac:dyDescent="0.25">
      <c r="A349" s="336"/>
      <c r="B349" s="336"/>
      <c r="C349" s="306"/>
      <c r="D349" s="323">
        <f>'Proposed Rates'!G315</f>
        <v>0</v>
      </c>
    </row>
    <row r="350" spans="1:4" s="300" customFormat="1" ht="15" customHeight="1" x14ac:dyDescent="0.25">
      <c r="A350" s="339" t="s">
        <v>227</v>
      </c>
      <c r="B350" s="326"/>
      <c r="C350" s="337"/>
      <c r="D350" s="323">
        <f>'Proposed Rates'!G316</f>
        <v>0</v>
      </c>
    </row>
    <row r="351" spans="1:4" s="300" customFormat="1" ht="11.25" customHeight="1" x14ac:dyDescent="0.25">
      <c r="A351" s="396" t="s">
        <v>228</v>
      </c>
      <c r="B351" s="396"/>
      <c r="C351" s="306" t="s">
        <v>153</v>
      </c>
      <c r="D351" s="323">
        <f>'Proposed Rates'!G317</f>
        <v>933</v>
      </c>
    </row>
    <row r="352" spans="1:4" s="300" customFormat="1" ht="11.25" customHeight="1" x14ac:dyDescent="0.25">
      <c r="A352" s="396" t="s">
        <v>229</v>
      </c>
      <c r="B352" s="396"/>
      <c r="C352" s="306" t="s">
        <v>153</v>
      </c>
      <c r="D352" s="323">
        <f>'Proposed Rates'!G318</f>
        <v>1353</v>
      </c>
    </row>
    <row r="353" spans="1:4" s="300" customFormat="1" ht="11.25" customHeight="1" x14ac:dyDescent="0.25">
      <c r="A353" s="396" t="s">
        <v>230</v>
      </c>
      <c r="B353" s="396"/>
      <c r="C353" s="306" t="s">
        <v>153</v>
      </c>
      <c r="D353" s="323">
        <f>'Proposed Rates'!G319</f>
        <v>3324</v>
      </c>
    </row>
    <row r="354" spans="1:4" s="300" customFormat="1" ht="22.5" customHeight="1" x14ac:dyDescent="0.25">
      <c r="A354" s="396" t="s">
        <v>231</v>
      </c>
      <c r="B354" s="396"/>
      <c r="C354" s="306" t="s">
        <v>153</v>
      </c>
      <c r="D354" s="323">
        <f>'Proposed Rates'!G320</f>
        <v>47.7</v>
      </c>
    </row>
    <row r="355" spans="1:4" s="300" customFormat="1" ht="11.25" customHeight="1" x14ac:dyDescent="0.25">
      <c r="A355" s="396" t="s">
        <v>232</v>
      </c>
      <c r="B355" s="396"/>
      <c r="C355" s="306"/>
      <c r="D355" s="323" t="str">
        <f>'Proposed Rates'!G321</f>
        <v>Per Attached Table</v>
      </c>
    </row>
    <row r="356" spans="1:4" s="300" customFormat="1" ht="11.25" customHeight="1" x14ac:dyDescent="0.25">
      <c r="A356" s="396" t="s">
        <v>234</v>
      </c>
      <c r="B356" s="396"/>
      <c r="C356" s="306" t="s">
        <v>153</v>
      </c>
      <c r="D356" s="323">
        <f>'Proposed Rates'!G322</f>
        <v>150</v>
      </c>
    </row>
    <row r="357" spans="1:4" s="300" customFormat="1" ht="11.25" customHeight="1" x14ac:dyDescent="0.25">
      <c r="A357" s="396"/>
      <c r="B357" s="396"/>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95" t="s">
        <v>236</v>
      </c>
      <c r="B360" s="395"/>
      <c r="C360" s="395"/>
      <c r="D360" s="402"/>
    </row>
    <row r="361" spans="1:4" s="300" customFormat="1" ht="6.75" customHeight="1" x14ac:dyDescent="0.25">
      <c r="A361" s="333"/>
      <c r="B361" s="333"/>
      <c r="C361" s="333"/>
      <c r="D361" s="334"/>
    </row>
    <row r="362" spans="1:4" s="300" customFormat="1" ht="48" customHeight="1" x14ac:dyDescent="0.25">
      <c r="A362" s="395" t="s">
        <v>148</v>
      </c>
      <c r="B362" s="395"/>
      <c r="C362" s="395"/>
      <c r="D362" s="402"/>
    </row>
    <row r="363" spans="1:4" s="300" customFormat="1" ht="6.75" customHeight="1" x14ac:dyDescent="0.25">
      <c r="A363" s="333"/>
      <c r="B363" s="333"/>
      <c r="C363" s="333"/>
      <c r="D363" s="334"/>
    </row>
    <row r="364" spans="1:4" s="300" customFormat="1" ht="24" customHeight="1" x14ac:dyDescent="0.25">
      <c r="A364" s="395" t="s">
        <v>183</v>
      </c>
      <c r="B364" s="395"/>
      <c r="C364" s="395"/>
      <c r="D364" s="402"/>
    </row>
    <row r="365" spans="1:4" s="300" customFormat="1" ht="6.75" customHeight="1" x14ac:dyDescent="0.25">
      <c r="A365" s="333"/>
      <c r="B365" s="333"/>
      <c r="C365" s="333"/>
      <c r="D365" s="334"/>
    </row>
    <row r="366" spans="1:4" s="300" customFormat="1" ht="36" customHeight="1" x14ac:dyDescent="0.25">
      <c r="A366" s="395" t="s">
        <v>150</v>
      </c>
      <c r="B366" s="395"/>
      <c r="C366" s="395"/>
      <c r="D366" s="402"/>
    </row>
    <row r="367" spans="1:4" s="300" customFormat="1" ht="6.75" customHeight="1" x14ac:dyDescent="0.25">
      <c r="A367" s="333"/>
      <c r="B367" s="333"/>
      <c r="C367" s="333"/>
      <c r="D367" s="334"/>
    </row>
    <row r="368" spans="1:4" s="300" customFormat="1" ht="24" customHeight="1" x14ac:dyDescent="0.25">
      <c r="A368" s="395" t="s">
        <v>237</v>
      </c>
      <c r="B368" s="395"/>
      <c r="C368" s="395"/>
      <c r="D368" s="402"/>
    </row>
    <row r="369" spans="1:4" s="300" customFormat="1" ht="22.5" customHeight="1" x14ac:dyDescent="0.25">
      <c r="A369" s="377" t="s">
        <v>238</v>
      </c>
      <c r="B369" s="377"/>
      <c r="C369" s="340" t="s">
        <v>153</v>
      </c>
      <c r="D369" s="341">
        <f>'Proposed Rates'!G326</f>
        <v>109.33</v>
      </c>
    </row>
    <row r="370" spans="1:4" s="300" customFormat="1" ht="11.25" customHeight="1" x14ac:dyDescent="0.25">
      <c r="A370" s="377" t="s">
        <v>239</v>
      </c>
      <c r="B370" s="377"/>
      <c r="C370" s="340" t="s">
        <v>153</v>
      </c>
      <c r="D370" s="341">
        <f>'Proposed Rates'!G327</f>
        <v>43.73</v>
      </c>
    </row>
    <row r="371" spans="1:4" s="300" customFormat="1" ht="11.25" customHeight="1" x14ac:dyDescent="0.25">
      <c r="A371" s="377" t="s">
        <v>240</v>
      </c>
      <c r="B371" s="377"/>
      <c r="C371" s="340" t="s">
        <v>241</v>
      </c>
      <c r="D371" s="341">
        <f>'Proposed Rates'!G328</f>
        <v>1.1000000000000001</v>
      </c>
    </row>
    <row r="372" spans="1:4" s="300" customFormat="1" ht="11.25" customHeight="1" x14ac:dyDescent="0.25">
      <c r="A372" s="377" t="s">
        <v>242</v>
      </c>
      <c r="B372" s="377"/>
      <c r="C372" s="340" t="s">
        <v>241</v>
      </c>
      <c r="D372" s="341">
        <f>'Proposed Rates'!G329</f>
        <v>0.66</v>
      </c>
    </row>
    <row r="373" spans="1:4" s="300" customFormat="1" ht="11.25" customHeight="1" x14ac:dyDescent="0.25">
      <c r="A373" s="377" t="s">
        <v>243</v>
      </c>
      <c r="B373" s="377"/>
      <c r="C373" s="340" t="s">
        <v>241</v>
      </c>
      <c r="D373" s="341">
        <f>'Proposed Rates'!G330</f>
        <v>-0.66</v>
      </c>
    </row>
    <row r="374" spans="1:4" s="300" customFormat="1" ht="11.25" customHeight="1" x14ac:dyDescent="0.25">
      <c r="A374" s="377" t="s">
        <v>244</v>
      </c>
      <c r="B374" s="377"/>
      <c r="C374" s="342"/>
      <c r="D374" s="341"/>
    </row>
    <row r="375" spans="1:4" s="300" customFormat="1" ht="11.25" customHeight="1" x14ac:dyDescent="0.25">
      <c r="A375" s="397" t="s">
        <v>245</v>
      </c>
      <c r="B375" s="397"/>
      <c r="C375" s="340" t="s">
        <v>153</v>
      </c>
      <c r="D375" s="341">
        <f>'Proposed Rates'!G332</f>
        <v>0.54</v>
      </c>
    </row>
    <row r="376" spans="1:4" s="300" customFormat="1" ht="11.25" customHeight="1" x14ac:dyDescent="0.25">
      <c r="A376" s="397" t="s">
        <v>246</v>
      </c>
      <c r="B376" s="397"/>
      <c r="C376" s="340" t="s">
        <v>153</v>
      </c>
      <c r="D376" s="341">
        <f>'Proposed Rates'!G333</f>
        <v>1.1000000000000001</v>
      </c>
    </row>
    <row r="377" spans="1:4" s="300" customFormat="1" ht="11.25" customHeight="1" x14ac:dyDescent="0.25">
      <c r="A377" s="377" t="s">
        <v>247</v>
      </c>
      <c r="B377" s="377"/>
      <c r="C377" s="343"/>
      <c r="D377" s="341"/>
    </row>
    <row r="378" spans="1:4" s="300" customFormat="1" ht="11.25" customHeight="1" x14ac:dyDescent="0.25">
      <c r="A378" s="377" t="s">
        <v>248</v>
      </c>
      <c r="B378" s="377"/>
      <c r="C378" s="343"/>
      <c r="D378" s="341"/>
    </row>
    <row r="379" spans="1:4" s="300" customFormat="1" ht="11.25" customHeight="1" x14ac:dyDescent="0.25">
      <c r="A379" s="377" t="s">
        <v>249</v>
      </c>
      <c r="B379" s="377"/>
      <c r="C379" s="343"/>
      <c r="D379" s="341"/>
    </row>
    <row r="380" spans="1:4" s="300" customFormat="1" ht="11.25" customHeight="1" x14ac:dyDescent="0.25">
      <c r="A380" s="397" t="s">
        <v>250</v>
      </c>
      <c r="B380" s="397"/>
      <c r="C380" s="340" t="s">
        <v>153</v>
      </c>
      <c r="D380" s="341" t="str">
        <f>'Proposed Rates'!G337</f>
        <v>no charge</v>
      </c>
    </row>
    <row r="381" spans="1:4" s="300" customFormat="1" ht="11.25" customHeight="1" x14ac:dyDescent="0.25">
      <c r="A381" s="397" t="s">
        <v>252</v>
      </c>
      <c r="B381" s="397"/>
      <c r="C381" s="340" t="s">
        <v>153</v>
      </c>
      <c r="D381" s="341">
        <f>'Proposed Rates'!G338</f>
        <v>4.37</v>
      </c>
    </row>
    <row r="382" spans="1:4" s="300" customFormat="1" ht="22.5" customHeight="1" x14ac:dyDescent="0.25">
      <c r="A382" s="377" t="s">
        <v>253</v>
      </c>
      <c r="B382" s="377"/>
      <c r="C382" s="343"/>
      <c r="D382" s="341"/>
    </row>
    <row r="383" spans="1:4" s="300" customFormat="1" ht="11.25" customHeight="1" x14ac:dyDescent="0.25">
      <c r="A383" s="400" t="s">
        <v>254</v>
      </c>
      <c r="B383" s="400"/>
      <c r="C383" s="340" t="s">
        <v>153</v>
      </c>
      <c r="D383" s="341">
        <f>'Proposed Rates'!G340</f>
        <v>2.04</v>
      </c>
    </row>
    <row r="384" spans="1:4" s="300" customFormat="1" ht="6.75" customHeight="1" x14ac:dyDescent="0.25">
      <c r="A384" s="345"/>
      <c r="B384" s="345"/>
      <c r="C384" s="340"/>
      <c r="D384" s="341"/>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98" t="s">
        <v>256</v>
      </c>
      <c r="B387" s="398"/>
      <c r="C387" s="398"/>
      <c r="D387" s="398"/>
    </row>
    <row r="388" spans="1:4" s="300" customFormat="1" ht="11.25" customHeight="1" x14ac:dyDescent="0.25">
      <c r="A388" s="399" t="s">
        <v>257</v>
      </c>
      <c r="B388" s="399"/>
      <c r="C388" s="399"/>
      <c r="D388" s="352">
        <f>'Proposed Rates'!G288</f>
        <v>1.0338000000000001</v>
      </c>
    </row>
    <row r="389" spans="1:4" s="300" customFormat="1" ht="11.25" customHeight="1" x14ac:dyDescent="0.25">
      <c r="A389" s="399" t="s">
        <v>258</v>
      </c>
      <c r="B389" s="399"/>
      <c r="C389" s="399"/>
      <c r="D389" s="352">
        <f>'Proposed Rates'!G289</f>
        <v>1.0152000000000001</v>
      </c>
    </row>
    <row r="390" spans="1:4" s="300" customFormat="1" ht="11.25" customHeight="1" x14ac:dyDescent="0.25">
      <c r="A390" s="399" t="s">
        <v>259</v>
      </c>
      <c r="B390" s="399"/>
      <c r="C390" s="399"/>
      <c r="D390" s="352">
        <f>'Proposed Rates'!G290</f>
        <v>1.0234000000000001</v>
      </c>
    </row>
    <row r="391" spans="1:4" s="300" customFormat="1" ht="11.25" customHeight="1" x14ac:dyDescent="0.25">
      <c r="A391" s="399" t="s">
        <v>260</v>
      </c>
      <c r="B391" s="399"/>
      <c r="C391" s="399"/>
      <c r="D391" s="352">
        <f>'Proposed Rates'!G291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389:C389"/>
    <mergeCell ref="A390:C390"/>
    <mergeCell ref="A391:C391"/>
    <mergeCell ref="A380:B380"/>
    <mergeCell ref="A381:B381"/>
    <mergeCell ref="A382:B382"/>
    <mergeCell ref="A383:B383"/>
    <mergeCell ref="A387:D387"/>
    <mergeCell ref="A388:C388"/>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7"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73" zoomScaleNormal="100" zoomScaleSheetLayoutView="100" workbookViewId="0">
      <selection activeCell="D171" sqref="D171"/>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72" t="s">
        <v>138</v>
      </c>
      <c r="B1" s="372"/>
      <c r="C1" s="372"/>
      <c r="D1" s="372"/>
    </row>
    <row r="2" spans="1:4" s="300" customFormat="1" ht="18" customHeight="1" x14ac:dyDescent="0.25">
      <c r="A2" s="373" t="s">
        <v>139</v>
      </c>
      <c r="B2" s="373"/>
      <c r="C2" s="373"/>
      <c r="D2" s="373"/>
    </row>
    <row r="3" spans="1:4" s="300" customFormat="1" ht="15.75" customHeight="1" x14ac:dyDescent="0.25">
      <c r="A3" s="374" t="s">
        <v>263</v>
      </c>
      <c r="B3" s="374"/>
      <c r="C3" s="374"/>
      <c r="D3" s="374"/>
    </row>
    <row r="4" spans="1:4" s="300" customFormat="1" ht="11.25" customHeight="1" x14ac:dyDescent="0.25">
      <c r="A4" s="375" t="s">
        <v>141</v>
      </c>
      <c r="B4" s="375"/>
      <c r="C4" s="375"/>
      <c r="D4" s="375"/>
    </row>
    <row r="5" spans="1:4" s="300" customFormat="1" ht="11.25" customHeight="1" x14ac:dyDescent="0.25">
      <c r="A5" s="375" t="s">
        <v>142</v>
      </c>
      <c r="B5" s="375"/>
      <c r="C5" s="375"/>
      <c r="D5" s="375"/>
    </row>
    <row r="6" spans="1:4" s="300" customFormat="1" ht="11.25" customHeight="1" x14ac:dyDescent="0.25">
      <c r="A6" s="376" t="s">
        <v>143</v>
      </c>
      <c r="B6" s="376"/>
      <c r="C6" s="376"/>
      <c r="D6" s="376"/>
    </row>
    <row r="7" spans="1:4" s="300" customFormat="1" ht="18.75" customHeight="1" x14ac:dyDescent="0.25">
      <c r="A7" s="385" t="s">
        <v>144</v>
      </c>
      <c r="B7" s="386"/>
      <c r="C7" s="386"/>
      <c r="D7" s="386"/>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7" t="s">
        <v>146</v>
      </c>
      <c r="B10" s="388"/>
      <c r="C10" s="388"/>
      <c r="D10" s="388"/>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83" t="s">
        <v>151</v>
      </c>
      <c r="B20" s="384"/>
      <c r="C20" s="384"/>
      <c r="D20" s="384"/>
    </row>
    <row r="21" spans="1:4" s="300" customFormat="1" ht="6.75" customHeight="1" x14ac:dyDescent="0.25">
      <c r="A21" s="304"/>
      <c r="B21" s="305"/>
      <c r="C21" s="305"/>
      <c r="D21" s="305"/>
    </row>
    <row r="22" spans="1:4" s="300" customFormat="1" ht="11.25" customHeight="1" x14ac:dyDescent="0.25">
      <c r="A22" s="377" t="s">
        <v>152</v>
      </c>
      <c r="B22" s="378"/>
      <c r="C22" s="306" t="s">
        <v>153</v>
      </c>
      <c r="D22" s="352">
        <f>'Proposed Rates'!H7</f>
        <v>35.04</v>
      </c>
    </row>
    <row r="23" spans="1:4" s="300" customFormat="1" ht="11.25" customHeight="1" x14ac:dyDescent="0.25">
      <c r="A23" s="377" t="s">
        <v>262</v>
      </c>
      <c r="B23" s="378"/>
      <c r="C23" s="306" t="s">
        <v>153</v>
      </c>
      <c r="D23" s="307">
        <f>'Proposed Rates'!H247</f>
        <v>0.56999999999999995</v>
      </c>
    </row>
    <row r="24" spans="1:4" s="300" customFormat="1" ht="11.25" customHeight="1" x14ac:dyDescent="0.25">
      <c r="A24" s="377" t="s">
        <v>156</v>
      </c>
      <c r="B24" s="378"/>
      <c r="C24" s="306" t="s">
        <v>91</v>
      </c>
      <c r="D24" s="307">
        <f>'Proposed Rates'!I233</f>
        <v>6.0000000000000002E-5</v>
      </c>
    </row>
    <row r="25" spans="1:4" s="300" customFormat="1" ht="12.75" customHeight="1" x14ac:dyDescent="0.25">
      <c r="A25" s="377" t="s">
        <v>157</v>
      </c>
      <c r="B25" s="378"/>
      <c r="C25" s="306" t="s">
        <v>91</v>
      </c>
      <c r="D25" s="307">
        <f>'Proposed Rates'!H153</f>
        <v>7.4000000000000003E-3</v>
      </c>
    </row>
    <row r="26" spans="1:4" s="300" customFormat="1" ht="12.75" customHeight="1" x14ac:dyDescent="0.25">
      <c r="A26" s="377" t="s">
        <v>158</v>
      </c>
      <c r="B26" s="378"/>
      <c r="C26" s="306" t="s">
        <v>91</v>
      </c>
      <c r="D26" s="307">
        <f>'Proposed Rates'!H167</f>
        <v>5.1999999999999998E-3</v>
      </c>
    </row>
    <row r="27" spans="1:4" s="300" customFormat="1" ht="6.75" customHeight="1" x14ac:dyDescent="0.25">
      <c r="A27" s="308"/>
      <c r="B27" s="309"/>
      <c r="C27" s="306"/>
      <c r="D27" s="307"/>
    </row>
    <row r="28" spans="1:4" s="300" customFormat="1" ht="15" customHeight="1" x14ac:dyDescent="0.25">
      <c r="A28" s="379" t="s">
        <v>159</v>
      </c>
      <c r="B28" s="378"/>
      <c r="C28" s="306"/>
      <c r="D28" s="310"/>
    </row>
    <row r="29" spans="1:4" s="300" customFormat="1" ht="6.75" customHeight="1" x14ac:dyDescent="0.25">
      <c r="A29" s="311"/>
      <c r="B29" s="309"/>
      <c r="C29" s="306"/>
      <c r="D29" s="310"/>
    </row>
    <row r="30" spans="1:4" s="300" customFormat="1" ht="11.25" customHeight="1" x14ac:dyDescent="0.25">
      <c r="A30" s="377" t="s">
        <v>160</v>
      </c>
      <c r="B30" s="377"/>
      <c r="C30" s="312" t="s">
        <v>91</v>
      </c>
      <c r="D30" s="313">
        <v>3.0000000000000001E-3</v>
      </c>
    </row>
    <row r="31" spans="1:4" s="300" customFormat="1" ht="11.25" customHeight="1" x14ac:dyDescent="0.25">
      <c r="A31" s="378" t="s">
        <v>161</v>
      </c>
      <c r="B31" s="378"/>
      <c r="C31" s="312" t="s">
        <v>91</v>
      </c>
      <c r="D31" s="314">
        <v>4.0000000000000002E-4</v>
      </c>
    </row>
    <row r="32" spans="1:4" s="300" customFormat="1" ht="11.25" customHeight="1" x14ac:dyDescent="0.25">
      <c r="A32" s="377" t="s">
        <v>162</v>
      </c>
      <c r="B32" s="377"/>
      <c r="C32" s="312" t="s">
        <v>91</v>
      </c>
      <c r="D32" s="314">
        <v>5.0000000000000001E-4</v>
      </c>
    </row>
    <row r="33" spans="1:4" s="300" customFormat="1" ht="11.25" customHeight="1" x14ac:dyDescent="0.25">
      <c r="A33" s="377" t="s">
        <v>163</v>
      </c>
      <c r="B33" s="377"/>
      <c r="C33" s="306" t="s">
        <v>153</v>
      </c>
      <c r="D33" s="350">
        <f>'Proposed Rates'!H209</f>
        <v>0.68</v>
      </c>
    </row>
    <row r="34" spans="1:4" s="315" customFormat="1" ht="18.75" customHeight="1" x14ac:dyDescent="0.3">
      <c r="A34" s="389" t="s">
        <v>164</v>
      </c>
      <c r="B34" s="389"/>
      <c r="C34" s="389"/>
      <c r="D34" s="401"/>
    </row>
    <row r="35" spans="1:4" s="300" customFormat="1" ht="48" customHeight="1" x14ac:dyDescent="0.25">
      <c r="A35" s="382" t="s">
        <v>165</v>
      </c>
      <c r="B35" s="382"/>
      <c r="C35" s="382"/>
      <c r="D35" s="393"/>
    </row>
    <row r="36" spans="1:4" s="300" customFormat="1" ht="6.75" customHeight="1" x14ac:dyDescent="0.25">
      <c r="A36" s="301"/>
      <c r="B36" s="301"/>
      <c r="C36" s="301"/>
      <c r="D36" s="316"/>
    </row>
    <row r="37" spans="1:4" s="300" customFormat="1" ht="11.25" customHeight="1" x14ac:dyDescent="0.25">
      <c r="A37" s="387" t="s">
        <v>146</v>
      </c>
      <c r="B37" s="388"/>
      <c r="C37" s="388"/>
      <c r="D37" s="388"/>
    </row>
    <row r="38" spans="1:4" s="300" customFormat="1" ht="6.75" customHeight="1" x14ac:dyDescent="0.25">
      <c r="A38" s="302"/>
      <c r="B38" s="303"/>
      <c r="C38" s="303"/>
      <c r="D38" s="303"/>
    </row>
    <row r="39" spans="1:4" s="300" customFormat="1" ht="36" customHeight="1" x14ac:dyDescent="0.25">
      <c r="A39" s="382" t="s">
        <v>147</v>
      </c>
      <c r="B39" s="382"/>
      <c r="C39" s="382"/>
      <c r="D39" s="393"/>
    </row>
    <row r="40" spans="1:4" s="300" customFormat="1" ht="6.75" customHeight="1" x14ac:dyDescent="0.25">
      <c r="A40" s="301"/>
      <c r="B40" s="301"/>
      <c r="C40" s="301"/>
      <c r="D40" s="316"/>
    </row>
    <row r="41" spans="1:4" s="300" customFormat="1" ht="48" customHeight="1" x14ac:dyDescent="0.25">
      <c r="A41" s="382" t="s">
        <v>148</v>
      </c>
      <c r="B41" s="382"/>
      <c r="C41" s="382"/>
      <c r="D41" s="393"/>
    </row>
    <row r="42" spans="1:4" s="300" customFormat="1" ht="6.75" customHeight="1" x14ac:dyDescent="0.25">
      <c r="A42" s="301"/>
      <c r="B42" s="301"/>
      <c r="C42" s="301"/>
      <c r="D42" s="316"/>
    </row>
    <row r="43" spans="1:4" s="300" customFormat="1" ht="48" customHeight="1" x14ac:dyDescent="0.25">
      <c r="A43" s="382" t="s">
        <v>149</v>
      </c>
      <c r="B43" s="382"/>
      <c r="C43" s="382"/>
      <c r="D43" s="393"/>
    </row>
    <row r="44" spans="1:4" s="300" customFormat="1" ht="6.75" customHeight="1" x14ac:dyDescent="0.25">
      <c r="A44" s="301"/>
      <c r="B44" s="301"/>
      <c r="C44" s="301"/>
      <c r="D44" s="316"/>
    </row>
    <row r="45" spans="1:4" s="300" customFormat="1" ht="36" customHeight="1" x14ac:dyDescent="0.25">
      <c r="A45" s="382" t="s">
        <v>166</v>
      </c>
      <c r="B45" s="382"/>
      <c r="C45" s="382"/>
      <c r="D45" s="393"/>
    </row>
    <row r="46" spans="1:4" s="300" customFormat="1" ht="6.75" customHeight="1" x14ac:dyDescent="0.25">
      <c r="A46" s="301"/>
      <c r="B46" s="301"/>
      <c r="C46" s="301"/>
      <c r="D46" s="316"/>
    </row>
    <row r="47" spans="1:4" s="300" customFormat="1" ht="15" customHeight="1" x14ac:dyDescent="0.25">
      <c r="A47" s="383" t="s">
        <v>151</v>
      </c>
      <c r="B47" s="384"/>
      <c r="C47" s="384"/>
      <c r="D47" s="384"/>
    </row>
    <row r="48" spans="1:4" s="300" customFormat="1" ht="6.75" customHeight="1" x14ac:dyDescent="0.25">
      <c r="A48" s="304"/>
      <c r="B48" s="305"/>
      <c r="C48" s="305"/>
      <c r="D48" s="305"/>
    </row>
    <row r="49" spans="1:4" s="300" customFormat="1" ht="11.25" customHeight="1" x14ac:dyDescent="0.25">
      <c r="A49" s="377" t="s">
        <v>152</v>
      </c>
      <c r="B49" s="377"/>
      <c r="C49" s="306" t="s">
        <v>153</v>
      </c>
      <c r="D49" s="352">
        <f>'Proposed Rates'!H8</f>
        <v>24.27</v>
      </c>
    </row>
    <row r="50" spans="1:4" s="300" customFormat="1" ht="11.25" customHeight="1" x14ac:dyDescent="0.25">
      <c r="A50" s="377" t="s">
        <v>262</v>
      </c>
      <c r="B50" s="378"/>
      <c r="C50" s="306" t="s">
        <v>153</v>
      </c>
      <c r="D50" s="307">
        <f>'Proposed Rates'!H247</f>
        <v>0.56999999999999995</v>
      </c>
    </row>
    <row r="51" spans="1:4" s="300" customFormat="1" ht="11.25" customHeight="1" x14ac:dyDescent="0.25">
      <c r="A51" s="377" t="s">
        <v>19</v>
      </c>
      <c r="B51" s="377"/>
      <c r="C51" s="306" t="s">
        <v>91</v>
      </c>
      <c r="D51" s="353">
        <f>'Proposed Rates'!H21</f>
        <v>3.15E-2</v>
      </c>
    </row>
    <row r="52" spans="1:4" s="300" customFormat="1" ht="12.75" customHeight="1" x14ac:dyDescent="0.25">
      <c r="A52" s="377" t="s">
        <v>156</v>
      </c>
      <c r="B52" s="377"/>
      <c r="C52" s="306" t="s">
        <v>91</v>
      </c>
      <c r="D52" s="307">
        <f>'Proposed Rates'!I234</f>
        <v>6.0000000000000002E-5</v>
      </c>
    </row>
    <row r="53" spans="1:4" s="300" customFormat="1" ht="13.5" customHeight="1" x14ac:dyDescent="0.25">
      <c r="A53" s="377" t="s">
        <v>157</v>
      </c>
      <c r="B53" s="377"/>
      <c r="C53" s="306" t="s">
        <v>91</v>
      </c>
      <c r="D53" s="307">
        <f>'Proposed Rates'!H154</f>
        <v>6.8999999999999999E-3</v>
      </c>
    </row>
    <row r="54" spans="1:4" s="300" customFormat="1" ht="14.25" customHeight="1" x14ac:dyDescent="0.25">
      <c r="A54" s="377" t="s">
        <v>158</v>
      </c>
      <c r="B54" s="377"/>
      <c r="C54" s="306" t="s">
        <v>91</v>
      </c>
      <c r="D54" s="319">
        <f>'Proposed Rates'!H168</f>
        <v>5.0000000000000001E-3</v>
      </c>
    </row>
    <row r="55" spans="1:4" s="300" customFormat="1" ht="6.75" customHeight="1" x14ac:dyDescent="0.25">
      <c r="A55" s="308"/>
      <c r="B55" s="308"/>
      <c r="C55" s="306"/>
      <c r="D55" s="307"/>
    </row>
    <row r="56" spans="1:4" s="300" customFormat="1" ht="15" customHeight="1" x14ac:dyDescent="0.25">
      <c r="A56" s="379" t="s">
        <v>159</v>
      </c>
      <c r="B56" s="378"/>
      <c r="C56" s="306"/>
      <c r="D56" s="310"/>
    </row>
    <row r="57" spans="1:4" s="300" customFormat="1" ht="6.75" customHeight="1" x14ac:dyDescent="0.25">
      <c r="A57" s="311"/>
      <c r="B57" s="309"/>
      <c r="C57" s="306"/>
      <c r="D57" s="310"/>
    </row>
    <row r="58" spans="1:4" s="300" customFormat="1" ht="11.25" customHeight="1" x14ac:dyDescent="0.25">
      <c r="A58" s="377" t="s">
        <v>160</v>
      </c>
      <c r="B58" s="377"/>
      <c r="C58" s="312" t="s">
        <v>91</v>
      </c>
      <c r="D58" s="313">
        <v>3.0000000000000001E-3</v>
      </c>
    </row>
    <row r="59" spans="1:4" s="300" customFormat="1" ht="11.25" customHeight="1" x14ac:dyDescent="0.25">
      <c r="A59" s="378" t="s">
        <v>161</v>
      </c>
      <c r="B59" s="378"/>
      <c r="C59" s="312" t="s">
        <v>91</v>
      </c>
      <c r="D59" s="314">
        <v>4.0000000000000002E-4</v>
      </c>
    </row>
    <row r="60" spans="1:4" s="300" customFormat="1" ht="11.25" customHeight="1" x14ac:dyDescent="0.25">
      <c r="A60" s="377" t="s">
        <v>162</v>
      </c>
      <c r="B60" s="377"/>
      <c r="C60" s="312" t="s">
        <v>91</v>
      </c>
      <c r="D60" s="314">
        <v>5.0000000000000001E-4</v>
      </c>
    </row>
    <row r="61" spans="1:4" s="300" customFormat="1" ht="11.25" customHeight="1" x14ac:dyDescent="0.25">
      <c r="A61" s="377" t="s">
        <v>163</v>
      </c>
      <c r="B61" s="377"/>
      <c r="C61" s="306" t="s">
        <v>153</v>
      </c>
      <c r="D61" s="350">
        <f>'Proposed Rates'!H210</f>
        <v>0.68</v>
      </c>
    </row>
    <row r="62" spans="1:4" s="315" customFormat="1" ht="18.75" customHeight="1" x14ac:dyDescent="0.3">
      <c r="A62" s="389" t="s">
        <v>167</v>
      </c>
      <c r="B62" s="389"/>
      <c r="C62" s="389"/>
      <c r="D62" s="401"/>
    </row>
    <row r="63" spans="1:4" s="300" customFormat="1" ht="48" customHeight="1" x14ac:dyDescent="0.25">
      <c r="A63" s="382" t="s">
        <v>168</v>
      </c>
      <c r="B63" s="382"/>
      <c r="C63" s="382"/>
      <c r="D63" s="393"/>
    </row>
    <row r="64" spans="1:4" s="300" customFormat="1" ht="6.75" customHeight="1" x14ac:dyDescent="0.25">
      <c r="A64" s="301"/>
      <c r="B64" s="301"/>
      <c r="C64" s="301"/>
      <c r="D64" s="316"/>
    </row>
    <row r="65" spans="1:4" s="300" customFormat="1" ht="11.25" customHeight="1" x14ac:dyDescent="0.25">
      <c r="A65" s="387" t="s">
        <v>146</v>
      </c>
      <c r="B65" s="388"/>
      <c r="C65" s="388"/>
      <c r="D65" s="388"/>
    </row>
    <row r="66" spans="1:4" s="300" customFormat="1" ht="6.75" customHeight="1" x14ac:dyDescent="0.25">
      <c r="A66" s="302"/>
      <c r="B66" s="303"/>
      <c r="C66" s="303"/>
      <c r="D66" s="303"/>
    </row>
    <row r="67" spans="1:4" s="300" customFormat="1" ht="36" customHeight="1" x14ac:dyDescent="0.25">
      <c r="A67" s="382" t="s">
        <v>147</v>
      </c>
      <c r="B67" s="382"/>
      <c r="C67" s="382"/>
      <c r="D67" s="393"/>
    </row>
    <row r="68" spans="1:4" s="300" customFormat="1" ht="6.75" customHeight="1" x14ac:dyDescent="0.25">
      <c r="A68" s="301"/>
      <c r="B68" s="301"/>
      <c r="C68" s="301"/>
      <c r="D68" s="316"/>
    </row>
    <row r="69" spans="1:4" s="300" customFormat="1" ht="48" customHeight="1" x14ac:dyDescent="0.25">
      <c r="A69" s="382" t="s">
        <v>148</v>
      </c>
      <c r="B69" s="382"/>
      <c r="C69" s="382"/>
      <c r="D69" s="393"/>
    </row>
    <row r="70" spans="1:4" s="300" customFormat="1" ht="6.75" customHeight="1" x14ac:dyDescent="0.25">
      <c r="A70" s="301"/>
      <c r="B70" s="301"/>
      <c r="C70" s="301"/>
      <c r="D70" s="316"/>
    </row>
    <row r="71" spans="1:4" s="300" customFormat="1" ht="48" customHeight="1" x14ac:dyDescent="0.25">
      <c r="A71" s="382" t="s">
        <v>149</v>
      </c>
      <c r="B71" s="382"/>
      <c r="C71" s="382"/>
      <c r="D71" s="393"/>
    </row>
    <row r="72" spans="1:4" s="300" customFormat="1" ht="6.75" customHeight="1" x14ac:dyDescent="0.25">
      <c r="A72" s="301"/>
      <c r="B72" s="301"/>
      <c r="C72" s="301"/>
      <c r="D72" s="316"/>
    </row>
    <row r="73" spans="1:4" s="300" customFormat="1" ht="96" customHeight="1" x14ac:dyDescent="0.25">
      <c r="A73" s="386" t="s">
        <v>169</v>
      </c>
      <c r="B73" s="386"/>
      <c r="C73" s="386"/>
      <c r="D73" s="386"/>
    </row>
    <row r="74" spans="1:4" s="300" customFormat="1" ht="96" customHeight="1" x14ac:dyDescent="0.25">
      <c r="A74" s="386" t="s">
        <v>170</v>
      </c>
      <c r="B74" s="386"/>
      <c r="C74" s="386"/>
      <c r="D74" s="386"/>
    </row>
    <row r="75" spans="1:4" s="300" customFormat="1" ht="36" customHeight="1" x14ac:dyDescent="0.25">
      <c r="A75" s="382" t="s">
        <v>150</v>
      </c>
      <c r="B75" s="382"/>
      <c r="C75" s="382"/>
      <c r="D75" s="382"/>
    </row>
    <row r="76" spans="1:4" s="300" customFormat="1" ht="24" customHeight="1" x14ac:dyDescent="0.25">
      <c r="A76" s="390" t="s">
        <v>171</v>
      </c>
      <c r="B76" s="390"/>
      <c r="C76" s="390"/>
      <c r="D76" s="390"/>
    </row>
    <row r="77" spans="1:4" s="300" customFormat="1" ht="6.75" customHeight="1" x14ac:dyDescent="0.25">
      <c r="A77" s="317"/>
      <c r="B77" s="317"/>
      <c r="C77" s="317"/>
      <c r="D77" s="317"/>
    </row>
    <row r="78" spans="1:4" s="300" customFormat="1" ht="15" customHeight="1" x14ac:dyDescent="0.25">
      <c r="A78" s="383" t="s">
        <v>151</v>
      </c>
      <c r="B78" s="384"/>
      <c r="C78" s="384"/>
      <c r="D78" s="384"/>
    </row>
    <row r="79" spans="1:4" s="300" customFormat="1" ht="6.75" customHeight="1" x14ac:dyDescent="0.25">
      <c r="A79" s="304"/>
      <c r="B79" s="305"/>
      <c r="C79" s="305"/>
      <c r="D79" s="305"/>
    </row>
    <row r="80" spans="1:4" s="300" customFormat="1" ht="11.25" customHeight="1" x14ac:dyDescent="0.25">
      <c r="A80" s="377" t="s">
        <v>152</v>
      </c>
      <c r="B80" s="377"/>
      <c r="C80" s="306" t="s">
        <v>153</v>
      </c>
      <c r="D80" s="352">
        <f>'Proposed Rates'!G9</f>
        <v>224.12</v>
      </c>
    </row>
    <row r="81" spans="1:4" s="300" customFormat="1" ht="11.25" customHeight="1" x14ac:dyDescent="0.25">
      <c r="A81" s="377" t="s">
        <v>19</v>
      </c>
      <c r="B81" s="377"/>
      <c r="C81" s="306" t="s">
        <v>92</v>
      </c>
      <c r="D81" s="352">
        <f>'Proposed Rates'!H22</f>
        <v>6.5397999999999996</v>
      </c>
    </row>
    <row r="82" spans="1:4" s="300" customFormat="1" ht="11.25" customHeight="1" x14ac:dyDescent="0.25">
      <c r="A82" s="377" t="s">
        <v>156</v>
      </c>
      <c r="B82" s="377"/>
      <c r="C82" s="306" t="s">
        <v>92</v>
      </c>
      <c r="D82" s="307">
        <f>'Proposed Rates'!H235</f>
        <v>2.5180000000000001E-2</v>
      </c>
    </row>
    <row r="83" spans="1:4" s="300" customFormat="1" ht="13.5" customHeight="1" x14ac:dyDescent="0.25">
      <c r="A83" s="377" t="s">
        <v>157</v>
      </c>
      <c r="B83" s="377"/>
      <c r="C83" s="306" t="s">
        <v>92</v>
      </c>
      <c r="D83" s="307">
        <f>'Proposed Rates'!H155</f>
        <v>2.8389000000000002</v>
      </c>
    </row>
    <row r="84" spans="1:4" s="300" customFormat="1" ht="14.25" customHeight="1" x14ac:dyDescent="0.25">
      <c r="A84" s="377" t="s">
        <v>158</v>
      </c>
      <c r="B84" s="377"/>
      <c r="C84" s="306" t="s">
        <v>92</v>
      </c>
      <c r="D84" s="307">
        <f>'Proposed Rates'!H169</f>
        <v>2.0426000000000002</v>
      </c>
    </row>
    <row r="85" spans="1:4" s="300" customFormat="1" ht="6.75" customHeight="1" x14ac:dyDescent="0.25">
      <c r="A85" s="308"/>
      <c r="B85" s="308"/>
      <c r="C85" s="306"/>
      <c r="D85" s="307"/>
    </row>
    <row r="86" spans="1:4" s="300" customFormat="1" ht="15" customHeight="1" x14ac:dyDescent="0.25">
      <c r="A86" s="379" t="s">
        <v>159</v>
      </c>
      <c r="B86" s="378"/>
      <c r="C86" s="306"/>
      <c r="D86" s="310"/>
    </row>
    <row r="87" spans="1:4" s="300" customFormat="1" ht="6.75" customHeight="1" x14ac:dyDescent="0.25">
      <c r="A87" s="311"/>
      <c r="B87" s="309"/>
      <c r="C87" s="306"/>
      <c r="D87" s="310"/>
    </row>
    <row r="88" spans="1:4" s="300" customFormat="1" ht="11.25" customHeight="1" x14ac:dyDescent="0.25">
      <c r="A88" s="377" t="s">
        <v>160</v>
      </c>
      <c r="B88" s="377"/>
      <c r="C88" s="312" t="s">
        <v>91</v>
      </c>
      <c r="D88" s="313">
        <v>3.0000000000000001E-3</v>
      </c>
    </row>
    <row r="89" spans="1:4" s="300" customFormat="1" ht="11.25" customHeight="1" x14ac:dyDescent="0.25">
      <c r="A89" s="378" t="s">
        <v>161</v>
      </c>
      <c r="B89" s="378"/>
      <c r="C89" s="312" t="s">
        <v>91</v>
      </c>
      <c r="D89" s="314">
        <v>4.0000000000000002E-4</v>
      </c>
    </row>
    <row r="90" spans="1:4" s="300" customFormat="1" ht="11.25" customHeight="1" x14ac:dyDescent="0.25">
      <c r="A90" s="377" t="s">
        <v>162</v>
      </c>
      <c r="B90" s="377"/>
      <c r="C90" s="312" t="s">
        <v>91</v>
      </c>
      <c r="D90" s="314">
        <v>5.0000000000000001E-4</v>
      </c>
    </row>
    <row r="91" spans="1:4" s="300" customFormat="1" ht="11.25" customHeight="1" x14ac:dyDescent="0.25">
      <c r="A91" s="377" t="s">
        <v>163</v>
      </c>
      <c r="B91" s="377"/>
      <c r="C91" s="306" t="s">
        <v>153</v>
      </c>
      <c r="D91" s="350">
        <f>'Proposed Rates'!H211</f>
        <v>0.68</v>
      </c>
    </row>
    <row r="92" spans="1:4" s="315" customFormat="1" ht="18.75" customHeight="1" x14ac:dyDescent="0.3">
      <c r="A92" s="389" t="s">
        <v>172</v>
      </c>
      <c r="B92" s="389"/>
      <c r="C92" s="389"/>
      <c r="D92" s="401"/>
    </row>
    <row r="93" spans="1:4" s="300" customFormat="1" ht="48" customHeight="1" x14ac:dyDescent="0.25">
      <c r="A93" s="382" t="s">
        <v>173</v>
      </c>
      <c r="B93" s="382"/>
      <c r="C93" s="382"/>
      <c r="D93" s="393"/>
    </row>
    <row r="94" spans="1:4" s="300" customFormat="1" ht="6.75" customHeight="1" x14ac:dyDescent="0.25">
      <c r="A94" s="301"/>
      <c r="B94" s="301"/>
      <c r="C94" s="301"/>
      <c r="D94" s="316"/>
    </row>
    <row r="95" spans="1:4" s="300" customFormat="1" ht="11.25" customHeight="1" x14ac:dyDescent="0.25">
      <c r="A95" s="387" t="s">
        <v>146</v>
      </c>
      <c r="B95" s="388"/>
      <c r="C95" s="388"/>
      <c r="D95" s="388"/>
    </row>
    <row r="96" spans="1:4" s="300" customFormat="1" ht="6.75" customHeight="1" x14ac:dyDescent="0.25">
      <c r="A96" s="302"/>
      <c r="B96" s="303"/>
      <c r="C96" s="303"/>
      <c r="D96" s="303"/>
    </row>
    <row r="97" spans="1:4" s="300" customFormat="1" ht="36" customHeight="1" x14ac:dyDescent="0.25">
      <c r="A97" s="382" t="s">
        <v>147</v>
      </c>
      <c r="B97" s="382"/>
      <c r="C97" s="382"/>
      <c r="D97" s="393"/>
    </row>
    <row r="98" spans="1:4" s="300" customFormat="1" ht="6.75" customHeight="1" x14ac:dyDescent="0.25">
      <c r="A98" s="301"/>
      <c r="B98" s="301"/>
      <c r="C98" s="301"/>
      <c r="D98" s="316"/>
    </row>
    <row r="99" spans="1:4" s="300" customFormat="1" ht="48" customHeight="1" x14ac:dyDescent="0.25">
      <c r="A99" s="382" t="s">
        <v>174</v>
      </c>
      <c r="B99" s="382"/>
      <c r="C99" s="382"/>
      <c r="D99" s="393"/>
    </row>
    <row r="100" spans="1:4" s="300" customFormat="1" ht="6.75" customHeight="1" x14ac:dyDescent="0.25">
      <c r="A100" s="301"/>
      <c r="B100" s="301"/>
      <c r="C100" s="301"/>
      <c r="D100" s="316"/>
    </row>
    <row r="101" spans="1:4" s="300" customFormat="1" ht="48" customHeight="1" x14ac:dyDescent="0.25">
      <c r="A101" s="382" t="s">
        <v>149</v>
      </c>
      <c r="B101" s="382"/>
      <c r="C101" s="382"/>
      <c r="D101" s="393"/>
    </row>
    <row r="102" spans="1:4" s="300" customFormat="1" ht="6.75" customHeight="1" x14ac:dyDescent="0.25">
      <c r="A102" s="301"/>
      <c r="B102" s="301"/>
      <c r="C102" s="301"/>
      <c r="D102" s="316"/>
    </row>
    <row r="103" spans="1:4" s="300" customFormat="1" ht="96" customHeight="1" x14ac:dyDescent="0.25">
      <c r="A103" s="386" t="s">
        <v>169</v>
      </c>
      <c r="B103" s="386"/>
      <c r="C103" s="386"/>
      <c r="D103" s="386"/>
    </row>
    <row r="104" spans="1:4" s="300" customFormat="1" ht="96" customHeight="1" x14ac:dyDescent="0.25">
      <c r="A104" s="386" t="s">
        <v>170</v>
      </c>
      <c r="B104" s="386"/>
      <c r="C104" s="386"/>
      <c r="D104" s="386"/>
    </row>
    <row r="105" spans="1:4" s="300" customFormat="1" ht="36" customHeight="1" x14ac:dyDescent="0.25">
      <c r="A105" s="382" t="s">
        <v>150</v>
      </c>
      <c r="B105" s="382"/>
      <c r="C105" s="382"/>
      <c r="D105" s="393"/>
    </row>
    <row r="106" spans="1:4" s="300" customFormat="1" ht="24" customHeight="1" x14ac:dyDescent="0.25">
      <c r="A106" s="390" t="s">
        <v>171</v>
      </c>
      <c r="B106" s="390"/>
      <c r="C106" s="390"/>
      <c r="D106" s="390"/>
    </row>
    <row r="107" spans="1:4" s="300" customFormat="1" ht="6.75" customHeight="1" x14ac:dyDescent="0.25">
      <c r="A107" s="317"/>
      <c r="B107" s="317"/>
      <c r="C107" s="317"/>
      <c r="D107" s="317"/>
    </row>
    <row r="108" spans="1:4" s="300" customFormat="1" ht="15" customHeight="1" x14ac:dyDescent="0.25">
      <c r="A108" s="383" t="s">
        <v>151</v>
      </c>
      <c r="B108" s="384"/>
      <c r="C108" s="384"/>
      <c r="D108" s="384"/>
    </row>
    <row r="109" spans="1:4" s="300" customFormat="1" ht="6.75" customHeight="1" x14ac:dyDescent="0.25">
      <c r="A109" s="304"/>
      <c r="B109" s="305"/>
      <c r="C109" s="305"/>
      <c r="D109" s="305"/>
    </row>
    <row r="110" spans="1:4" s="300" customFormat="1" ht="11.25" customHeight="1" x14ac:dyDescent="0.25">
      <c r="A110" s="377" t="s">
        <v>152</v>
      </c>
      <c r="B110" s="377"/>
      <c r="C110" s="306" t="s">
        <v>153</v>
      </c>
      <c r="D110" s="358">
        <f>'Proposed Rates'!H10</f>
        <v>4447.6499999999996</v>
      </c>
    </row>
    <row r="111" spans="1:4" s="300" customFormat="1" ht="11.25" customHeight="1" x14ac:dyDescent="0.25">
      <c r="A111" s="377" t="s">
        <v>19</v>
      </c>
      <c r="B111" s="377"/>
      <c r="C111" s="306" t="s">
        <v>92</v>
      </c>
      <c r="D111" s="353">
        <f>'Proposed Rates'!H23</f>
        <v>6.1936</v>
      </c>
    </row>
    <row r="112" spans="1:4" s="300" customFormat="1" ht="11.25" customHeight="1" x14ac:dyDescent="0.25">
      <c r="A112" s="377" t="s">
        <v>156</v>
      </c>
      <c r="B112" s="377"/>
      <c r="C112" s="306" t="s">
        <v>92</v>
      </c>
      <c r="D112" s="307">
        <f>'Proposed Rates'!H236</f>
        <v>2.691E-2</v>
      </c>
    </row>
    <row r="113" spans="1:4" s="300" customFormat="1" ht="13.5" customHeight="1" x14ac:dyDescent="0.25">
      <c r="A113" s="377" t="s">
        <v>157</v>
      </c>
      <c r="B113" s="377"/>
      <c r="C113" s="306" t="s">
        <v>92</v>
      </c>
      <c r="D113" s="307">
        <f>'Proposed Rates'!H156</f>
        <v>2.9476</v>
      </c>
    </row>
    <row r="114" spans="1:4" s="300" customFormat="1" ht="14.25" customHeight="1" x14ac:dyDescent="0.25">
      <c r="A114" s="377" t="s">
        <v>158</v>
      </c>
      <c r="B114" s="377"/>
      <c r="C114" s="306" t="s">
        <v>92</v>
      </c>
      <c r="D114" s="307">
        <f>'Proposed Rates'!H170</f>
        <v>2.1831</v>
      </c>
    </row>
    <row r="115" spans="1:4" s="300" customFormat="1" ht="6.75" customHeight="1" x14ac:dyDescent="0.25">
      <c r="A115" s="308"/>
      <c r="B115" s="308"/>
      <c r="C115" s="306"/>
      <c r="D115" s="307"/>
    </row>
    <row r="116" spans="1:4" s="300" customFormat="1" ht="15" customHeight="1" x14ac:dyDescent="0.25">
      <c r="A116" s="379" t="s">
        <v>159</v>
      </c>
      <c r="B116" s="378"/>
      <c r="C116" s="306"/>
      <c r="D116" s="310"/>
    </row>
    <row r="117" spans="1:4" s="300" customFormat="1" ht="6.75" customHeight="1" x14ac:dyDescent="0.25">
      <c r="A117" s="311"/>
      <c r="B117" s="309"/>
      <c r="C117" s="306"/>
      <c r="D117" s="310"/>
    </row>
    <row r="118" spans="1:4" s="300" customFormat="1" ht="11.25" customHeight="1" x14ac:dyDescent="0.25">
      <c r="A118" s="377" t="s">
        <v>160</v>
      </c>
      <c r="B118" s="377"/>
      <c r="C118" s="312" t="s">
        <v>91</v>
      </c>
      <c r="D118" s="313">
        <v>3.0000000000000001E-3</v>
      </c>
    </row>
    <row r="119" spans="1:4" s="300" customFormat="1" ht="11.25" customHeight="1" x14ac:dyDescent="0.25">
      <c r="A119" s="378" t="s">
        <v>161</v>
      </c>
      <c r="B119" s="378"/>
      <c r="C119" s="312" t="s">
        <v>91</v>
      </c>
      <c r="D119" s="314">
        <v>4.0000000000000002E-4</v>
      </c>
    </row>
    <row r="120" spans="1:4" s="300" customFormat="1" ht="11.25" customHeight="1" x14ac:dyDescent="0.25">
      <c r="A120" s="377" t="s">
        <v>162</v>
      </c>
      <c r="B120" s="377"/>
      <c r="C120" s="312" t="s">
        <v>91</v>
      </c>
      <c r="D120" s="314">
        <v>5.0000000000000001E-4</v>
      </c>
    </row>
    <row r="121" spans="1:4" s="300" customFormat="1" ht="11.25" customHeight="1" x14ac:dyDescent="0.25">
      <c r="A121" s="377" t="s">
        <v>163</v>
      </c>
      <c r="B121" s="377"/>
      <c r="C121" s="306" t="s">
        <v>153</v>
      </c>
      <c r="D121" s="350">
        <f>'Proposed Rates'!H212</f>
        <v>0.68</v>
      </c>
    </row>
    <row r="122" spans="1:4" s="315" customFormat="1" ht="18.75" customHeight="1" x14ac:dyDescent="0.3">
      <c r="A122" s="389" t="s">
        <v>175</v>
      </c>
      <c r="B122" s="389"/>
      <c r="C122" s="389"/>
      <c r="D122" s="401"/>
    </row>
    <row r="123" spans="1:4" s="300" customFormat="1" ht="48" customHeight="1" x14ac:dyDescent="0.25">
      <c r="A123" s="382" t="s">
        <v>176</v>
      </c>
      <c r="B123" s="382"/>
      <c r="C123" s="382"/>
      <c r="D123" s="393"/>
    </row>
    <row r="124" spans="1:4" s="300" customFormat="1" ht="6.75" customHeight="1" x14ac:dyDescent="0.25">
      <c r="A124" s="301"/>
      <c r="B124" s="301"/>
      <c r="C124" s="301"/>
      <c r="D124" s="316"/>
    </row>
    <row r="125" spans="1:4" s="300" customFormat="1" ht="11.25" customHeight="1" x14ac:dyDescent="0.25">
      <c r="A125" s="387" t="s">
        <v>146</v>
      </c>
      <c r="B125" s="388"/>
      <c r="C125" s="388"/>
      <c r="D125" s="388"/>
    </row>
    <row r="126" spans="1:4" s="300" customFormat="1" ht="6.75" customHeight="1" x14ac:dyDescent="0.25">
      <c r="A126" s="302"/>
      <c r="B126" s="303"/>
      <c r="C126" s="303"/>
      <c r="D126" s="303"/>
    </row>
    <row r="127" spans="1:4" s="300" customFormat="1" ht="36" customHeight="1" x14ac:dyDescent="0.25">
      <c r="A127" s="382" t="s">
        <v>147</v>
      </c>
      <c r="B127" s="382"/>
      <c r="C127" s="382"/>
      <c r="D127" s="393"/>
    </row>
    <row r="128" spans="1:4" s="300" customFormat="1" ht="6.75" customHeight="1" x14ac:dyDescent="0.25">
      <c r="A128" s="301"/>
      <c r="B128" s="301"/>
      <c r="C128" s="301"/>
      <c r="D128" s="316"/>
    </row>
    <row r="129" spans="1:4" s="300" customFormat="1" ht="48" customHeight="1" x14ac:dyDescent="0.25">
      <c r="A129" s="382" t="s">
        <v>177</v>
      </c>
      <c r="B129" s="382"/>
      <c r="C129" s="382"/>
      <c r="D129" s="393"/>
    </row>
    <row r="130" spans="1:4" s="300" customFormat="1" ht="6.75" customHeight="1" x14ac:dyDescent="0.25">
      <c r="A130" s="301"/>
      <c r="B130" s="301"/>
      <c r="C130" s="301"/>
      <c r="D130" s="316"/>
    </row>
    <row r="131" spans="1:4" s="300" customFormat="1" ht="48" customHeight="1" x14ac:dyDescent="0.25">
      <c r="A131" s="382" t="s">
        <v>149</v>
      </c>
      <c r="B131" s="382"/>
      <c r="C131" s="382"/>
      <c r="D131" s="393"/>
    </row>
    <row r="132" spans="1:4" s="300" customFormat="1" ht="6.75" customHeight="1" x14ac:dyDescent="0.25">
      <c r="A132" s="301"/>
      <c r="B132" s="301"/>
      <c r="C132" s="301"/>
      <c r="D132" s="316"/>
    </row>
    <row r="133" spans="1:4" s="300" customFormat="1" ht="96" customHeight="1" x14ac:dyDescent="0.25">
      <c r="A133" s="386" t="s">
        <v>169</v>
      </c>
      <c r="B133" s="386"/>
      <c r="C133" s="386"/>
      <c r="D133" s="386"/>
    </row>
    <row r="134" spans="1:4" s="300" customFormat="1" ht="96" customHeight="1" x14ac:dyDescent="0.25">
      <c r="A134" s="386" t="s">
        <v>170</v>
      </c>
      <c r="B134" s="386"/>
      <c r="C134" s="386"/>
      <c r="D134" s="386"/>
    </row>
    <row r="135" spans="1:4" s="300" customFormat="1" ht="36" customHeight="1" x14ac:dyDescent="0.25">
      <c r="A135" s="382" t="s">
        <v>150</v>
      </c>
      <c r="B135" s="382"/>
      <c r="C135" s="382"/>
      <c r="D135" s="393"/>
    </row>
    <row r="136" spans="1:4" s="300" customFormat="1" ht="24" customHeight="1" x14ac:dyDescent="0.25">
      <c r="A136" s="390" t="s">
        <v>171</v>
      </c>
      <c r="B136" s="390"/>
      <c r="C136" s="390"/>
      <c r="D136" s="390"/>
    </row>
    <row r="137" spans="1:4" s="300" customFormat="1" ht="6.75" customHeight="1" x14ac:dyDescent="0.25">
      <c r="A137" s="317"/>
      <c r="B137" s="317"/>
      <c r="C137" s="317"/>
      <c r="D137" s="317"/>
    </row>
    <row r="138" spans="1:4" s="300" customFormat="1" ht="15" customHeight="1" x14ac:dyDescent="0.25">
      <c r="A138" s="383" t="s">
        <v>151</v>
      </c>
      <c r="B138" s="384"/>
      <c r="C138" s="384"/>
      <c r="D138" s="384"/>
    </row>
    <row r="139" spans="1:4" s="300" customFormat="1" ht="6.75" customHeight="1" x14ac:dyDescent="0.25">
      <c r="A139" s="304"/>
      <c r="B139" s="305"/>
      <c r="C139" s="305"/>
      <c r="D139" s="305"/>
    </row>
    <row r="140" spans="1:4" s="300" customFormat="1" ht="11.25" customHeight="1" x14ac:dyDescent="0.25">
      <c r="A140" s="377" t="s">
        <v>152</v>
      </c>
      <c r="B140" s="377"/>
      <c r="C140" s="306" t="s">
        <v>153</v>
      </c>
      <c r="D140" s="358">
        <f>'Proposed Rates'!H11</f>
        <v>15886.89</v>
      </c>
    </row>
    <row r="141" spans="1:4" s="300" customFormat="1" ht="11.25" customHeight="1" x14ac:dyDescent="0.25">
      <c r="A141" s="377" t="s">
        <v>19</v>
      </c>
      <c r="B141" s="377"/>
      <c r="C141" s="306" t="s">
        <v>92</v>
      </c>
      <c r="D141" s="352">
        <f>'Proposed Rates'!H24</f>
        <v>6.1224999999999996</v>
      </c>
    </row>
    <row r="142" spans="1:4" s="300" customFormat="1" ht="11.25" customHeight="1" x14ac:dyDescent="0.25">
      <c r="A142" s="377" t="s">
        <v>156</v>
      </c>
      <c r="B142" s="377"/>
      <c r="C142" s="306" t="s">
        <v>92</v>
      </c>
      <c r="D142" s="307">
        <f>'Proposed Rates'!H237</f>
        <v>3.0300000000000001E-2</v>
      </c>
    </row>
    <row r="143" spans="1:4" s="300" customFormat="1" ht="11.25" customHeight="1" x14ac:dyDescent="0.25">
      <c r="A143" s="377" t="s">
        <v>157</v>
      </c>
      <c r="B143" s="377"/>
      <c r="C143" s="306" t="s">
        <v>92</v>
      </c>
      <c r="D143" s="307">
        <f>'Proposed Rates'!G157</f>
        <v>3.2675999999999998</v>
      </c>
    </row>
    <row r="144" spans="1:4" s="300" customFormat="1" ht="15.75" customHeight="1" x14ac:dyDescent="0.25">
      <c r="A144" s="377" t="s">
        <v>158</v>
      </c>
      <c r="B144" s="377"/>
      <c r="C144" s="306" t="s">
        <v>92</v>
      </c>
      <c r="D144" s="307">
        <f>'Proposed Rates'!H171</f>
        <v>2.4584999999999999</v>
      </c>
    </row>
    <row r="145" spans="1:4" s="300" customFormat="1" ht="6.75" customHeight="1" x14ac:dyDescent="0.25">
      <c r="A145" s="308"/>
      <c r="B145" s="308"/>
      <c r="C145" s="306"/>
      <c r="D145" s="307"/>
    </row>
    <row r="146" spans="1:4" s="300" customFormat="1" ht="15" customHeight="1" x14ac:dyDescent="0.25">
      <c r="A146" s="379" t="s">
        <v>159</v>
      </c>
      <c r="B146" s="378"/>
      <c r="C146" s="306"/>
      <c r="D146" s="310"/>
    </row>
    <row r="147" spans="1:4" s="300" customFormat="1" ht="6.75" customHeight="1" x14ac:dyDescent="0.25">
      <c r="A147" s="311"/>
      <c r="B147" s="309"/>
      <c r="C147" s="306"/>
      <c r="D147" s="310"/>
    </row>
    <row r="148" spans="1:4" s="300" customFormat="1" ht="11.25" customHeight="1" x14ac:dyDescent="0.25">
      <c r="A148" s="377" t="s">
        <v>160</v>
      </c>
      <c r="B148" s="377"/>
      <c r="C148" s="312" t="s">
        <v>91</v>
      </c>
      <c r="D148" s="313">
        <v>3.0000000000000001E-3</v>
      </c>
    </row>
    <row r="149" spans="1:4" s="300" customFormat="1" ht="11.25" customHeight="1" x14ac:dyDescent="0.25">
      <c r="A149" s="378" t="s">
        <v>161</v>
      </c>
      <c r="B149" s="378"/>
      <c r="C149" s="312" t="s">
        <v>91</v>
      </c>
      <c r="D149" s="314">
        <v>4.0000000000000002E-4</v>
      </c>
    </row>
    <row r="150" spans="1:4" s="300" customFormat="1" ht="11.25" customHeight="1" x14ac:dyDescent="0.25">
      <c r="A150" s="377" t="s">
        <v>162</v>
      </c>
      <c r="B150" s="377"/>
      <c r="C150" s="312" t="s">
        <v>91</v>
      </c>
      <c r="D150" s="314">
        <v>5.0000000000000001E-4</v>
      </c>
    </row>
    <row r="151" spans="1:4" s="300" customFormat="1" ht="11.25" customHeight="1" x14ac:dyDescent="0.25">
      <c r="A151" s="377" t="s">
        <v>163</v>
      </c>
      <c r="B151" s="377"/>
      <c r="C151" s="306" t="s">
        <v>153</v>
      </c>
      <c r="D151" s="350">
        <f>'Proposed Rates'!H213</f>
        <v>0.68</v>
      </c>
    </row>
    <row r="152" spans="1:4" s="315" customFormat="1" ht="18.75" customHeight="1" x14ac:dyDescent="0.3">
      <c r="A152" s="389" t="s">
        <v>178</v>
      </c>
      <c r="B152" s="389"/>
      <c r="C152" s="389"/>
      <c r="D152" s="401"/>
    </row>
    <row r="153" spans="1:4" s="300" customFormat="1" ht="84" customHeight="1" x14ac:dyDescent="0.25">
      <c r="A153" s="382" t="s">
        <v>179</v>
      </c>
      <c r="B153" s="382"/>
      <c r="C153" s="382"/>
      <c r="D153" s="393"/>
    </row>
    <row r="154" spans="1:4" s="300" customFormat="1" ht="6.75" customHeight="1" x14ac:dyDescent="0.25">
      <c r="A154" s="301"/>
      <c r="B154" s="301"/>
      <c r="C154" s="301"/>
      <c r="D154" s="316"/>
    </row>
    <row r="155" spans="1:4" s="300" customFormat="1" ht="11.25" customHeight="1" x14ac:dyDescent="0.25">
      <c r="A155" s="387" t="s">
        <v>146</v>
      </c>
      <c r="B155" s="388"/>
      <c r="C155" s="388"/>
      <c r="D155" s="388"/>
    </row>
    <row r="156" spans="1:4" s="300" customFormat="1" ht="6.75" customHeight="1" x14ac:dyDescent="0.25">
      <c r="A156" s="302"/>
      <c r="B156" s="303"/>
      <c r="C156" s="303"/>
      <c r="D156" s="303"/>
    </row>
    <row r="157" spans="1:4" s="300" customFormat="1" ht="36" customHeight="1" x14ac:dyDescent="0.25">
      <c r="A157" s="382" t="s">
        <v>147</v>
      </c>
      <c r="B157" s="382"/>
      <c r="C157" s="382"/>
      <c r="D157" s="393"/>
    </row>
    <row r="158" spans="1:4" s="300" customFormat="1" ht="6.75" customHeight="1" x14ac:dyDescent="0.25">
      <c r="A158" s="301"/>
      <c r="B158" s="301"/>
      <c r="C158" s="301"/>
      <c r="D158" s="316"/>
    </row>
    <row r="159" spans="1:4" s="300" customFormat="1" ht="48" customHeight="1" x14ac:dyDescent="0.25">
      <c r="A159" s="382" t="s">
        <v>148</v>
      </c>
      <c r="B159" s="382"/>
      <c r="C159" s="382"/>
      <c r="D159" s="393"/>
    </row>
    <row r="160" spans="1:4" s="300" customFormat="1" ht="6.75" customHeight="1" x14ac:dyDescent="0.25">
      <c r="A160" s="301"/>
      <c r="B160" s="301"/>
      <c r="C160" s="301"/>
      <c r="D160" s="316"/>
    </row>
    <row r="161" spans="1:4" s="300" customFormat="1" ht="48" customHeight="1" x14ac:dyDescent="0.25">
      <c r="A161" s="382" t="s">
        <v>149</v>
      </c>
      <c r="B161" s="382"/>
      <c r="C161" s="382"/>
      <c r="D161" s="393"/>
    </row>
    <row r="162" spans="1:4" s="300" customFormat="1" ht="6.75" customHeight="1" x14ac:dyDescent="0.25">
      <c r="A162" s="301"/>
      <c r="B162" s="301"/>
      <c r="C162" s="301"/>
      <c r="D162" s="316"/>
    </row>
    <row r="163" spans="1:4" s="300" customFormat="1" ht="36" customHeight="1" x14ac:dyDescent="0.25">
      <c r="A163" s="382" t="s">
        <v>150</v>
      </c>
      <c r="B163" s="382"/>
      <c r="C163" s="382"/>
      <c r="D163" s="393"/>
    </row>
    <row r="164" spans="1:4" s="300" customFormat="1" ht="6.75" customHeight="1" x14ac:dyDescent="0.25">
      <c r="A164" s="301"/>
      <c r="B164" s="301"/>
      <c r="C164" s="301"/>
      <c r="D164" s="316"/>
    </row>
    <row r="165" spans="1:4" s="300" customFormat="1" ht="15" customHeight="1" x14ac:dyDescent="0.25">
      <c r="A165" s="383" t="s">
        <v>151</v>
      </c>
      <c r="B165" s="384"/>
      <c r="C165" s="384"/>
      <c r="D165" s="384"/>
    </row>
    <row r="166" spans="1:4" s="300" customFormat="1" ht="6.75" customHeight="1" x14ac:dyDescent="0.25">
      <c r="A166" s="304"/>
      <c r="B166" s="305"/>
      <c r="C166" s="305"/>
      <c r="D166" s="305"/>
    </row>
    <row r="167" spans="1:4" s="300" customFormat="1" ht="11.25" customHeight="1" x14ac:dyDescent="0.25">
      <c r="A167" s="377" t="s">
        <v>180</v>
      </c>
      <c r="B167" s="377"/>
      <c r="C167" s="306" t="s">
        <v>153</v>
      </c>
      <c r="D167" s="352">
        <f>'Proposed Rates'!H14</f>
        <v>7.04</v>
      </c>
    </row>
    <row r="168" spans="1:4" s="300" customFormat="1" ht="11.25" customHeight="1" x14ac:dyDescent="0.25">
      <c r="A168" s="377" t="s">
        <v>19</v>
      </c>
      <c r="B168" s="377"/>
      <c r="C168" s="306" t="s">
        <v>91</v>
      </c>
      <c r="D168" s="352">
        <f>'Proposed Rates'!H27</f>
        <v>3.3500000000000002E-2</v>
      </c>
    </row>
    <row r="169" spans="1:4" s="300" customFormat="1" ht="11.25" customHeight="1" x14ac:dyDescent="0.25">
      <c r="A169" s="377" t="s">
        <v>156</v>
      </c>
      <c r="B169" s="377"/>
      <c r="C169" s="306" t="s">
        <v>91</v>
      </c>
      <c r="D169" s="307">
        <f>'Proposed Rates'!H240</f>
        <v>6.0000000000000002E-5</v>
      </c>
    </row>
    <row r="170" spans="1:4" s="300" customFormat="1" ht="14.25" customHeight="1" x14ac:dyDescent="0.25">
      <c r="A170" s="377" t="s">
        <v>157</v>
      </c>
      <c r="B170" s="377"/>
      <c r="C170" s="306" t="s">
        <v>91</v>
      </c>
      <c r="D170" s="307">
        <f>'Proposed Rates'!H160</f>
        <v>6.8999999999999999E-3</v>
      </c>
    </row>
    <row r="171" spans="1:4" s="300" customFormat="1" ht="17.25" customHeight="1" x14ac:dyDescent="0.25">
      <c r="A171" s="377" t="s">
        <v>158</v>
      </c>
      <c r="B171" s="377"/>
      <c r="C171" s="306" t="s">
        <v>91</v>
      </c>
      <c r="D171" s="319">
        <f>'Proposed Rates'!H174</f>
        <v>5.0000000000000001E-3</v>
      </c>
    </row>
    <row r="172" spans="1:4" s="300" customFormat="1" ht="6.75" customHeight="1" x14ac:dyDescent="0.25">
      <c r="A172" s="308"/>
      <c r="B172" s="308"/>
      <c r="C172" s="306"/>
      <c r="D172" s="307"/>
    </row>
    <row r="173" spans="1:4" s="300" customFormat="1" ht="15" customHeight="1" x14ac:dyDescent="0.25">
      <c r="A173" s="379" t="s">
        <v>159</v>
      </c>
      <c r="B173" s="378"/>
      <c r="C173" s="306"/>
      <c r="D173" s="310"/>
    </row>
    <row r="174" spans="1:4" s="300" customFormat="1" ht="6.75" customHeight="1" x14ac:dyDescent="0.25">
      <c r="A174" s="311"/>
      <c r="B174" s="309"/>
      <c r="C174" s="306"/>
      <c r="D174" s="310"/>
    </row>
    <row r="175" spans="1:4" s="300" customFormat="1" ht="11.25" customHeight="1" x14ac:dyDescent="0.25">
      <c r="A175" s="377" t="s">
        <v>160</v>
      </c>
      <c r="B175" s="377"/>
      <c r="C175" s="312" t="s">
        <v>91</v>
      </c>
      <c r="D175" s="313">
        <v>3.0000000000000001E-3</v>
      </c>
    </row>
    <row r="176" spans="1:4" s="300" customFormat="1" ht="11.25" customHeight="1" x14ac:dyDescent="0.25">
      <c r="A176" s="378" t="s">
        <v>161</v>
      </c>
      <c r="B176" s="378"/>
      <c r="C176" s="312" t="s">
        <v>91</v>
      </c>
      <c r="D176" s="314">
        <v>4.0000000000000002E-4</v>
      </c>
    </row>
    <row r="177" spans="1:4" s="300" customFormat="1" ht="11.25" customHeight="1" x14ac:dyDescent="0.25">
      <c r="A177" s="377" t="s">
        <v>162</v>
      </c>
      <c r="B177" s="377"/>
      <c r="C177" s="312" t="s">
        <v>91</v>
      </c>
      <c r="D177" s="314">
        <v>5.0000000000000001E-4</v>
      </c>
    </row>
    <row r="178" spans="1:4" s="300" customFormat="1" ht="11.25" customHeight="1" x14ac:dyDescent="0.25">
      <c r="A178" s="377" t="s">
        <v>163</v>
      </c>
      <c r="B178" s="377"/>
      <c r="C178" s="306" t="s">
        <v>153</v>
      </c>
      <c r="D178" s="350">
        <f>'Proposed Rates'!H216</f>
        <v>0.68</v>
      </c>
    </row>
    <row r="179" spans="1:4" s="315" customFormat="1" ht="18.75" customHeight="1" x14ac:dyDescent="0.3">
      <c r="A179" s="389" t="s">
        <v>181</v>
      </c>
      <c r="B179" s="389"/>
      <c r="C179" s="389"/>
      <c r="D179" s="401"/>
    </row>
    <row r="180" spans="1:4" s="300" customFormat="1" ht="36" customHeight="1" x14ac:dyDescent="0.25">
      <c r="A180" s="382" t="s">
        <v>182</v>
      </c>
      <c r="B180" s="382"/>
      <c r="C180" s="382"/>
      <c r="D180" s="393"/>
    </row>
    <row r="181" spans="1:4" s="300" customFormat="1" ht="6.75" customHeight="1" x14ac:dyDescent="0.25">
      <c r="A181" s="301"/>
      <c r="B181" s="301"/>
      <c r="C181" s="301"/>
      <c r="D181" s="316"/>
    </row>
    <row r="182" spans="1:4" s="300" customFormat="1" ht="11.25" customHeight="1" x14ac:dyDescent="0.25">
      <c r="A182" s="387" t="s">
        <v>146</v>
      </c>
      <c r="B182" s="388"/>
      <c r="C182" s="388"/>
      <c r="D182" s="388"/>
    </row>
    <row r="183" spans="1:4" s="300" customFormat="1" ht="6.75" customHeight="1" x14ac:dyDescent="0.25">
      <c r="A183" s="302"/>
      <c r="B183" s="303"/>
      <c r="C183" s="303"/>
      <c r="D183" s="303"/>
    </row>
    <row r="184" spans="1:4" s="300" customFormat="1" ht="36" customHeight="1" x14ac:dyDescent="0.25">
      <c r="A184" s="382" t="s">
        <v>147</v>
      </c>
      <c r="B184" s="382"/>
      <c r="C184" s="382"/>
      <c r="D184" s="393"/>
    </row>
    <row r="185" spans="1:4" s="300" customFormat="1" ht="6.75" customHeight="1" x14ac:dyDescent="0.25">
      <c r="A185" s="301"/>
      <c r="B185" s="301"/>
      <c r="C185" s="301"/>
      <c r="D185" s="316"/>
    </row>
    <row r="186" spans="1:4" s="300" customFormat="1" ht="48" customHeight="1" x14ac:dyDescent="0.25">
      <c r="A186" s="382" t="s">
        <v>148</v>
      </c>
      <c r="B186" s="382"/>
      <c r="C186" s="382"/>
      <c r="D186" s="393"/>
    </row>
    <row r="187" spans="1:4" s="300" customFormat="1" ht="6.75" customHeight="1" x14ac:dyDescent="0.25">
      <c r="A187" s="301"/>
      <c r="B187" s="301"/>
      <c r="C187" s="301"/>
      <c r="D187" s="316"/>
    </row>
    <row r="188" spans="1:4" s="300" customFormat="1" ht="24" customHeight="1" x14ac:dyDescent="0.25">
      <c r="A188" s="382" t="s">
        <v>183</v>
      </c>
      <c r="B188" s="382"/>
      <c r="C188" s="382"/>
      <c r="D188" s="393"/>
    </row>
    <row r="189" spans="1:4" s="300" customFormat="1" ht="6.75" customHeight="1" x14ac:dyDescent="0.25">
      <c r="A189" s="301"/>
      <c r="B189" s="301"/>
      <c r="C189" s="301"/>
      <c r="D189" s="316"/>
    </row>
    <row r="190" spans="1:4" s="300" customFormat="1" ht="36" customHeight="1" x14ac:dyDescent="0.25">
      <c r="A190" s="382" t="s">
        <v>184</v>
      </c>
      <c r="B190" s="382"/>
      <c r="C190" s="382"/>
      <c r="D190" s="393"/>
    </row>
    <row r="191" spans="1:4" s="300" customFormat="1" ht="6.75" customHeight="1" x14ac:dyDescent="0.25">
      <c r="A191" s="301"/>
      <c r="B191" s="301"/>
      <c r="C191" s="301"/>
      <c r="D191" s="316"/>
    </row>
    <row r="192" spans="1:4" s="300" customFormat="1" ht="15" customHeight="1" x14ac:dyDescent="0.25">
      <c r="A192" s="391" t="s">
        <v>185</v>
      </c>
      <c r="B192" s="384"/>
      <c r="C192" s="384"/>
      <c r="D192" s="384"/>
    </row>
    <row r="193" spans="1:4" s="300" customFormat="1" ht="6.75" customHeight="1" x14ac:dyDescent="0.25">
      <c r="A193" s="321"/>
      <c r="B193" s="305"/>
      <c r="C193" s="305"/>
      <c r="D193" s="305"/>
    </row>
    <row r="194" spans="1:4" s="300" customFormat="1" ht="11.25" customHeight="1" x14ac:dyDescent="0.25">
      <c r="A194" s="377" t="s">
        <v>152</v>
      </c>
      <c r="B194" s="377"/>
      <c r="C194" s="306" t="s">
        <v>153</v>
      </c>
      <c r="D194" s="352">
        <f>'Proposed Rates'!H16</f>
        <v>188.23</v>
      </c>
    </row>
    <row r="195" spans="1:4" s="300" customFormat="1" ht="11.25" customHeight="1" x14ac:dyDescent="0.25">
      <c r="A195" s="377" t="s">
        <v>186</v>
      </c>
      <c r="B195" s="377"/>
      <c r="C195" s="306" t="s">
        <v>92</v>
      </c>
      <c r="D195" s="354">
        <f>'Proposed Rates'!H28</f>
        <v>2.5123000000000002</v>
      </c>
    </row>
    <row r="196" spans="1:4" s="300" customFormat="1" ht="11.25" customHeight="1" x14ac:dyDescent="0.25">
      <c r="A196" s="377" t="s">
        <v>187</v>
      </c>
      <c r="B196" s="377"/>
      <c r="C196" s="306" t="s">
        <v>92</v>
      </c>
      <c r="D196" s="352">
        <f>'Proposed Rates'!H29</f>
        <v>2.3043999999999998</v>
      </c>
    </row>
    <row r="197" spans="1:4" s="300" customFormat="1" ht="11.25" customHeight="1" x14ac:dyDescent="0.25">
      <c r="A197" s="377" t="s">
        <v>188</v>
      </c>
      <c r="B197" s="377"/>
      <c r="C197" s="306" t="s">
        <v>92</v>
      </c>
      <c r="D197" s="353">
        <f>'Proposed Rates'!H30</f>
        <v>2.5571000000000002</v>
      </c>
    </row>
    <row r="198" spans="1:4" s="315" customFormat="1" ht="18.75" customHeight="1" x14ac:dyDescent="0.3">
      <c r="A198" s="389" t="s">
        <v>189</v>
      </c>
      <c r="B198" s="389"/>
      <c r="C198" s="389"/>
      <c r="D198" s="401"/>
    </row>
    <row r="199" spans="1:4" s="300" customFormat="1" ht="36" customHeight="1" x14ac:dyDescent="0.25">
      <c r="A199" s="382" t="s">
        <v>190</v>
      </c>
      <c r="B199" s="382"/>
      <c r="C199" s="382"/>
      <c r="D199" s="393"/>
    </row>
    <row r="200" spans="1:4" s="300" customFormat="1" ht="6.75" customHeight="1" x14ac:dyDescent="0.25">
      <c r="A200" s="301"/>
      <c r="B200" s="301"/>
      <c r="C200" s="301"/>
      <c r="D200" s="316"/>
    </row>
    <row r="201" spans="1:4" s="300" customFormat="1" ht="11.25" customHeight="1" x14ac:dyDescent="0.25">
      <c r="A201" s="387" t="s">
        <v>146</v>
      </c>
      <c r="B201" s="388"/>
      <c r="C201" s="388"/>
      <c r="D201" s="388"/>
    </row>
    <row r="202" spans="1:4" s="300" customFormat="1" ht="6.75" customHeight="1" x14ac:dyDescent="0.25">
      <c r="A202" s="302"/>
      <c r="B202" s="303"/>
      <c r="C202" s="303"/>
      <c r="D202" s="303"/>
    </row>
    <row r="203" spans="1:4" s="300" customFormat="1" ht="36" customHeight="1" x14ac:dyDescent="0.25">
      <c r="A203" s="382" t="s">
        <v>147</v>
      </c>
      <c r="B203" s="382"/>
      <c r="C203" s="382"/>
      <c r="D203" s="393"/>
    </row>
    <row r="204" spans="1:4" s="300" customFormat="1" ht="6.75" customHeight="1" x14ac:dyDescent="0.25">
      <c r="A204" s="301"/>
      <c r="B204" s="301"/>
      <c r="C204" s="301"/>
      <c r="D204" s="316"/>
    </row>
    <row r="205" spans="1:4" s="300" customFormat="1" ht="48" customHeight="1" x14ac:dyDescent="0.25">
      <c r="A205" s="382" t="s">
        <v>148</v>
      </c>
      <c r="B205" s="382"/>
      <c r="C205" s="382"/>
      <c r="D205" s="393"/>
    </row>
    <row r="206" spans="1:4" s="300" customFormat="1" ht="6.75" customHeight="1" x14ac:dyDescent="0.25">
      <c r="A206" s="301"/>
      <c r="B206" s="301"/>
      <c r="C206" s="301"/>
      <c r="D206" s="316"/>
    </row>
    <row r="207" spans="1:4" s="300" customFormat="1" ht="48" customHeight="1" x14ac:dyDescent="0.25">
      <c r="A207" s="382" t="s">
        <v>149</v>
      </c>
      <c r="B207" s="382"/>
      <c r="C207" s="382"/>
      <c r="D207" s="393"/>
    </row>
    <row r="208" spans="1:4" s="300" customFormat="1" ht="6.75" customHeight="1" x14ac:dyDescent="0.25">
      <c r="A208" s="301"/>
      <c r="B208" s="301"/>
      <c r="C208" s="301"/>
      <c r="D208" s="316"/>
    </row>
    <row r="209" spans="1:4" s="300" customFormat="1" ht="36" customHeight="1" x14ac:dyDescent="0.25">
      <c r="A209" s="382" t="s">
        <v>150</v>
      </c>
      <c r="B209" s="382"/>
      <c r="C209" s="382"/>
      <c r="D209" s="393"/>
    </row>
    <row r="210" spans="1:4" s="300" customFormat="1" ht="6.75" customHeight="1" x14ac:dyDescent="0.25">
      <c r="A210" s="301"/>
      <c r="B210" s="301"/>
      <c r="C210" s="301"/>
      <c r="D210" s="316"/>
    </row>
    <row r="211" spans="1:4" s="300" customFormat="1" ht="15" customHeight="1" x14ac:dyDescent="0.25">
      <c r="A211" s="383" t="s">
        <v>151</v>
      </c>
      <c r="B211" s="384"/>
      <c r="C211" s="384"/>
      <c r="D211" s="384"/>
    </row>
    <row r="212" spans="1:4" s="300" customFormat="1" ht="6.75" customHeight="1" x14ac:dyDescent="0.25">
      <c r="A212" s="304"/>
      <c r="B212" s="305"/>
      <c r="C212" s="305"/>
      <c r="D212" s="305"/>
    </row>
    <row r="213" spans="1:4" s="300" customFormat="1" ht="11.25" customHeight="1" x14ac:dyDescent="0.25">
      <c r="A213" s="377" t="s">
        <v>180</v>
      </c>
      <c r="B213" s="377"/>
      <c r="C213" s="306" t="s">
        <v>153</v>
      </c>
      <c r="D213" s="355">
        <f>'Proposed Rates'!H13</f>
        <v>6.37</v>
      </c>
    </row>
    <row r="214" spans="1:4" s="300" customFormat="1" ht="11.25" customHeight="1" x14ac:dyDescent="0.25">
      <c r="A214" s="377" t="s">
        <v>19</v>
      </c>
      <c r="B214" s="377"/>
      <c r="C214" s="306" t="s">
        <v>92</v>
      </c>
      <c r="D214" s="353">
        <f>'Proposed Rates'!H26</f>
        <v>29.950500000000002</v>
      </c>
    </row>
    <row r="215" spans="1:4" s="300" customFormat="1" ht="11.25" customHeight="1" x14ac:dyDescent="0.25">
      <c r="A215" s="377" t="s">
        <v>156</v>
      </c>
      <c r="B215" s="377"/>
      <c r="C215" s="306" t="s">
        <v>92</v>
      </c>
      <c r="D215" s="307">
        <f>'Proposed Rates'!H239</f>
        <v>1.8710000000000001E-2</v>
      </c>
    </row>
    <row r="216" spans="1:4" s="300" customFormat="1" ht="15.75" customHeight="1" x14ac:dyDescent="0.25">
      <c r="A216" s="377" t="s">
        <v>157</v>
      </c>
      <c r="B216" s="377"/>
      <c r="C216" s="306" t="s">
        <v>92</v>
      </c>
      <c r="D216" s="307">
        <f>'Proposed Rates'!H159</f>
        <v>2.0956000000000001</v>
      </c>
    </row>
    <row r="217" spans="1:4" s="300" customFormat="1" ht="13.5" customHeight="1" x14ac:dyDescent="0.25">
      <c r="A217" s="377" t="s">
        <v>158</v>
      </c>
      <c r="B217" s="377"/>
      <c r="C217" s="306" t="s">
        <v>92</v>
      </c>
      <c r="D217" s="319">
        <f>'Proposed Rates'!H173</f>
        <v>1.5176000000000001</v>
      </c>
    </row>
    <row r="218" spans="1:4" s="300" customFormat="1" ht="6.75" customHeight="1" x14ac:dyDescent="0.25">
      <c r="A218" s="308"/>
      <c r="B218" s="308"/>
      <c r="C218" s="306"/>
      <c r="D218" s="307"/>
    </row>
    <row r="219" spans="1:4" s="300" customFormat="1" ht="15" customHeight="1" x14ac:dyDescent="0.25">
      <c r="A219" s="379" t="s">
        <v>159</v>
      </c>
      <c r="B219" s="378"/>
      <c r="C219" s="306"/>
      <c r="D219" s="310"/>
    </row>
    <row r="220" spans="1:4" s="300" customFormat="1" ht="6.75" customHeight="1" x14ac:dyDescent="0.25">
      <c r="A220" s="311"/>
      <c r="B220" s="309"/>
      <c r="C220" s="306"/>
      <c r="D220" s="310"/>
    </row>
    <row r="221" spans="1:4" s="300" customFormat="1" ht="11.25" customHeight="1" x14ac:dyDescent="0.25">
      <c r="A221" s="377" t="s">
        <v>160</v>
      </c>
      <c r="B221" s="377"/>
      <c r="C221" s="312" t="s">
        <v>91</v>
      </c>
      <c r="D221" s="313">
        <v>3.0000000000000001E-3</v>
      </c>
    </row>
    <row r="222" spans="1:4" s="300" customFormat="1" ht="11.25" customHeight="1" x14ac:dyDescent="0.25">
      <c r="A222" s="378" t="s">
        <v>161</v>
      </c>
      <c r="B222" s="378"/>
      <c r="C222" s="312" t="s">
        <v>91</v>
      </c>
      <c r="D222" s="314">
        <v>4.0000000000000002E-4</v>
      </c>
    </row>
    <row r="223" spans="1:4" s="300" customFormat="1" ht="11.25" customHeight="1" x14ac:dyDescent="0.25">
      <c r="A223" s="377" t="s">
        <v>162</v>
      </c>
      <c r="B223" s="377"/>
      <c r="C223" s="312" t="s">
        <v>91</v>
      </c>
      <c r="D223" s="314">
        <v>5.0000000000000001E-4</v>
      </c>
    </row>
    <row r="224" spans="1:4" s="300" customFormat="1" ht="11.25" customHeight="1" x14ac:dyDescent="0.25">
      <c r="A224" s="377" t="s">
        <v>163</v>
      </c>
      <c r="B224" s="377"/>
      <c r="C224" s="306" t="s">
        <v>153</v>
      </c>
      <c r="D224" s="350">
        <f>'Proposed Rates'!H215</f>
        <v>0.68</v>
      </c>
    </row>
    <row r="225" spans="1:4" s="315" customFormat="1" ht="18.75" customHeight="1" x14ac:dyDescent="0.3">
      <c r="A225" s="389" t="s">
        <v>191</v>
      </c>
      <c r="B225" s="389"/>
      <c r="C225" s="389"/>
      <c r="D225" s="401"/>
    </row>
    <row r="226" spans="1:4" s="300" customFormat="1" ht="60" customHeight="1" x14ac:dyDescent="0.25">
      <c r="A226" s="382" t="s">
        <v>192</v>
      </c>
      <c r="B226" s="382"/>
      <c r="C226" s="382"/>
      <c r="D226" s="393"/>
    </row>
    <row r="227" spans="1:4" s="300" customFormat="1" ht="6.75" customHeight="1" x14ac:dyDescent="0.25">
      <c r="A227" s="301"/>
      <c r="B227" s="301"/>
      <c r="C227" s="301"/>
      <c r="D227" s="316"/>
    </row>
    <row r="228" spans="1:4" s="300" customFormat="1" ht="11.25" customHeight="1" x14ac:dyDescent="0.25">
      <c r="A228" s="387" t="s">
        <v>146</v>
      </c>
      <c r="B228" s="388"/>
      <c r="C228" s="388"/>
      <c r="D228" s="388"/>
    </row>
    <row r="229" spans="1:4" s="300" customFormat="1" ht="6.75" customHeight="1" x14ac:dyDescent="0.25">
      <c r="A229" s="302"/>
      <c r="B229" s="303"/>
      <c r="C229" s="303"/>
      <c r="D229" s="303"/>
    </row>
    <row r="230" spans="1:4" s="300" customFormat="1" ht="36" customHeight="1" x14ac:dyDescent="0.25">
      <c r="A230" s="382" t="s">
        <v>147</v>
      </c>
      <c r="B230" s="382"/>
      <c r="C230" s="382"/>
      <c r="D230" s="393"/>
    </row>
    <row r="231" spans="1:4" s="300" customFormat="1" ht="6.75" customHeight="1" x14ac:dyDescent="0.25">
      <c r="A231" s="301"/>
      <c r="B231" s="301"/>
      <c r="C231" s="301"/>
      <c r="D231" s="316"/>
    </row>
    <row r="232" spans="1:4" s="300" customFormat="1" ht="48" customHeight="1" x14ac:dyDescent="0.25">
      <c r="A232" s="382" t="s">
        <v>148</v>
      </c>
      <c r="B232" s="382"/>
      <c r="C232" s="382"/>
      <c r="D232" s="393"/>
    </row>
    <row r="233" spans="1:4" s="300" customFormat="1" ht="6.75" customHeight="1" x14ac:dyDescent="0.25">
      <c r="A233" s="301"/>
      <c r="B233" s="301"/>
      <c r="C233" s="301"/>
      <c r="D233" s="316"/>
    </row>
    <row r="234" spans="1:4" s="300" customFormat="1" ht="48" customHeight="1" x14ac:dyDescent="0.25">
      <c r="A234" s="382" t="s">
        <v>149</v>
      </c>
      <c r="B234" s="382"/>
      <c r="C234" s="382"/>
      <c r="D234" s="393"/>
    </row>
    <row r="235" spans="1:4" s="300" customFormat="1" ht="6.75" customHeight="1" x14ac:dyDescent="0.25">
      <c r="A235" s="301"/>
      <c r="B235" s="301"/>
      <c r="C235" s="301"/>
      <c r="D235" s="316"/>
    </row>
    <row r="236" spans="1:4" s="300" customFormat="1" ht="36" customHeight="1" x14ac:dyDescent="0.25">
      <c r="A236" s="382" t="s">
        <v>193</v>
      </c>
      <c r="B236" s="382"/>
      <c r="C236" s="382"/>
      <c r="D236" s="393"/>
    </row>
    <row r="237" spans="1:4" s="300" customFormat="1" ht="6.75" customHeight="1" x14ac:dyDescent="0.25">
      <c r="A237" s="301"/>
      <c r="B237" s="301"/>
      <c r="C237" s="301"/>
      <c r="D237" s="316"/>
    </row>
    <row r="238" spans="1:4" s="300" customFormat="1" ht="15" customHeight="1" x14ac:dyDescent="0.25">
      <c r="A238" s="383" t="s">
        <v>151</v>
      </c>
      <c r="B238" s="384"/>
      <c r="C238" s="384"/>
      <c r="D238" s="384"/>
    </row>
    <row r="239" spans="1:4" s="300" customFormat="1" ht="6.75" customHeight="1" x14ac:dyDescent="0.25">
      <c r="A239" s="304"/>
      <c r="B239" s="305"/>
      <c r="C239" s="305"/>
      <c r="D239" s="305"/>
    </row>
    <row r="240" spans="1:4" s="300" customFormat="1" ht="11.25" customHeight="1" x14ac:dyDescent="0.25">
      <c r="A240" s="377" t="s">
        <v>180</v>
      </c>
      <c r="B240" s="377"/>
      <c r="C240" s="306" t="s">
        <v>153</v>
      </c>
      <c r="D240" s="352">
        <f>'Proposed Rates'!H12</f>
        <v>1.1599999999999999</v>
      </c>
    </row>
    <row r="241" spans="1:4" s="300" customFormat="1" ht="11.25" customHeight="1" x14ac:dyDescent="0.25">
      <c r="A241" s="377" t="s">
        <v>19</v>
      </c>
      <c r="B241" s="377"/>
      <c r="C241" s="306" t="s">
        <v>92</v>
      </c>
      <c r="D241" s="352">
        <f>'Proposed Rates'!H25</f>
        <v>8.0411000000000001</v>
      </c>
    </row>
    <row r="242" spans="1:4" s="300" customFormat="1" ht="11.25" customHeight="1" x14ac:dyDescent="0.25">
      <c r="A242" s="377" t="s">
        <v>156</v>
      </c>
      <c r="B242" s="377"/>
      <c r="C242" s="306" t="s">
        <v>92</v>
      </c>
      <c r="D242" s="322">
        <f>'Proposed Rates'!H238</f>
        <v>1.9099999999999999E-2</v>
      </c>
    </row>
    <row r="243" spans="1:4" s="300" customFormat="1" ht="15.75" customHeight="1" x14ac:dyDescent="0.25">
      <c r="A243" s="377" t="s">
        <v>157</v>
      </c>
      <c r="B243" s="377"/>
      <c r="C243" s="306" t="s">
        <v>92</v>
      </c>
      <c r="D243" s="307">
        <f>'Proposed Rates'!H158</f>
        <v>2.1063000000000001</v>
      </c>
    </row>
    <row r="244" spans="1:4" s="300" customFormat="1" ht="15" customHeight="1" x14ac:dyDescent="0.25">
      <c r="A244" s="377" t="s">
        <v>158</v>
      </c>
      <c r="B244" s="377"/>
      <c r="C244" s="306" t="s">
        <v>92</v>
      </c>
      <c r="D244" s="307">
        <f>'Proposed Rates'!H172</f>
        <v>1.5491999999999999</v>
      </c>
    </row>
    <row r="245" spans="1:4" s="300" customFormat="1" ht="6.75" customHeight="1" x14ac:dyDescent="0.25">
      <c r="A245" s="308"/>
      <c r="B245" s="308"/>
      <c r="C245" s="306"/>
      <c r="D245" s="307"/>
    </row>
    <row r="246" spans="1:4" s="300" customFormat="1" ht="15" customHeight="1" x14ac:dyDescent="0.25">
      <c r="A246" s="379" t="s">
        <v>159</v>
      </c>
      <c r="B246" s="378"/>
      <c r="C246" s="306"/>
      <c r="D246" s="310"/>
    </row>
    <row r="247" spans="1:4" s="300" customFormat="1" ht="6.75" customHeight="1" x14ac:dyDescent="0.25">
      <c r="A247" s="311"/>
      <c r="B247" s="309"/>
      <c r="C247" s="306"/>
      <c r="D247" s="310"/>
    </row>
    <row r="248" spans="1:4" s="300" customFormat="1" ht="11.25" customHeight="1" x14ac:dyDescent="0.25">
      <c r="A248" s="377" t="s">
        <v>160</v>
      </c>
      <c r="B248" s="377"/>
      <c r="C248" s="312" t="s">
        <v>91</v>
      </c>
      <c r="D248" s="313">
        <v>3.0000000000000001E-3</v>
      </c>
    </row>
    <row r="249" spans="1:4" s="300" customFormat="1" ht="11.25" customHeight="1" x14ac:dyDescent="0.25">
      <c r="A249" s="378" t="s">
        <v>161</v>
      </c>
      <c r="B249" s="378"/>
      <c r="C249" s="312" t="s">
        <v>91</v>
      </c>
      <c r="D249" s="314">
        <v>4.0000000000000002E-4</v>
      </c>
    </row>
    <row r="250" spans="1:4" s="300" customFormat="1" ht="11.25" customHeight="1" x14ac:dyDescent="0.25">
      <c r="A250" s="377" t="s">
        <v>162</v>
      </c>
      <c r="B250" s="377"/>
      <c r="C250" s="312" t="s">
        <v>91</v>
      </c>
      <c r="D250" s="314">
        <v>5.0000000000000001E-4</v>
      </c>
    </row>
    <row r="251" spans="1:4" s="300" customFormat="1" ht="11.25" customHeight="1" x14ac:dyDescent="0.25">
      <c r="A251" s="377" t="s">
        <v>163</v>
      </c>
      <c r="B251" s="377"/>
      <c r="C251" s="306" t="s">
        <v>153</v>
      </c>
      <c r="D251" s="350">
        <f>'Proposed Rates'!H215</f>
        <v>0.68</v>
      </c>
    </row>
    <row r="252" spans="1:4" s="315" customFormat="1" ht="18.75" customHeight="1" x14ac:dyDescent="0.3">
      <c r="A252" s="389" t="s">
        <v>194</v>
      </c>
      <c r="B252" s="389"/>
      <c r="C252" s="389"/>
      <c r="D252" s="401"/>
    </row>
    <row r="253" spans="1:4" s="300" customFormat="1" ht="36" customHeight="1" x14ac:dyDescent="0.25">
      <c r="A253" s="382" t="s">
        <v>195</v>
      </c>
      <c r="B253" s="382"/>
      <c r="C253" s="382"/>
      <c r="D253" s="393"/>
    </row>
    <row r="254" spans="1:4" s="300" customFormat="1" ht="6.75" customHeight="1" x14ac:dyDescent="0.25">
      <c r="A254" s="301"/>
      <c r="B254" s="301"/>
      <c r="C254" s="301"/>
      <c r="D254" s="316"/>
    </row>
    <row r="255" spans="1:4" s="300" customFormat="1" ht="11.25" customHeight="1" x14ac:dyDescent="0.25">
      <c r="A255" s="387" t="s">
        <v>146</v>
      </c>
      <c r="B255" s="388"/>
      <c r="C255" s="388"/>
      <c r="D255" s="388"/>
    </row>
    <row r="256" spans="1:4" s="300" customFormat="1" ht="6.75" customHeight="1" x14ac:dyDescent="0.25">
      <c r="A256" s="302"/>
      <c r="B256" s="303"/>
      <c r="C256" s="303"/>
      <c r="D256" s="303"/>
    </row>
    <row r="257" spans="1:4" s="300" customFormat="1" ht="36" customHeight="1" x14ac:dyDescent="0.25">
      <c r="A257" s="382" t="s">
        <v>147</v>
      </c>
      <c r="B257" s="382"/>
      <c r="C257" s="382"/>
      <c r="D257" s="393"/>
    </row>
    <row r="258" spans="1:4" s="300" customFormat="1" ht="6.75" customHeight="1" x14ac:dyDescent="0.25">
      <c r="A258" s="301"/>
      <c r="B258" s="301"/>
      <c r="C258" s="301"/>
      <c r="D258" s="316"/>
    </row>
    <row r="259" spans="1:4" s="300" customFormat="1" ht="48" customHeight="1" x14ac:dyDescent="0.25">
      <c r="A259" s="382" t="s">
        <v>148</v>
      </c>
      <c r="B259" s="382"/>
      <c r="C259" s="382"/>
      <c r="D259" s="393"/>
    </row>
    <row r="260" spans="1:4" s="300" customFormat="1" ht="6.75" customHeight="1" x14ac:dyDescent="0.25">
      <c r="A260" s="301"/>
      <c r="B260" s="301"/>
      <c r="C260" s="301"/>
      <c r="D260" s="316"/>
    </row>
    <row r="261" spans="1:4" s="300" customFormat="1" ht="24" customHeight="1" x14ac:dyDescent="0.25">
      <c r="A261" s="382" t="s">
        <v>196</v>
      </c>
      <c r="B261" s="382"/>
      <c r="C261" s="382"/>
      <c r="D261" s="393"/>
    </row>
    <row r="262" spans="1:4" s="300" customFormat="1" ht="6.75" customHeight="1" x14ac:dyDescent="0.25">
      <c r="A262" s="301"/>
      <c r="B262" s="301"/>
      <c r="C262" s="301"/>
      <c r="D262" s="316"/>
    </row>
    <row r="263" spans="1:4" s="300" customFormat="1" ht="36" customHeight="1" x14ac:dyDescent="0.25">
      <c r="A263" s="382" t="s">
        <v>193</v>
      </c>
      <c r="B263" s="382"/>
      <c r="C263" s="382"/>
      <c r="D263" s="393"/>
    </row>
    <row r="264" spans="1:4" s="300" customFormat="1" ht="6.75" customHeight="1" x14ac:dyDescent="0.25">
      <c r="A264" s="301"/>
      <c r="B264" s="301"/>
      <c r="C264" s="301"/>
      <c r="D264" s="316"/>
    </row>
    <row r="265" spans="1:4" s="300" customFormat="1" ht="15" customHeight="1" x14ac:dyDescent="0.25">
      <c r="A265" s="383" t="s">
        <v>151</v>
      </c>
      <c r="B265" s="384"/>
      <c r="C265" s="384"/>
      <c r="D265" s="384"/>
    </row>
    <row r="266" spans="1:4" s="300" customFormat="1" ht="6.75" customHeight="1" x14ac:dyDescent="0.25">
      <c r="A266" s="304"/>
      <c r="B266" s="305"/>
      <c r="C266" s="305"/>
      <c r="D266" s="305"/>
    </row>
    <row r="267" spans="1:4" s="300" customFormat="1" ht="11.25" customHeight="1" x14ac:dyDescent="0.25">
      <c r="A267" s="377" t="s">
        <v>152</v>
      </c>
      <c r="B267" s="377"/>
      <c r="C267" s="306" t="s">
        <v>153</v>
      </c>
      <c r="D267" s="323">
        <f>'Proposed Rates'!H352</f>
        <v>15</v>
      </c>
    </row>
    <row r="268" spans="1:4" s="315" customFormat="1" ht="18.75" customHeight="1" x14ac:dyDescent="0.3">
      <c r="A268" s="389" t="s">
        <v>197</v>
      </c>
      <c r="B268" s="389"/>
      <c r="C268" s="389"/>
      <c r="D268" s="401"/>
    </row>
    <row r="269" spans="1:4" s="300" customFormat="1" ht="36" customHeight="1" x14ac:dyDescent="0.25">
      <c r="A269" s="382" t="s">
        <v>198</v>
      </c>
      <c r="B269" s="382"/>
      <c r="C269" s="382"/>
      <c r="D269" s="393"/>
    </row>
    <row r="270" spans="1:4" s="300" customFormat="1" ht="6.75" customHeight="1" x14ac:dyDescent="0.25">
      <c r="A270" s="301"/>
      <c r="B270" s="301"/>
      <c r="C270" s="301"/>
      <c r="D270" s="316"/>
    </row>
    <row r="271" spans="1:4" s="300" customFormat="1" ht="11.25" customHeight="1" x14ac:dyDescent="0.25">
      <c r="A271" s="387" t="s">
        <v>146</v>
      </c>
      <c r="B271" s="388"/>
      <c r="C271" s="388"/>
      <c r="D271" s="388"/>
    </row>
    <row r="272" spans="1:4" s="300" customFormat="1" ht="6.75" customHeight="1" x14ac:dyDescent="0.25">
      <c r="A272" s="302"/>
      <c r="B272" s="303"/>
      <c r="C272" s="303"/>
      <c r="D272" s="303"/>
    </row>
    <row r="273" spans="1:4" s="300" customFormat="1" ht="36" customHeight="1" x14ac:dyDescent="0.25">
      <c r="A273" s="382" t="s">
        <v>147</v>
      </c>
      <c r="B273" s="382"/>
      <c r="C273" s="382"/>
      <c r="D273" s="393"/>
    </row>
    <row r="274" spans="1:4" s="300" customFormat="1" ht="6.75" customHeight="1" x14ac:dyDescent="0.25">
      <c r="A274" s="301"/>
      <c r="B274" s="301"/>
      <c r="C274" s="301"/>
      <c r="D274" s="316"/>
    </row>
    <row r="275" spans="1:4" s="300" customFormat="1" ht="48" customHeight="1" x14ac:dyDescent="0.25">
      <c r="A275" s="382" t="s">
        <v>148</v>
      </c>
      <c r="B275" s="382"/>
      <c r="C275" s="382"/>
      <c r="D275" s="393"/>
    </row>
    <row r="276" spans="1:4" s="300" customFormat="1" ht="6.75" customHeight="1" x14ac:dyDescent="0.25">
      <c r="A276" s="301"/>
      <c r="B276" s="301"/>
      <c r="C276" s="301"/>
      <c r="D276" s="316"/>
    </row>
    <row r="277" spans="1:4" s="300" customFormat="1" ht="24" customHeight="1" x14ac:dyDescent="0.25">
      <c r="A277" s="382" t="s">
        <v>196</v>
      </c>
      <c r="B277" s="382"/>
      <c r="C277" s="382"/>
      <c r="D277" s="393"/>
    </row>
    <row r="278" spans="1:4" s="300" customFormat="1" ht="6.75" customHeight="1" x14ac:dyDescent="0.25">
      <c r="A278" s="301"/>
      <c r="B278" s="301"/>
      <c r="C278" s="301"/>
      <c r="D278" s="316"/>
    </row>
    <row r="279" spans="1:4" s="300" customFormat="1" ht="36" customHeight="1" x14ac:dyDescent="0.25">
      <c r="A279" s="382" t="s">
        <v>193</v>
      </c>
      <c r="B279" s="382"/>
      <c r="C279" s="382"/>
      <c r="D279" s="393"/>
    </row>
    <row r="280" spans="1:4" s="300" customFormat="1" ht="6.75" customHeight="1" x14ac:dyDescent="0.25">
      <c r="A280" s="301"/>
      <c r="B280" s="301"/>
      <c r="C280" s="301"/>
      <c r="D280" s="316"/>
    </row>
    <row r="281" spans="1:4" s="300" customFormat="1" ht="15" customHeight="1" x14ac:dyDescent="0.25">
      <c r="A281" s="383" t="s">
        <v>151</v>
      </c>
      <c r="B281" s="384"/>
      <c r="C281" s="384"/>
      <c r="D281" s="384"/>
    </row>
    <row r="282" spans="1:4" s="300" customFormat="1" ht="6.75" customHeight="1" x14ac:dyDescent="0.25">
      <c r="A282" s="304"/>
      <c r="B282" s="305"/>
      <c r="C282" s="305"/>
      <c r="D282" s="305"/>
    </row>
    <row r="283" spans="1:4" s="300" customFormat="1" ht="11.25" customHeight="1" x14ac:dyDescent="0.25">
      <c r="A283" s="377" t="s">
        <v>152</v>
      </c>
      <c r="B283" s="377"/>
      <c r="C283" s="306" t="s">
        <v>153</v>
      </c>
      <c r="D283" s="323">
        <f>'Proposed Rates'!H353</f>
        <v>15</v>
      </c>
    </row>
    <row r="284" spans="1:4" s="315" customFormat="1" ht="18.75" customHeight="1" x14ac:dyDescent="0.3">
      <c r="A284" s="389" t="s">
        <v>199</v>
      </c>
      <c r="B284" s="389"/>
      <c r="C284" s="389"/>
      <c r="D284" s="401"/>
    </row>
    <row r="285" spans="1:4" s="300" customFormat="1" ht="36" customHeight="1" x14ac:dyDescent="0.25">
      <c r="A285" s="382" t="s">
        <v>200</v>
      </c>
      <c r="B285" s="382"/>
      <c r="C285" s="382"/>
      <c r="D285" s="393"/>
    </row>
    <row r="286" spans="1:4" s="300" customFormat="1" ht="6.75" customHeight="1" x14ac:dyDescent="0.25">
      <c r="A286" s="301"/>
      <c r="B286" s="301"/>
      <c r="C286" s="301"/>
      <c r="D286" s="316"/>
    </row>
    <row r="287" spans="1:4" s="300" customFormat="1" ht="11.25" customHeight="1" x14ac:dyDescent="0.25">
      <c r="A287" s="387" t="s">
        <v>146</v>
      </c>
      <c r="B287" s="388"/>
      <c r="C287" s="388"/>
      <c r="D287" s="388"/>
    </row>
    <row r="288" spans="1:4" s="300" customFormat="1" ht="6.75" customHeight="1" x14ac:dyDescent="0.25">
      <c r="A288" s="302"/>
      <c r="B288" s="303"/>
      <c r="C288" s="303"/>
      <c r="D288" s="303"/>
    </row>
    <row r="289" spans="1:4" s="300" customFormat="1" ht="36" customHeight="1" x14ac:dyDescent="0.25">
      <c r="A289" s="382" t="s">
        <v>147</v>
      </c>
      <c r="B289" s="382"/>
      <c r="C289" s="382"/>
      <c r="D289" s="393"/>
    </row>
    <row r="290" spans="1:4" s="300" customFormat="1" ht="6.75" customHeight="1" x14ac:dyDescent="0.25">
      <c r="A290" s="301"/>
      <c r="B290" s="301"/>
      <c r="C290" s="301"/>
      <c r="D290" s="316"/>
    </row>
    <row r="291" spans="1:4" s="300" customFormat="1" ht="48" customHeight="1" x14ac:dyDescent="0.25">
      <c r="A291" s="382" t="s">
        <v>148</v>
      </c>
      <c r="B291" s="382"/>
      <c r="C291" s="382"/>
      <c r="D291" s="393"/>
    </row>
    <row r="292" spans="1:4" s="300" customFormat="1" ht="6.75" customHeight="1" x14ac:dyDescent="0.25">
      <c r="A292" s="301"/>
      <c r="B292" s="301"/>
      <c r="C292" s="301"/>
      <c r="D292" s="316"/>
    </row>
    <row r="293" spans="1:4" s="300" customFormat="1" ht="24" customHeight="1" x14ac:dyDescent="0.25">
      <c r="A293" s="382" t="s">
        <v>196</v>
      </c>
      <c r="B293" s="382"/>
      <c r="C293" s="382"/>
      <c r="D293" s="393"/>
    </row>
    <row r="294" spans="1:4" s="300" customFormat="1" ht="6.75" customHeight="1" x14ac:dyDescent="0.25">
      <c r="A294" s="301"/>
      <c r="B294" s="301"/>
      <c r="C294" s="301"/>
      <c r="D294" s="316"/>
    </row>
    <row r="295" spans="1:4" s="300" customFormat="1" ht="36" customHeight="1" x14ac:dyDescent="0.25">
      <c r="A295" s="382" t="s">
        <v>193</v>
      </c>
      <c r="B295" s="382"/>
      <c r="C295" s="382"/>
      <c r="D295" s="393"/>
    </row>
    <row r="296" spans="1:4" s="300" customFormat="1" ht="6.75" customHeight="1" x14ac:dyDescent="0.25">
      <c r="A296" s="301"/>
      <c r="B296" s="301"/>
      <c r="C296" s="301"/>
      <c r="D296" s="316"/>
    </row>
    <row r="297" spans="1:4" s="300" customFormat="1" ht="15" customHeight="1" x14ac:dyDescent="0.25">
      <c r="A297" s="383" t="s">
        <v>151</v>
      </c>
      <c r="B297" s="384"/>
      <c r="C297" s="384"/>
      <c r="D297" s="384"/>
    </row>
    <row r="298" spans="1:4" s="300" customFormat="1" ht="6.75" customHeight="1" x14ac:dyDescent="0.25">
      <c r="A298" s="304"/>
      <c r="B298" s="305"/>
      <c r="C298" s="305"/>
      <c r="D298" s="305"/>
    </row>
    <row r="299" spans="1:4" s="300" customFormat="1" ht="11.25" customHeight="1" x14ac:dyDescent="0.25">
      <c r="A299" s="377" t="s">
        <v>152</v>
      </c>
      <c r="B299" s="377"/>
      <c r="C299" s="306" t="s">
        <v>153</v>
      </c>
      <c r="D299" s="323">
        <f>'Proposed Rates'!H354</f>
        <v>82</v>
      </c>
    </row>
    <row r="300" spans="1:4" s="315" customFormat="1" ht="18.75" customHeight="1" x14ac:dyDescent="0.3">
      <c r="A300" s="389" t="s">
        <v>201</v>
      </c>
      <c r="B300" s="389"/>
      <c r="C300" s="389"/>
      <c r="D300" s="401"/>
    </row>
    <row r="301" spans="1:4" s="300" customFormat="1" ht="36" customHeight="1" x14ac:dyDescent="0.25">
      <c r="A301" s="382" t="s">
        <v>202</v>
      </c>
      <c r="B301" s="382"/>
      <c r="C301" s="382"/>
      <c r="D301" s="393"/>
    </row>
    <row r="302" spans="1:4" s="300" customFormat="1" ht="6.75" customHeight="1" x14ac:dyDescent="0.25">
      <c r="A302" s="301"/>
      <c r="B302" s="301"/>
      <c r="C302" s="301"/>
      <c r="D302" s="316"/>
    </row>
    <row r="303" spans="1:4" s="300" customFormat="1" ht="11.25" customHeight="1" x14ac:dyDescent="0.25">
      <c r="A303" s="387" t="s">
        <v>146</v>
      </c>
      <c r="B303" s="388"/>
      <c r="C303" s="388"/>
      <c r="D303" s="388"/>
    </row>
    <row r="304" spans="1:4" s="300" customFormat="1" ht="6.75" customHeight="1" x14ac:dyDescent="0.25">
      <c r="A304" s="302"/>
      <c r="B304" s="303"/>
      <c r="C304" s="303"/>
      <c r="D304" s="303"/>
    </row>
    <row r="305" spans="1:4" s="300" customFormat="1" ht="36" customHeight="1" x14ac:dyDescent="0.25">
      <c r="A305" s="382" t="s">
        <v>147</v>
      </c>
      <c r="B305" s="382"/>
      <c r="C305" s="382"/>
      <c r="D305" s="393"/>
    </row>
    <row r="306" spans="1:4" s="300" customFormat="1" ht="6.75" customHeight="1" x14ac:dyDescent="0.25">
      <c r="A306" s="301"/>
      <c r="B306" s="301"/>
      <c r="C306" s="301"/>
      <c r="D306" s="316"/>
    </row>
    <row r="307" spans="1:4" s="300" customFormat="1" ht="48" customHeight="1" x14ac:dyDescent="0.25">
      <c r="A307" s="382" t="s">
        <v>148</v>
      </c>
      <c r="B307" s="382"/>
      <c r="C307" s="382"/>
      <c r="D307" s="393"/>
    </row>
    <row r="308" spans="1:4" s="300" customFormat="1" ht="6.75" customHeight="1" x14ac:dyDescent="0.25">
      <c r="A308" s="301"/>
      <c r="B308" s="301"/>
      <c r="C308" s="301"/>
      <c r="D308" s="316"/>
    </row>
    <row r="309" spans="1:4" s="300" customFormat="1" ht="24" customHeight="1" x14ac:dyDescent="0.25">
      <c r="A309" s="382" t="s">
        <v>196</v>
      </c>
      <c r="B309" s="382"/>
      <c r="C309" s="382"/>
      <c r="D309" s="393"/>
    </row>
    <row r="310" spans="1:4" s="300" customFormat="1" ht="6.75" customHeight="1" x14ac:dyDescent="0.25">
      <c r="A310" s="301"/>
      <c r="B310" s="301"/>
      <c r="C310" s="301"/>
      <c r="D310" s="316"/>
    </row>
    <row r="311" spans="1:4" s="300" customFormat="1" ht="36" customHeight="1" x14ac:dyDescent="0.25">
      <c r="A311" s="382" t="s">
        <v>193</v>
      </c>
      <c r="B311" s="382"/>
      <c r="C311" s="382"/>
      <c r="D311" s="393"/>
    </row>
    <row r="312" spans="1:4" s="300" customFormat="1" ht="6.75" customHeight="1" x14ac:dyDescent="0.25">
      <c r="A312" s="301"/>
      <c r="B312" s="301"/>
      <c r="C312" s="301"/>
      <c r="D312" s="316"/>
    </row>
    <row r="313" spans="1:4" s="300" customFormat="1" ht="15" customHeight="1" x14ac:dyDescent="0.25">
      <c r="A313" s="383" t="s">
        <v>151</v>
      </c>
      <c r="B313" s="384"/>
      <c r="C313" s="384"/>
      <c r="D313" s="384"/>
    </row>
    <row r="314" spans="1:4" s="300" customFormat="1" ht="6.75" customHeight="1" x14ac:dyDescent="0.25">
      <c r="A314" s="304"/>
      <c r="B314" s="305"/>
      <c r="C314" s="305"/>
      <c r="D314" s="305"/>
    </row>
    <row r="315" spans="1:4" s="300" customFormat="1" ht="11.25" customHeight="1" x14ac:dyDescent="0.25">
      <c r="A315" s="377" t="s">
        <v>152</v>
      </c>
      <c r="B315" s="377"/>
      <c r="C315" s="306" t="s">
        <v>153</v>
      </c>
      <c r="D315" s="323">
        <f>'Proposed Rates'!H355</f>
        <v>338</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8" t="s">
        <v>204</v>
      </c>
      <c r="B318" s="378"/>
      <c r="C318" s="328" t="s">
        <v>92</v>
      </c>
      <c r="D318" s="329">
        <f>'Proposed Rates'!H356</f>
        <v>-0.45</v>
      </c>
    </row>
    <row r="319" spans="1:4" s="300" customFormat="1" ht="11.25" customHeight="1" x14ac:dyDescent="0.25">
      <c r="A319" s="377" t="s">
        <v>205</v>
      </c>
      <c r="B319" s="377"/>
      <c r="C319" s="328" t="s">
        <v>206</v>
      </c>
      <c r="D319" s="329">
        <f>'Proposed Rates'!H357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94" t="s">
        <v>146</v>
      </c>
      <c r="B322" s="386"/>
      <c r="C322" s="386"/>
      <c r="D322" s="386"/>
    </row>
    <row r="323" spans="1:4" s="300" customFormat="1" ht="6.75" customHeight="1" x14ac:dyDescent="0.25">
      <c r="A323" s="331"/>
      <c r="B323" s="332"/>
      <c r="C323" s="332"/>
      <c r="D323" s="332"/>
    </row>
    <row r="324" spans="1:4" s="300" customFormat="1" ht="36" customHeight="1" x14ac:dyDescent="0.25">
      <c r="A324" s="395" t="s">
        <v>147</v>
      </c>
      <c r="B324" s="395"/>
      <c r="C324" s="395"/>
      <c r="D324" s="402"/>
    </row>
    <row r="325" spans="1:4" s="300" customFormat="1" ht="6.75" customHeight="1" x14ac:dyDescent="0.25">
      <c r="A325" s="333"/>
      <c r="B325" s="333"/>
      <c r="C325" s="333"/>
      <c r="D325" s="334"/>
    </row>
    <row r="326" spans="1:4" s="300" customFormat="1" ht="48" customHeight="1" x14ac:dyDescent="0.25">
      <c r="A326" s="395" t="s">
        <v>208</v>
      </c>
      <c r="B326" s="395"/>
      <c r="C326" s="395"/>
      <c r="D326" s="402"/>
    </row>
    <row r="327" spans="1:4" s="300" customFormat="1" ht="6.75" customHeight="1" x14ac:dyDescent="0.25">
      <c r="A327" s="333"/>
      <c r="B327" s="333"/>
      <c r="C327" s="333"/>
      <c r="D327" s="334"/>
    </row>
    <row r="328" spans="1:4" s="300" customFormat="1" ht="36" customHeight="1" x14ac:dyDescent="0.25">
      <c r="A328" s="395" t="s">
        <v>150</v>
      </c>
      <c r="B328" s="395"/>
      <c r="C328" s="395"/>
      <c r="D328" s="402"/>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96" t="s">
        <v>210</v>
      </c>
      <c r="B331" s="396"/>
      <c r="C331" s="306" t="s">
        <v>153</v>
      </c>
      <c r="D331" s="323">
        <f>'Proposed Rates'!H296</f>
        <v>17</v>
      </c>
    </row>
    <row r="332" spans="1:4" s="300" customFormat="1" ht="11.25" customHeight="1" x14ac:dyDescent="0.25">
      <c r="A332" s="336" t="s">
        <v>211</v>
      </c>
      <c r="B332" s="336"/>
      <c r="C332" s="306" t="s">
        <v>153</v>
      </c>
      <c r="D332" s="323">
        <f>'Proposed Rates'!H297</f>
        <v>27</v>
      </c>
    </row>
    <row r="333" spans="1:4" s="300" customFormat="1" ht="11.25" customHeight="1" x14ac:dyDescent="0.25">
      <c r="A333" s="396" t="s">
        <v>212</v>
      </c>
      <c r="B333" s="396"/>
      <c r="C333" s="306" t="s">
        <v>153</v>
      </c>
      <c r="D333" s="323">
        <f>'Proposed Rates'!H298</f>
        <v>6</v>
      </c>
    </row>
    <row r="334" spans="1:4" s="300" customFormat="1" ht="11.25" customHeight="1" x14ac:dyDescent="0.25">
      <c r="A334" s="396" t="s">
        <v>213</v>
      </c>
      <c r="B334" s="396"/>
      <c r="C334" s="306" t="s">
        <v>153</v>
      </c>
      <c r="D334" s="323">
        <f>'Proposed Rates'!H299</f>
        <v>132</v>
      </c>
    </row>
    <row r="335" spans="1:4" s="300" customFormat="1" ht="11.25" customHeight="1" x14ac:dyDescent="0.25">
      <c r="A335" s="396" t="s">
        <v>214</v>
      </c>
      <c r="B335" s="396"/>
      <c r="C335" s="306" t="s">
        <v>153</v>
      </c>
      <c r="D335" s="323">
        <f>'Proposed Rates'!H300</f>
        <v>17</v>
      </c>
    </row>
    <row r="336" spans="1:4" s="300" customFormat="1" ht="11.25" customHeight="1" x14ac:dyDescent="0.25">
      <c r="A336" s="396" t="s">
        <v>215</v>
      </c>
      <c r="B336" s="396"/>
      <c r="C336" s="306" t="s">
        <v>153</v>
      </c>
      <c r="D336" s="323">
        <f>'Proposed Rates'!H301</f>
        <v>27</v>
      </c>
    </row>
    <row r="337" spans="1:4" s="300" customFormat="1" ht="11.25" customHeight="1" x14ac:dyDescent="0.25">
      <c r="A337" s="396" t="s">
        <v>216</v>
      </c>
      <c r="B337" s="396"/>
      <c r="C337" s="306" t="s">
        <v>153</v>
      </c>
      <c r="D337" s="323">
        <f>'Proposed Rates'!H302</f>
        <v>27</v>
      </c>
    </row>
    <row r="338" spans="1:4" s="300" customFormat="1" ht="11.25" customHeight="1" x14ac:dyDescent="0.25">
      <c r="A338" s="396" t="s">
        <v>217</v>
      </c>
      <c r="B338" s="396"/>
      <c r="C338" s="306" t="s">
        <v>153</v>
      </c>
      <c r="D338" s="323">
        <f>'Proposed Rates'!H303</f>
        <v>72</v>
      </c>
    </row>
    <row r="339" spans="1:4" s="300" customFormat="1" ht="14.25" customHeight="1" x14ac:dyDescent="0.25">
      <c r="A339" s="396" t="s">
        <v>218</v>
      </c>
      <c r="B339" s="396"/>
      <c r="C339" s="306" t="s">
        <v>153</v>
      </c>
      <c r="D339" s="323">
        <f>'Proposed Rates'!H304</f>
        <v>108</v>
      </c>
    </row>
    <row r="340" spans="1:4" s="300" customFormat="1" ht="11.25" customHeight="1" x14ac:dyDescent="0.25">
      <c r="A340" s="396" t="s">
        <v>219</v>
      </c>
      <c r="B340" s="396"/>
      <c r="C340" s="306" t="s">
        <v>153</v>
      </c>
      <c r="D340" s="323">
        <f>'Proposed Rates'!H305</f>
        <v>339</v>
      </c>
    </row>
    <row r="341" spans="1:4" s="300" customFormat="1" ht="11.25" customHeight="1" x14ac:dyDescent="0.25">
      <c r="A341" s="396" t="s">
        <v>220</v>
      </c>
      <c r="B341" s="396"/>
      <c r="C341" s="306" t="s">
        <v>153</v>
      </c>
      <c r="D341" s="323">
        <f>'Proposed Rates'!H306</f>
        <v>257</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96" t="s">
        <v>222</v>
      </c>
      <c r="B344" s="396"/>
      <c r="C344" s="306" t="s">
        <v>206</v>
      </c>
      <c r="D344" s="323">
        <f>'Proposed Rates'!H310</f>
        <v>1.5</v>
      </c>
    </row>
    <row r="345" spans="1:4" s="300" customFormat="1" ht="11.25" customHeight="1" x14ac:dyDescent="0.25">
      <c r="A345" s="396" t="s">
        <v>223</v>
      </c>
      <c r="B345" s="396"/>
      <c r="C345" s="306" t="s">
        <v>153</v>
      </c>
      <c r="D345" s="323">
        <f>'Proposed Rates'!H311</f>
        <v>72</v>
      </c>
    </row>
    <row r="346" spans="1:4" s="300" customFormat="1" ht="11.25" customHeight="1" x14ac:dyDescent="0.25">
      <c r="A346" s="396" t="s">
        <v>224</v>
      </c>
      <c r="B346" s="396"/>
      <c r="C346" s="306" t="s">
        <v>153</v>
      </c>
      <c r="D346" s="323">
        <f>'Proposed Rates'!H312</f>
        <v>108</v>
      </c>
    </row>
    <row r="347" spans="1:4" s="300" customFormat="1" ht="11.25" customHeight="1" x14ac:dyDescent="0.25">
      <c r="A347" s="396" t="s">
        <v>225</v>
      </c>
      <c r="B347" s="396"/>
      <c r="C347" s="306" t="s">
        <v>153</v>
      </c>
      <c r="D347" s="323">
        <f>'Proposed Rates'!H313</f>
        <v>270</v>
      </c>
    </row>
    <row r="348" spans="1:4" s="300" customFormat="1" ht="11.25" customHeight="1" x14ac:dyDescent="0.25">
      <c r="A348" s="396" t="s">
        <v>226</v>
      </c>
      <c r="B348" s="396"/>
      <c r="C348" s="306" t="s">
        <v>153</v>
      </c>
      <c r="D348" s="323">
        <f>'Proposed Rates'!H314</f>
        <v>459</v>
      </c>
    </row>
    <row r="349" spans="1:4" s="300" customFormat="1" ht="6.75" customHeight="1" x14ac:dyDescent="0.25">
      <c r="A349" s="336"/>
      <c r="B349" s="336"/>
      <c r="C349" s="306"/>
      <c r="D349" s="323">
        <f>'Proposed Rates'!H315</f>
        <v>0</v>
      </c>
    </row>
    <row r="350" spans="1:4" s="300" customFormat="1" ht="15" customHeight="1" x14ac:dyDescent="0.25">
      <c r="A350" s="339" t="s">
        <v>227</v>
      </c>
      <c r="B350" s="326"/>
      <c r="C350" s="337"/>
      <c r="D350" s="323">
        <f>'Proposed Rates'!H316</f>
        <v>0</v>
      </c>
    </row>
    <row r="351" spans="1:4" s="300" customFormat="1" ht="11.25" customHeight="1" x14ac:dyDescent="0.25">
      <c r="A351" s="396" t="s">
        <v>228</v>
      </c>
      <c r="B351" s="396"/>
      <c r="C351" s="306" t="s">
        <v>153</v>
      </c>
      <c r="D351" s="323">
        <f>'Proposed Rates'!H317</f>
        <v>956</v>
      </c>
    </row>
    <row r="352" spans="1:4" s="300" customFormat="1" ht="11.25" customHeight="1" x14ac:dyDescent="0.25">
      <c r="A352" s="396" t="s">
        <v>229</v>
      </c>
      <c r="B352" s="396"/>
      <c r="C352" s="306" t="s">
        <v>153</v>
      </c>
      <c r="D352" s="323">
        <f>'Proposed Rates'!H318</f>
        <v>1387</v>
      </c>
    </row>
    <row r="353" spans="1:4" s="300" customFormat="1" ht="11.25" customHeight="1" x14ac:dyDescent="0.25">
      <c r="A353" s="396" t="s">
        <v>230</v>
      </c>
      <c r="B353" s="396"/>
      <c r="C353" s="306" t="s">
        <v>153</v>
      </c>
      <c r="D353" s="323">
        <f>'Proposed Rates'!H319</f>
        <v>3407</v>
      </c>
    </row>
    <row r="354" spans="1:4" s="300" customFormat="1" ht="22.5" customHeight="1" x14ac:dyDescent="0.25">
      <c r="A354" s="396" t="s">
        <v>231</v>
      </c>
      <c r="B354" s="396"/>
      <c r="C354" s="306" t="s">
        <v>153</v>
      </c>
      <c r="D354" s="323">
        <f>'Proposed Rates'!H320</f>
        <v>48.9</v>
      </c>
    </row>
    <row r="355" spans="1:4" s="300" customFormat="1" ht="11.25" customHeight="1" x14ac:dyDescent="0.25">
      <c r="A355" s="396" t="s">
        <v>232</v>
      </c>
      <c r="B355" s="396"/>
      <c r="C355" s="306"/>
      <c r="D355" s="323" t="str">
        <f>'Proposed Rates'!H321</f>
        <v>Per Attached Table</v>
      </c>
    </row>
    <row r="356" spans="1:4" s="300" customFormat="1" ht="11.25" customHeight="1" x14ac:dyDescent="0.25">
      <c r="A356" s="396" t="s">
        <v>234</v>
      </c>
      <c r="B356" s="396"/>
      <c r="C356" s="306" t="s">
        <v>153</v>
      </c>
      <c r="D356" s="323">
        <f>'Proposed Rates'!H322</f>
        <v>153</v>
      </c>
    </row>
    <row r="357" spans="1:4" s="300" customFormat="1" ht="11.25" customHeight="1" x14ac:dyDescent="0.25">
      <c r="A357" s="396"/>
      <c r="B357" s="396"/>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95" t="s">
        <v>236</v>
      </c>
      <c r="B360" s="395"/>
      <c r="C360" s="395"/>
      <c r="D360" s="402"/>
    </row>
    <row r="361" spans="1:4" s="300" customFormat="1" ht="6.75" customHeight="1" x14ac:dyDescent="0.25">
      <c r="A361" s="333"/>
      <c r="B361" s="333"/>
      <c r="C361" s="333"/>
      <c r="D361" s="334"/>
    </row>
    <row r="362" spans="1:4" s="300" customFormat="1" ht="48" customHeight="1" x14ac:dyDescent="0.25">
      <c r="A362" s="395" t="s">
        <v>148</v>
      </c>
      <c r="B362" s="395"/>
      <c r="C362" s="395"/>
      <c r="D362" s="402"/>
    </row>
    <row r="363" spans="1:4" s="300" customFormat="1" ht="6.75" customHeight="1" x14ac:dyDescent="0.25">
      <c r="A363" s="333"/>
      <c r="B363" s="333"/>
      <c r="C363" s="333"/>
      <c r="D363" s="334"/>
    </row>
    <row r="364" spans="1:4" s="300" customFormat="1" ht="24" customHeight="1" x14ac:dyDescent="0.25">
      <c r="A364" s="395" t="s">
        <v>183</v>
      </c>
      <c r="B364" s="395"/>
      <c r="C364" s="395"/>
      <c r="D364" s="402"/>
    </row>
    <row r="365" spans="1:4" s="300" customFormat="1" ht="6.75" customHeight="1" x14ac:dyDescent="0.25">
      <c r="A365" s="333"/>
      <c r="B365" s="333"/>
      <c r="C365" s="333"/>
      <c r="D365" s="334"/>
    </row>
    <row r="366" spans="1:4" s="300" customFormat="1" ht="36" customHeight="1" x14ac:dyDescent="0.25">
      <c r="A366" s="395" t="s">
        <v>150</v>
      </c>
      <c r="B366" s="395"/>
      <c r="C366" s="395"/>
      <c r="D366" s="402"/>
    </row>
    <row r="367" spans="1:4" s="300" customFormat="1" ht="6.75" customHeight="1" x14ac:dyDescent="0.25">
      <c r="A367" s="333"/>
      <c r="B367" s="333"/>
      <c r="C367" s="333"/>
      <c r="D367" s="334"/>
    </row>
    <row r="368" spans="1:4" s="300" customFormat="1" ht="24" customHeight="1" x14ac:dyDescent="0.25">
      <c r="A368" s="395" t="s">
        <v>237</v>
      </c>
      <c r="B368" s="395"/>
      <c r="C368" s="395"/>
      <c r="D368" s="402"/>
    </row>
    <row r="369" spans="1:4" s="300" customFormat="1" ht="22.5" customHeight="1" x14ac:dyDescent="0.25">
      <c r="A369" s="377" t="s">
        <v>238</v>
      </c>
      <c r="B369" s="377"/>
      <c r="C369" s="340" t="s">
        <v>153</v>
      </c>
      <c r="D369" s="341">
        <f>'Proposed Rates'!H326</f>
        <v>112.07</v>
      </c>
    </row>
    <row r="370" spans="1:4" s="300" customFormat="1" ht="11.25" customHeight="1" x14ac:dyDescent="0.25">
      <c r="A370" s="377" t="s">
        <v>239</v>
      </c>
      <c r="B370" s="377"/>
      <c r="C370" s="340" t="s">
        <v>153</v>
      </c>
      <c r="D370" s="341">
        <f>'Proposed Rates'!H327</f>
        <v>44.83</v>
      </c>
    </row>
    <row r="371" spans="1:4" s="300" customFormat="1" ht="11.25" customHeight="1" x14ac:dyDescent="0.25">
      <c r="A371" s="377" t="s">
        <v>240</v>
      </c>
      <c r="B371" s="377"/>
      <c r="C371" s="340" t="s">
        <v>241</v>
      </c>
      <c r="D371" s="341">
        <f>'Proposed Rates'!H328</f>
        <v>1.1299999999999999</v>
      </c>
    </row>
    <row r="372" spans="1:4" s="300" customFormat="1" ht="11.25" customHeight="1" x14ac:dyDescent="0.25">
      <c r="A372" s="377" t="s">
        <v>242</v>
      </c>
      <c r="B372" s="377"/>
      <c r="C372" s="340" t="s">
        <v>241</v>
      </c>
      <c r="D372" s="341">
        <f>'Proposed Rates'!H329</f>
        <v>0.68</v>
      </c>
    </row>
    <row r="373" spans="1:4" s="300" customFormat="1" ht="11.25" customHeight="1" x14ac:dyDescent="0.25">
      <c r="A373" s="377" t="s">
        <v>243</v>
      </c>
      <c r="B373" s="377"/>
      <c r="C373" s="340" t="s">
        <v>241</v>
      </c>
      <c r="D373" s="341">
        <f>'Proposed Rates'!H330</f>
        <v>-0.68</v>
      </c>
    </row>
    <row r="374" spans="1:4" s="300" customFormat="1" ht="11.25" customHeight="1" x14ac:dyDescent="0.25">
      <c r="A374" s="377" t="s">
        <v>244</v>
      </c>
      <c r="B374" s="377"/>
      <c r="C374" s="342"/>
      <c r="D374" s="341"/>
    </row>
    <row r="375" spans="1:4" s="300" customFormat="1" ht="11.25" customHeight="1" x14ac:dyDescent="0.25">
      <c r="A375" s="397" t="s">
        <v>245</v>
      </c>
      <c r="B375" s="397"/>
      <c r="C375" s="340" t="s">
        <v>153</v>
      </c>
      <c r="D375" s="341">
        <f>'Proposed Rates'!H332</f>
        <v>0.55000000000000004</v>
      </c>
    </row>
    <row r="376" spans="1:4" s="300" customFormat="1" ht="11.25" customHeight="1" x14ac:dyDescent="0.25">
      <c r="A376" s="397" t="s">
        <v>246</v>
      </c>
      <c r="B376" s="397"/>
      <c r="C376" s="340" t="s">
        <v>153</v>
      </c>
      <c r="D376" s="341">
        <f>'Proposed Rates'!H333</f>
        <v>1.1299999999999999</v>
      </c>
    </row>
    <row r="377" spans="1:4" s="300" customFormat="1" ht="11.25" customHeight="1" x14ac:dyDescent="0.25">
      <c r="A377" s="377" t="s">
        <v>247</v>
      </c>
      <c r="B377" s="377"/>
      <c r="C377" s="343"/>
      <c r="D377" s="341"/>
    </row>
    <row r="378" spans="1:4" s="300" customFormat="1" ht="11.25" customHeight="1" x14ac:dyDescent="0.25">
      <c r="A378" s="377" t="s">
        <v>248</v>
      </c>
      <c r="B378" s="377"/>
      <c r="C378" s="343"/>
      <c r="D378" s="341"/>
    </row>
    <row r="379" spans="1:4" s="300" customFormat="1" ht="11.25" customHeight="1" x14ac:dyDescent="0.25">
      <c r="A379" s="377" t="s">
        <v>249</v>
      </c>
      <c r="B379" s="377"/>
      <c r="C379" s="343"/>
      <c r="D379" s="341"/>
    </row>
    <row r="380" spans="1:4" s="300" customFormat="1" ht="11.25" customHeight="1" x14ac:dyDescent="0.25">
      <c r="A380" s="397" t="s">
        <v>250</v>
      </c>
      <c r="B380" s="397"/>
      <c r="C380" s="340" t="s">
        <v>153</v>
      </c>
      <c r="D380" s="341" t="str">
        <f>'Proposed Rates'!H337</f>
        <v>no charge</v>
      </c>
    </row>
    <row r="381" spans="1:4" s="300" customFormat="1" ht="11.25" customHeight="1" x14ac:dyDescent="0.25">
      <c r="A381" s="397" t="s">
        <v>252</v>
      </c>
      <c r="B381" s="397"/>
      <c r="C381" s="340" t="s">
        <v>153</v>
      </c>
      <c r="D381" s="341">
        <f>'Proposed Rates'!H338</f>
        <v>4.4800000000000004</v>
      </c>
    </row>
    <row r="382" spans="1:4" s="300" customFormat="1" ht="22.5" customHeight="1" x14ac:dyDescent="0.25">
      <c r="A382" s="377" t="s">
        <v>253</v>
      </c>
      <c r="B382" s="377"/>
      <c r="C382" s="343"/>
      <c r="D382" s="341"/>
    </row>
    <row r="383" spans="1:4" s="300" customFormat="1" ht="11.25" customHeight="1" x14ac:dyDescent="0.25">
      <c r="A383" s="400" t="s">
        <v>254</v>
      </c>
      <c r="B383" s="400"/>
      <c r="C383" s="340" t="s">
        <v>153</v>
      </c>
      <c r="D383" s="341">
        <f>'Proposed Rates'!H340</f>
        <v>2.04</v>
      </c>
    </row>
    <row r="384" spans="1:4" s="300" customFormat="1" ht="6.75" customHeight="1" x14ac:dyDescent="0.25">
      <c r="A384" s="345"/>
      <c r="B384" s="345"/>
      <c r="C384" s="340"/>
      <c r="D384" s="344"/>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98" t="s">
        <v>256</v>
      </c>
      <c r="B387" s="398"/>
      <c r="C387" s="398"/>
      <c r="D387" s="398"/>
    </row>
    <row r="388" spans="1:4" s="300" customFormat="1" ht="11.25" customHeight="1" x14ac:dyDescent="0.25">
      <c r="A388" s="399" t="s">
        <v>257</v>
      </c>
      <c r="B388" s="399"/>
      <c r="C388" s="399"/>
      <c r="D388" s="352">
        <f>'Proposed Rates'!H288</f>
        <v>1.0338000000000001</v>
      </c>
    </row>
    <row r="389" spans="1:4" s="300" customFormat="1" ht="11.25" customHeight="1" x14ac:dyDescent="0.25">
      <c r="A389" s="399" t="s">
        <v>258</v>
      </c>
      <c r="B389" s="399"/>
      <c r="C389" s="399"/>
      <c r="D389" s="352">
        <f>'Proposed Rates'!H289</f>
        <v>1.0152000000000001</v>
      </c>
    </row>
    <row r="390" spans="1:4" s="300" customFormat="1" ht="11.25" customHeight="1" x14ac:dyDescent="0.25">
      <c r="A390" s="399" t="s">
        <v>259</v>
      </c>
      <c r="B390" s="399"/>
      <c r="C390" s="399"/>
      <c r="D390" s="352">
        <f>'Proposed Rates'!H290</f>
        <v>1.0234000000000001</v>
      </c>
    </row>
    <row r="391" spans="1:4" s="300" customFormat="1" ht="11.25" customHeight="1" x14ac:dyDescent="0.25">
      <c r="A391" s="399" t="s">
        <v>260</v>
      </c>
      <c r="B391" s="399"/>
      <c r="C391" s="399"/>
      <c r="D391" s="352">
        <f>'Proposed Rates'!H291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389:C389"/>
    <mergeCell ref="A390:C390"/>
    <mergeCell ref="A391:C391"/>
    <mergeCell ref="A380:B380"/>
    <mergeCell ref="A381:B381"/>
    <mergeCell ref="A382:B382"/>
    <mergeCell ref="A383:B383"/>
    <mergeCell ref="A387:D387"/>
    <mergeCell ref="A388:C388"/>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136" zoomScaleNormal="100" zoomScaleSheetLayoutView="100" workbookViewId="0">
      <selection activeCell="D142" sqref="D142"/>
    </sheetView>
  </sheetViews>
  <sheetFormatPr defaultColWidth="9.140625" defaultRowHeight="15" x14ac:dyDescent="0.25"/>
  <cols>
    <col min="1" max="1" width="54" style="349" customWidth="1"/>
    <col min="2" max="2" width="16.42578125" style="349" customWidth="1"/>
    <col min="3" max="3" width="10.28515625" style="349" customWidth="1"/>
    <col min="4" max="4" width="9.28515625" style="349" customWidth="1"/>
    <col min="5" max="5" width="9.140625" style="349" customWidth="1"/>
    <col min="6" max="459" width="9.140625" style="349"/>
    <col min="460" max="460" width="74" style="349" customWidth="1"/>
    <col min="461" max="16384" width="9.140625" style="349"/>
  </cols>
  <sheetData>
    <row r="1" spans="1:4" s="300" customFormat="1" ht="23.25" customHeight="1" x14ac:dyDescent="0.25">
      <c r="A1" s="372" t="s">
        <v>138</v>
      </c>
      <c r="B1" s="372"/>
      <c r="C1" s="372"/>
      <c r="D1" s="372"/>
    </row>
    <row r="2" spans="1:4" s="300" customFormat="1" ht="18" customHeight="1" x14ac:dyDescent="0.25">
      <c r="A2" s="373" t="s">
        <v>139</v>
      </c>
      <c r="B2" s="373"/>
      <c r="C2" s="373"/>
      <c r="D2" s="373"/>
    </row>
    <row r="3" spans="1:4" s="300" customFormat="1" ht="15.75" customHeight="1" x14ac:dyDescent="0.25">
      <c r="A3" s="374" t="s">
        <v>264</v>
      </c>
      <c r="B3" s="374"/>
      <c r="C3" s="374"/>
      <c r="D3" s="374"/>
    </row>
    <row r="4" spans="1:4" s="300" customFormat="1" ht="11.25" customHeight="1" x14ac:dyDescent="0.25">
      <c r="A4" s="375" t="s">
        <v>141</v>
      </c>
      <c r="B4" s="375"/>
      <c r="C4" s="375"/>
      <c r="D4" s="375"/>
    </row>
    <row r="5" spans="1:4" s="300" customFormat="1" ht="11.25" customHeight="1" x14ac:dyDescent="0.25">
      <c r="A5" s="375" t="s">
        <v>142</v>
      </c>
      <c r="B5" s="375"/>
      <c r="C5" s="375"/>
      <c r="D5" s="375"/>
    </row>
    <row r="6" spans="1:4" s="300" customFormat="1" ht="11.25" customHeight="1" x14ac:dyDescent="0.25">
      <c r="A6" s="376" t="s">
        <v>143</v>
      </c>
      <c r="B6" s="376"/>
      <c r="C6" s="376"/>
      <c r="D6" s="376"/>
    </row>
    <row r="7" spans="1:4" s="300" customFormat="1" ht="18.75" customHeight="1" x14ac:dyDescent="0.25">
      <c r="A7" s="385" t="s">
        <v>144</v>
      </c>
      <c r="B7" s="386"/>
      <c r="C7" s="386"/>
      <c r="D7" s="386"/>
    </row>
    <row r="8" spans="1:4" s="300" customFormat="1" ht="72" customHeight="1" x14ac:dyDescent="0.25">
      <c r="A8" s="382" t="s">
        <v>145</v>
      </c>
      <c r="B8" s="382"/>
      <c r="C8" s="382"/>
      <c r="D8" s="382"/>
    </row>
    <row r="9" spans="1:4" s="300" customFormat="1" ht="6.75" customHeight="1" x14ac:dyDescent="0.25">
      <c r="A9" s="301"/>
      <c r="B9" s="301"/>
      <c r="C9" s="301"/>
      <c r="D9" s="301"/>
    </row>
    <row r="10" spans="1:4" s="300" customFormat="1" ht="11.25" customHeight="1" x14ac:dyDescent="0.25">
      <c r="A10" s="387" t="s">
        <v>146</v>
      </c>
      <c r="B10" s="388"/>
      <c r="C10" s="388"/>
      <c r="D10" s="388"/>
    </row>
    <row r="11" spans="1:4" s="300" customFormat="1" ht="6.75" customHeight="1" x14ac:dyDescent="0.25">
      <c r="A11" s="302"/>
      <c r="B11" s="303"/>
      <c r="C11" s="303"/>
      <c r="D11" s="303"/>
    </row>
    <row r="12" spans="1:4" s="300" customFormat="1" ht="36" customHeight="1" x14ac:dyDescent="0.25">
      <c r="A12" s="382" t="s">
        <v>147</v>
      </c>
      <c r="B12" s="382"/>
      <c r="C12" s="382"/>
      <c r="D12" s="382"/>
    </row>
    <row r="13" spans="1:4" s="300" customFormat="1" ht="6.75" customHeight="1" x14ac:dyDescent="0.25">
      <c r="A13" s="301"/>
      <c r="B13" s="301"/>
      <c r="C13" s="301"/>
      <c r="D13" s="301"/>
    </row>
    <row r="14" spans="1:4" s="300" customFormat="1" ht="48" customHeight="1" x14ac:dyDescent="0.25">
      <c r="A14" s="382" t="s">
        <v>148</v>
      </c>
      <c r="B14" s="382"/>
      <c r="C14" s="382"/>
      <c r="D14" s="382"/>
    </row>
    <row r="15" spans="1:4" s="300" customFormat="1" ht="6.75" customHeight="1" x14ac:dyDescent="0.25">
      <c r="A15" s="301"/>
      <c r="B15" s="301"/>
      <c r="C15" s="301"/>
      <c r="D15" s="301"/>
    </row>
    <row r="16" spans="1:4" s="300" customFormat="1" ht="48" customHeight="1" x14ac:dyDescent="0.25">
      <c r="A16" s="382" t="s">
        <v>149</v>
      </c>
      <c r="B16" s="382"/>
      <c r="C16" s="382"/>
      <c r="D16" s="382"/>
    </row>
    <row r="17" spans="1:4" s="300" customFormat="1" ht="6.75" customHeight="1" x14ac:dyDescent="0.25">
      <c r="A17" s="301"/>
      <c r="B17" s="301"/>
      <c r="C17" s="301"/>
      <c r="D17" s="301"/>
    </row>
    <row r="18" spans="1:4" s="300" customFormat="1" ht="36" customHeight="1" x14ac:dyDescent="0.25">
      <c r="A18" s="382" t="s">
        <v>150</v>
      </c>
      <c r="B18" s="382"/>
      <c r="C18" s="382"/>
      <c r="D18" s="382"/>
    </row>
    <row r="19" spans="1:4" s="300" customFormat="1" ht="6.75" customHeight="1" x14ac:dyDescent="0.25">
      <c r="A19" s="301"/>
      <c r="B19" s="301"/>
      <c r="C19" s="301"/>
      <c r="D19" s="301"/>
    </row>
    <row r="20" spans="1:4" s="300" customFormat="1" ht="15" customHeight="1" x14ac:dyDescent="0.25">
      <c r="A20" s="383" t="s">
        <v>151</v>
      </c>
      <c r="B20" s="384"/>
      <c r="C20" s="384"/>
      <c r="D20" s="384"/>
    </row>
    <row r="21" spans="1:4" s="300" customFormat="1" ht="6.75" customHeight="1" x14ac:dyDescent="0.25">
      <c r="A21" s="304"/>
      <c r="B21" s="305"/>
      <c r="C21" s="305"/>
      <c r="D21" s="305"/>
    </row>
    <row r="22" spans="1:4" s="300" customFormat="1" ht="11.25" customHeight="1" x14ac:dyDescent="0.25">
      <c r="A22" s="377" t="s">
        <v>152</v>
      </c>
      <c r="B22" s="378"/>
      <c r="C22" s="306" t="s">
        <v>153</v>
      </c>
      <c r="D22" s="352">
        <f>'Proposed Rates'!I7</f>
        <v>35.67</v>
      </c>
    </row>
    <row r="23" spans="1:4" s="300" customFormat="1" ht="11.25" customHeight="1" x14ac:dyDescent="0.25">
      <c r="A23" s="377" t="s">
        <v>262</v>
      </c>
      <c r="B23" s="378"/>
      <c r="C23" s="306" t="s">
        <v>153</v>
      </c>
      <c r="D23" s="307">
        <f>'Proposed Rates'!I247</f>
        <v>0.56999999999999995</v>
      </c>
    </row>
    <row r="24" spans="1:4" s="300" customFormat="1" ht="11.25" customHeight="1" x14ac:dyDescent="0.25">
      <c r="A24" s="377" t="s">
        <v>156</v>
      </c>
      <c r="B24" s="378"/>
      <c r="C24" s="306" t="s">
        <v>91</v>
      </c>
      <c r="D24" s="307">
        <f>'Proposed Rates'!I233</f>
        <v>6.0000000000000002E-5</v>
      </c>
    </row>
    <row r="25" spans="1:4" s="300" customFormat="1" ht="11.25" customHeight="1" x14ac:dyDescent="0.25">
      <c r="A25" s="377" t="s">
        <v>157</v>
      </c>
      <c r="B25" s="378"/>
      <c r="C25" s="306" t="s">
        <v>91</v>
      </c>
      <c r="D25" s="307">
        <f>'Proposed Rates'!I153</f>
        <v>7.4000000000000003E-3</v>
      </c>
    </row>
    <row r="26" spans="1:4" s="300" customFormat="1" ht="22.5" customHeight="1" x14ac:dyDescent="0.25">
      <c r="A26" s="377" t="s">
        <v>158</v>
      </c>
      <c r="B26" s="378"/>
      <c r="C26" s="306" t="s">
        <v>91</v>
      </c>
      <c r="D26" s="307">
        <f>'Proposed Rates'!I167</f>
        <v>5.1999999999999998E-3</v>
      </c>
    </row>
    <row r="27" spans="1:4" s="300" customFormat="1" ht="6.75" customHeight="1" x14ac:dyDescent="0.25">
      <c r="A27" s="308"/>
      <c r="B27" s="309"/>
      <c r="C27" s="306"/>
      <c r="D27" s="307"/>
    </row>
    <row r="28" spans="1:4" s="300" customFormat="1" ht="15" customHeight="1" x14ac:dyDescent="0.25">
      <c r="A28" s="379" t="s">
        <v>159</v>
      </c>
      <c r="B28" s="378"/>
      <c r="C28" s="306"/>
      <c r="D28" s="310"/>
    </row>
    <row r="29" spans="1:4" s="300" customFormat="1" ht="6.75" customHeight="1" x14ac:dyDescent="0.25">
      <c r="A29" s="311"/>
      <c r="B29" s="309"/>
      <c r="C29" s="306"/>
      <c r="D29" s="310"/>
    </row>
    <row r="30" spans="1:4" s="300" customFormat="1" ht="11.25" customHeight="1" x14ac:dyDescent="0.25">
      <c r="A30" s="377" t="s">
        <v>160</v>
      </c>
      <c r="B30" s="377"/>
      <c r="C30" s="312" t="s">
        <v>91</v>
      </c>
      <c r="D30" s="313">
        <v>3.0000000000000001E-3</v>
      </c>
    </row>
    <row r="31" spans="1:4" s="300" customFormat="1" ht="11.25" customHeight="1" x14ac:dyDescent="0.25">
      <c r="A31" s="378" t="s">
        <v>161</v>
      </c>
      <c r="B31" s="378"/>
      <c r="C31" s="312" t="s">
        <v>91</v>
      </c>
      <c r="D31" s="314">
        <v>4.0000000000000002E-4</v>
      </c>
    </row>
    <row r="32" spans="1:4" s="300" customFormat="1" ht="11.25" customHeight="1" x14ac:dyDescent="0.25">
      <c r="A32" s="377" t="s">
        <v>162</v>
      </c>
      <c r="B32" s="377"/>
      <c r="C32" s="312" t="s">
        <v>91</v>
      </c>
      <c r="D32" s="314">
        <v>5.0000000000000001E-4</v>
      </c>
    </row>
    <row r="33" spans="1:4" s="300" customFormat="1" ht="11.25" customHeight="1" x14ac:dyDescent="0.25">
      <c r="A33" s="377" t="s">
        <v>163</v>
      </c>
      <c r="B33" s="377"/>
      <c r="C33" s="306" t="s">
        <v>153</v>
      </c>
      <c r="D33" s="350">
        <f>'Proposed Rates'!I209</f>
        <v>0.7</v>
      </c>
    </row>
    <row r="34" spans="1:4" s="315" customFormat="1" ht="18.75" customHeight="1" x14ac:dyDescent="0.3">
      <c r="A34" s="389" t="s">
        <v>164</v>
      </c>
      <c r="B34" s="389"/>
      <c r="C34" s="389"/>
      <c r="D34" s="401"/>
    </row>
    <row r="35" spans="1:4" s="300" customFormat="1" ht="48" customHeight="1" x14ac:dyDescent="0.25">
      <c r="A35" s="382" t="s">
        <v>165</v>
      </c>
      <c r="B35" s="382"/>
      <c r="C35" s="382"/>
      <c r="D35" s="393"/>
    </row>
    <row r="36" spans="1:4" s="300" customFormat="1" ht="6.75" customHeight="1" x14ac:dyDescent="0.25">
      <c r="A36" s="301"/>
      <c r="B36" s="301"/>
      <c r="C36" s="301"/>
      <c r="D36" s="316"/>
    </row>
    <row r="37" spans="1:4" s="300" customFormat="1" ht="11.25" customHeight="1" x14ac:dyDescent="0.25">
      <c r="A37" s="387" t="s">
        <v>146</v>
      </c>
      <c r="B37" s="388"/>
      <c r="C37" s="388"/>
      <c r="D37" s="388"/>
    </row>
    <row r="38" spans="1:4" s="300" customFormat="1" ht="6.75" customHeight="1" x14ac:dyDescent="0.25">
      <c r="A38" s="302"/>
      <c r="B38" s="303"/>
      <c r="C38" s="303"/>
      <c r="D38" s="303"/>
    </row>
    <row r="39" spans="1:4" s="300" customFormat="1" ht="36" customHeight="1" x14ac:dyDescent="0.25">
      <c r="A39" s="382" t="s">
        <v>147</v>
      </c>
      <c r="B39" s="382"/>
      <c r="C39" s="382"/>
      <c r="D39" s="393"/>
    </row>
    <row r="40" spans="1:4" s="300" customFormat="1" ht="6.75" customHeight="1" x14ac:dyDescent="0.25">
      <c r="A40" s="301"/>
      <c r="B40" s="301"/>
      <c r="C40" s="301"/>
      <c r="D40" s="316"/>
    </row>
    <row r="41" spans="1:4" s="300" customFormat="1" ht="48" customHeight="1" x14ac:dyDescent="0.25">
      <c r="A41" s="382" t="s">
        <v>148</v>
      </c>
      <c r="B41" s="382"/>
      <c r="C41" s="382"/>
      <c r="D41" s="393"/>
    </row>
    <row r="42" spans="1:4" s="300" customFormat="1" ht="6.75" customHeight="1" x14ac:dyDescent="0.25">
      <c r="A42" s="301"/>
      <c r="B42" s="301"/>
      <c r="C42" s="301"/>
      <c r="D42" s="316"/>
    </row>
    <row r="43" spans="1:4" s="300" customFormat="1" ht="48" customHeight="1" x14ac:dyDescent="0.25">
      <c r="A43" s="382" t="s">
        <v>149</v>
      </c>
      <c r="B43" s="382"/>
      <c r="C43" s="382"/>
      <c r="D43" s="393"/>
    </row>
    <row r="44" spans="1:4" s="300" customFormat="1" ht="6.75" customHeight="1" x14ac:dyDescent="0.25">
      <c r="A44" s="301"/>
      <c r="B44" s="301"/>
      <c r="C44" s="301"/>
      <c r="D44" s="316"/>
    </row>
    <row r="45" spans="1:4" s="300" customFormat="1" ht="36" customHeight="1" x14ac:dyDescent="0.25">
      <c r="A45" s="382" t="s">
        <v>166</v>
      </c>
      <c r="B45" s="382"/>
      <c r="C45" s="382"/>
      <c r="D45" s="393"/>
    </row>
    <row r="46" spans="1:4" s="300" customFormat="1" ht="6.75" customHeight="1" x14ac:dyDescent="0.25">
      <c r="A46" s="301"/>
      <c r="B46" s="301"/>
      <c r="C46" s="301"/>
      <c r="D46" s="316"/>
    </row>
    <row r="47" spans="1:4" s="300" customFormat="1" ht="15" customHeight="1" x14ac:dyDescent="0.25">
      <c r="A47" s="383" t="s">
        <v>151</v>
      </c>
      <c r="B47" s="384"/>
      <c r="C47" s="384"/>
      <c r="D47" s="384"/>
    </row>
    <row r="48" spans="1:4" s="300" customFormat="1" ht="6.75" customHeight="1" x14ac:dyDescent="0.25">
      <c r="A48" s="304"/>
      <c r="B48" s="305"/>
      <c r="C48" s="305"/>
      <c r="D48" s="305"/>
    </row>
    <row r="49" spans="1:4" s="300" customFormat="1" ht="11.25" customHeight="1" x14ac:dyDescent="0.25">
      <c r="A49" s="377" t="s">
        <v>152</v>
      </c>
      <c r="B49" s="377"/>
      <c r="C49" s="306" t="s">
        <v>153</v>
      </c>
      <c r="D49" s="352">
        <f>'Proposed Rates'!I8</f>
        <v>24.93</v>
      </c>
    </row>
    <row r="50" spans="1:4" s="300" customFormat="1" ht="11.25" customHeight="1" x14ac:dyDescent="0.25">
      <c r="A50" s="377" t="s">
        <v>262</v>
      </c>
      <c r="B50" s="378"/>
      <c r="C50" s="306" t="s">
        <v>153</v>
      </c>
      <c r="D50" s="307">
        <f>'Proposed Rates'!I248</f>
        <v>0.56999999999999995</v>
      </c>
    </row>
    <row r="51" spans="1:4" s="300" customFormat="1" ht="11.25" customHeight="1" x14ac:dyDescent="0.25">
      <c r="A51" s="377" t="s">
        <v>19</v>
      </c>
      <c r="B51" s="377"/>
      <c r="C51" s="306" t="s">
        <v>91</v>
      </c>
      <c r="D51" s="353">
        <f>'Proposed Rates'!I21</f>
        <v>3.2399999999999998E-2</v>
      </c>
    </row>
    <row r="52" spans="1:4" s="300" customFormat="1" ht="11.25" customHeight="1" x14ac:dyDescent="0.25">
      <c r="A52" s="377" t="s">
        <v>156</v>
      </c>
      <c r="B52" s="377"/>
      <c r="C52" s="306" t="s">
        <v>91</v>
      </c>
      <c r="D52" s="307">
        <f>'Proposed Rates'!I234</f>
        <v>6.0000000000000002E-5</v>
      </c>
    </row>
    <row r="53" spans="1:4" s="300" customFormat="1" ht="22.5" customHeight="1" x14ac:dyDescent="0.25">
      <c r="A53" s="377" t="s">
        <v>157</v>
      </c>
      <c r="B53" s="377"/>
      <c r="C53" s="306" t="s">
        <v>91</v>
      </c>
      <c r="D53" s="307">
        <f>'Proposed Rates'!I154</f>
        <v>6.8999999999999999E-3</v>
      </c>
    </row>
    <row r="54" spans="1:4" s="300" customFormat="1" ht="22.5" customHeight="1" x14ac:dyDescent="0.25">
      <c r="A54" s="377" t="s">
        <v>158</v>
      </c>
      <c r="B54" s="377"/>
      <c r="C54" s="306" t="s">
        <v>91</v>
      </c>
      <c r="D54" s="319">
        <f>'Proposed Rates'!I168</f>
        <v>5.0000000000000001E-3</v>
      </c>
    </row>
    <row r="55" spans="1:4" s="300" customFormat="1" ht="6.75" customHeight="1" x14ac:dyDescent="0.25">
      <c r="A55" s="308"/>
      <c r="B55" s="308"/>
      <c r="C55" s="306"/>
      <c r="D55" s="307"/>
    </row>
    <row r="56" spans="1:4" s="300" customFormat="1" ht="15" customHeight="1" x14ac:dyDescent="0.25">
      <c r="A56" s="379" t="s">
        <v>159</v>
      </c>
      <c r="B56" s="378"/>
      <c r="C56" s="306"/>
      <c r="D56" s="310"/>
    </row>
    <row r="57" spans="1:4" s="300" customFormat="1" ht="6.75" customHeight="1" x14ac:dyDescent="0.25">
      <c r="A57" s="311"/>
      <c r="B57" s="309"/>
      <c r="C57" s="306"/>
      <c r="D57" s="310"/>
    </row>
    <row r="58" spans="1:4" s="300" customFormat="1" ht="11.25" customHeight="1" x14ac:dyDescent="0.25">
      <c r="A58" s="377" t="s">
        <v>160</v>
      </c>
      <c r="B58" s="377"/>
      <c r="C58" s="312" t="s">
        <v>91</v>
      </c>
      <c r="D58" s="313">
        <v>3.0000000000000001E-3</v>
      </c>
    </row>
    <row r="59" spans="1:4" s="300" customFormat="1" ht="11.25" customHeight="1" x14ac:dyDescent="0.25">
      <c r="A59" s="378" t="s">
        <v>161</v>
      </c>
      <c r="B59" s="378"/>
      <c r="C59" s="312" t="s">
        <v>91</v>
      </c>
      <c r="D59" s="314">
        <v>4.0000000000000002E-4</v>
      </c>
    </row>
    <row r="60" spans="1:4" s="300" customFormat="1" ht="11.25" customHeight="1" x14ac:dyDescent="0.25">
      <c r="A60" s="377" t="s">
        <v>162</v>
      </c>
      <c r="B60" s="377"/>
      <c r="C60" s="312" t="s">
        <v>91</v>
      </c>
      <c r="D60" s="314">
        <v>5.0000000000000001E-4</v>
      </c>
    </row>
    <row r="61" spans="1:4" s="300" customFormat="1" ht="11.25" customHeight="1" x14ac:dyDescent="0.25">
      <c r="A61" s="377" t="s">
        <v>163</v>
      </c>
      <c r="B61" s="377"/>
      <c r="C61" s="306" t="s">
        <v>153</v>
      </c>
      <c r="D61" s="350">
        <f>'Proposed Rates'!I210</f>
        <v>0.7</v>
      </c>
    </row>
    <row r="62" spans="1:4" s="315" customFormat="1" ht="18.75" customHeight="1" x14ac:dyDescent="0.3">
      <c r="A62" s="389" t="s">
        <v>167</v>
      </c>
      <c r="B62" s="389"/>
      <c r="C62" s="389"/>
      <c r="D62" s="401"/>
    </row>
    <row r="63" spans="1:4" s="300" customFormat="1" ht="48" customHeight="1" x14ac:dyDescent="0.25">
      <c r="A63" s="382" t="s">
        <v>168</v>
      </c>
      <c r="B63" s="382"/>
      <c r="C63" s="382"/>
      <c r="D63" s="393"/>
    </row>
    <row r="64" spans="1:4" s="300" customFormat="1" ht="6.75" customHeight="1" x14ac:dyDescent="0.25">
      <c r="A64" s="301"/>
      <c r="B64" s="301"/>
      <c r="C64" s="301"/>
      <c r="D64" s="316"/>
    </row>
    <row r="65" spans="1:4" s="300" customFormat="1" ht="11.25" customHeight="1" x14ac:dyDescent="0.25">
      <c r="A65" s="387" t="s">
        <v>146</v>
      </c>
      <c r="B65" s="388"/>
      <c r="C65" s="388"/>
      <c r="D65" s="388"/>
    </row>
    <row r="66" spans="1:4" s="300" customFormat="1" ht="6.75" customHeight="1" x14ac:dyDescent="0.25">
      <c r="A66" s="302"/>
      <c r="B66" s="303"/>
      <c r="C66" s="303"/>
      <c r="D66" s="303"/>
    </row>
    <row r="67" spans="1:4" s="300" customFormat="1" ht="36" customHeight="1" x14ac:dyDescent="0.25">
      <c r="A67" s="382" t="s">
        <v>147</v>
      </c>
      <c r="B67" s="382"/>
      <c r="C67" s="382"/>
      <c r="D67" s="393"/>
    </row>
    <row r="68" spans="1:4" s="300" customFormat="1" ht="6.75" customHeight="1" x14ac:dyDescent="0.25">
      <c r="A68" s="301"/>
      <c r="B68" s="301"/>
      <c r="C68" s="301"/>
      <c r="D68" s="316"/>
    </row>
    <row r="69" spans="1:4" s="300" customFormat="1" ht="48" customHeight="1" x14ac:dyDescent="0.25">
      <c r="A69" s="382" t="s">
        <v>148</v>
      </c>
      <c r="B69" s="382"/>
      <c r="C69" s="382"/>
      <c r="D69" s="393"/>
    </row>
    <row r="70" spans="1:4" s="300" customFormat="1" ht="6.75" customHeight="1" x14ac:dyDescent="0.25">
      <c r="A70" s="301"/>
      <c r="B70" s="301"/>
      <c r="C70" s="301"/>
      <c r="D70" s="316"/>
    </row>
    <row r="71" spans="1:4" s="300" customFormat="1" ht="48" customHeight="1" x14ac:dyDescent="0.25">
      <c r="A71" s="382" t="s">
        <v>149</v>
      </c>
      <c r="B71" s="382"/>
      <c r="C71" s="382"/>
      <c r="D71" s="393"/>
    </row>
    <row r="72" spans="1:4" s="300" customFormat="1" ht="6.75" customHeight="1" x14ac:dyDescent="0.25">
      <c r="A72" s="301"/>
      <c r="B72" s="301"/>
      <c r="C72" s="301"/>
      <c r="D72" s="316"/>
    </row>
    <row r="73" spans="1:4" s="300" customFormat="1" ht="96" customHeight="1" x14ac:dyDescent="0.25">
      <c r="A73" s="386" t="s">
        <v>169</v>
      </c>
      <c r="B73" s="386"/>
      <c r="C73" s="386"/>
      <c r="D73" s="386"/>
    </row>
    <row r="74" spans="1:4" s="300" customFormat="1" ht="96" customHeight="1" x14ac:dyDescent="0.25">
      <c r="A74" s="386" t="s">
        <v>170</v>
      </c>
      <c r="B74" s="386"/>
      <c r="C74" s="386"/>
      <c r="D74" s="386"/>
    </row>
    <row r="75" spans="1:4" s="300" customFormat="1" ht="36" customHeight="1" x14ac:dyDescent="0.25">
      <c r="A75" s="382" t="s">
        <v>150</v>
      </c>
      <c r="B75" s="382"/>
      <c r="C75" s="382"/>
      <c r="D75" s="382"/>
    </row>
    <row r="76" spans="1:4" s="300" customFormat="1" ht="24" customHeight="1" x14ac:dyDescent="0.25">
      <c r="A76" s="390" t="s">
        <v>171</v>
      </c>
      <c r="B76" s="390"/>
      <c r="C76" s="390"/>
      <c r="D76" s="390"/>
    </row>
    <row r="77" spans="1:4" s="300" customFormat="1" ht="6.75" customHeight="1" x14ac:dyDescent="0.25">
      <c r="A77" s="317"/>
      <c r="B77" s="317"/>
      <c r="C77" s="317"/>
      <c r="D77" s="317"/>
    </row>
    <row r="78" spans="1:4" s="300" customFormat="1" ht="15" customHeight="1" x14ac:dyDescent="0.25">
      <c r="A78" s="383" t="s">
        <v>151</v>
      </c>
      <c r="B78" s="384"/>
      <c r="C78" s="384"/>
      <c r="D78" s="384"/>
    </row>
    <row r="79" spans="1:4" s="300" customFormat="1" ht="6.75" customHeight="1" x14ac:dyDescent="0.25">
      <c r="A79" s="304"/>
      <c r="B79" s="305"/>
      <c r="C79" s="305"/>
      <c r="D79" s="305"/>
    </row>
    <row r="80" spans="1:4" s="300" customFormat="1" ht="11.25" customHeight="1" x14ac:dyDescent="0.25">
      <c r="A80" s="377" t="s">
        <v>152</v>
      </c>
      <c r="B80" s="377"/>
      <c r="C80" s="306" t="s">
        <v>153</v>
      </c>
      <c r="D80" s="352">
        <f>'Proposed Rates'!I9</f>
        <v>236.29</v>
      </c>
    </row>
    <row r="81" spans="1:4" s="300" customFormat="1" ht="11.25" customHeight="1" x14ac:dyDescent="0.25">
      <c r="A81" s="377" t="s">
        <v>19</v>
      </c>
      <c r="B81" s="377"/>
      <c r="C81" s="306" t="s">
        <v>92</v>
      </c>
      <c r="D81" s="352">
        <f>'Proposed Rates'!I22</f>
        <v>6.7328999999999999</v>
      </c>
    </row>
    <row r="82" spans="1:4" s="300" customFormat="1" ht="11.25" customHeight="1" x14ac:dyDescent="0.25">
      <c r="A82" s="377" t="s">
        <v>156</v>
      </c>
      <c r="B82" s="377"/>
      <c r="C82" s="306" t="s">
        <v>92</v>
      </c>
      <c r="D82" s="307">
        <f>'Proposed Rates'!I235</f>
        <v>2.5520000000000001E-2</v>
      </c>
    </row>
    <row r="83" spans="1:4" s="300" customFormat="1" ht="22.5" customHeight="1" x14ac:dyDescent="0.25">
      <c r="A83" s="377" t="s">
        <v>157</v>
      </c>
      <c r="B83" s="377"/>
      <c r="C83" s="306" t="s">
        <v>92</v>
      </c>
      <c r="D83" s="307">
        <f>'Proposed Rates'!I155</f>
        <v>2.8389000000000002</v>
      </c>
    </row>
    <row r="84" spans="1:4" s="300" customFormat="1" ht="22.5" customHeight="1" x14ac:dyDescent="0.25">
      <c r="A84" s="377" t="s">
        <v>158</v>
      </c>
      <c r="B84" s="377"/>
      <c r="C84" s="306" t="s">
        <v>92</v>
      </c>
      <c r="D84" s="307">
        <f>'Proposed Rates'!I169</f>
        <v>2.0426000000000002</v>
      </c>
    </row>
    <row r="85" spans="1:4" s="300" customFormat="1" ht="6.75" customHeight="1" x14ac:dyDescent="0.25">
      <c r="A85" s="308"/>
      <c r="B85" s="308"/>
      <c r="C85" s="306"/>
      <c r="D85" s="307"/>
    </row>
    <row r="86" spans="1:4" s="300" customFormat="1" ht="15" customHeight="1" x14ac:dyDescent="0.25">
      <c r="A86" s="379" t="s">
        <v>159</v>
      </c>
      <c r="B86" s="378"/>
      <c r="C86" s="306"/>
      <c r="D86" s="310"/>
    </row>
    <row r="87" spans="1:4" s="300" customFormat="1" ht="6.75" customHeight="1" x14ac:dyDescent="0.25">
      <c r="A87" s="311"/>
      <c r="B87" s="309"/>
      <c r="C87" s="306"/>
      <c r="D87" s="310"/>
    </row>
    <row r="88" spans="1:4" s="300" customFormat="1" ht="11.25" customHeight="1" x14ac:dyDescent="0.25">
      <c r="A88" s="377" t="s">
        <v>160</v>
      </c>
      <c r="B88" s="377"/>
      <c r="C88" s="312" t="s">
        <v>91</v>
      </c>
      <c r="D88" s="313">
        <v>3.0000000000000001E-3</v>
      </c>
    </row>
    <row r="89" spans="1:4" s="300" customFormat="1" ht="11.25" customHeight="1" x14ac:dyDescent="0.25">
      <c r="A89" s="378" t="s">
        <v>161</v>
      </c>
      <c r="B89" s="378"/>
      <c r="C89" s="312" t="s">
        <v>91</v>
      </c>
      <c r="D89" s="314">
        <v>4.0000000000000002E-4</v>
      </c>
    </row>
    <row r="90" spans="1:4" s="300" customFormat="1" ht="11.25" customHeight="1" x14ac:dyDescent="0.25">
      <c r="A90" s="377" t="s">
        <v>162</v>
      </c>
      <c r="B90" s="377"/>
      <c r="C90" s="312" t="s">
        <v>91</v>
      </c>
      <c r="D90" s="314">
        <v>5.0000000000000001E-4</v>
      </c>
    </row>
    <row r="91" spans="1:4" s="300" customFormat="1" ht="11.25" customHeight="1" x14ac:dyDescent="0.25">
      <c r="A91" s="377" t="s">
        <v>163</v>
      </c>
      <c r="B91" s="377"/>
      <c r="C91" s="306" t="s">
        <v>153</v>
      </c>
      <c r="D91" s="350">
        <f>'Proposed Rates'!I211</f>
        <v>0.7</v>
      </c>
    </row>
    <row r="92" spans="1:4" s="315" customFormat="1" ht="18.75" customHeight="1" x14ac:dyDescent="0.3">
      <c r="A92" s="389" t="s">
        <v>172</v>
      </c>
      <c r="B92" s="389"/>
      <c r="C92" s="389"/>
      <c r="D92" s="401"/>
    </row>
    <row r="93" spans="1:4" s="300" customFormat="1" ht="48" customHeight="1" x14ac:dyDescent="0.25">
      <c r="A93" s="382" t="s">
        <v>173</v>
      </c>
      <c r="B93" s="382"/>
      <c r="C93" s="382"/>
      <c r="D93" s="393"/>
    </row>
    <row r="94" spans="1:4" s="300" customFormat="1" ht="6.75" customHeight="1" x14ac:dyDescent="0.25">
      <c r="A94" s="301"/>
      <c r="B94" s="301"/>
      <c r="C94" s="301"/>
      <c r="D94" s="316"/>
    </row>
    <row r="95" spans="1:4" s="300" customFormat="1" ht="11.25" customHeight="1" x14ac:dyDescent="0.25">
      <c r="A95" s="387" t="s">
        <v>146</v>
      </c>
      <c r="B95" s="388"/>
      <c r="C95" s="388"/>
      <c r="D95" s="388"/>
    </row>
    <row r="96" spans="1:4" s="300" customFormat="1" ht="6.75" customHeight="1" x14ac:dyDescent="0.25">
      <c r="A96" s="302"/>
      <c r="B96" s="303"/>
      <c r="C96" s="303"/>
      <c r="D96" s="303"/>
    </row>
    <row r="97" spans="1:4" s="300" customFormat="1" ht="36" customHeight="1" x14ac:dyDescent="0.25">
      <c r="A97" s="382" t="s">
        <v>147</v>
      </c>
      <c r="B97" s="382"/>
      <c r="C97" s="382"/>
      <c r="D97" s="393"/>
    </row>
    <row r="98" spans="1:4" s="300" customFormat="1" ht="6.75" customHeight="1" x14ac:dyDescent="0.25">
      <c r="A98" s="301"/>
      <c r="B98" s="301"/>
      <c r="C98" s="301"/>
      <c r="D98" s="316"/>
    </row>
    <row r="99" spans="1:4" s="300" customFormat="1" ht="48" customHeight="1" x14ac:dyDescent="0.25">
      <c r="A99" s="382" t="s">
        <v>174</v>
      </c>
      <c r="B99" s="382"/>
      <c r="C99" s="382"/>
      <c r="D99" s="393"/>
    </row>
    <row r="100" spans="1:4" s="300" customFormat="1" ht="6.75" customHeight="1" x14ac:dyDescent="0.25">
      <c r="A100" s="301"/>
      <c r="B100" s="301"/>
      <c r="C100" s="301"/>
      <c r="D100" s="316"/>
    </row>
    <row r="101" spans="1:4" s="300" customFormat="1" ht="48" customHeight="1" x14ac:dyDescent="0.25">
      <c r="A101" s="382" t="s">
        <v>149</v>
      </c>
      <c r="B101" s="382"/>
      <c r="C101" s="382"/>
      <c r="D101" s="393"/>
    </row>
    <row r="102" spans="1:4" s="300" customFormat="1" ht="6.75" customHeight="1" x14ac:dyDescent="0.25">
      <c r="A102" s="301"/>
      <c r="B102" s="301"/>
      <c r="C102" s="301"/>
      <c r="D102" s="316"/>
    </row>
    <row r="103" spans="1:4" s="300" customFormat="1" ht="96" customHeight="1" x14ac:dyDescent="0.25">
      <c r="A103" s="386" t="s">
        <v>169</v>
      </c>
      <c r="B103" s="386"/>
      <c r="C103" s="386"/>
      <c r="D103" s="386"/>
    </row>
    <row r="104" spans="1:4" s="300" customFormat="1" ht="96" customHeight="1" x14ac:dyDescent="0.25">
      <c r="A104" s="386" t="s">
        <v>170</v>
      </c>
      <c r="B104" s="386"/>
      <c r="C104" s="386"/>
      <c r="D104" s="386"/>
    </row>
    <row r="105" spans="1:4" s="300" customFormat="1" ht="36" customHeight="1" x14ac:dyDescent="0.25">
      <c r="A105" s="382" t="s">
        <v>150</v>
      </c>
      <c r="B105" s="382"/>
      <c r="C105" s="382"/>
      <c r="D105" s="393"/>
    </row>
    <row r="106" spans="1:4" s="300" customFormat="1" ht="24" customHeight="1" x14ac:dyDescent="0.25">
      <c r="A106" s="390" t="s">
        <v>171</v>
      </c>
      <c r="B106" s="390"/>
      <c r="C106" s="390"/>
      <c r="D106" s="390"/>
    </row>
    <row r="107" spans="1:4" s="300" customFormat="1" ht="6.75" customHeight="1" x14ac:dyDescent="0.25">
      <c r="A107" s="317"/>
      <c r="B107" s="317"/>
      <c r="C107" s="317"/>
      <c r="D107" s="317"/>
    </row>
    <row r="108" spans="1:4" s="300" customFormat="1" ht="15" customHeight="1" x14ac:dyDescent="0.25">
      <c r="A108" s="383" t="s">
        <v>151</v>
      </c>
      <c r="B108" s="384"/>
      <c r="C108" s="384"/>
      <c r="D108" s="384"/>
    </row>
    <row r="109" spans="1:4" s="300" customFormat="1" ht="6.75" customHeight="1" x14ac:dyDescent="0.25">
      <c r="A109" s="304"/>
      <c r="B109" s="305"/>
      <c r="C109" s="305"/>
      <c r="D109" s="305"/>
    </row>
    <row r="110" spans="1:4" s="300" customFormat="1" ht="11.25" customHeight="1" x14ac:dyDescent="0.25">
      <c r="A110" s="377" t="s">
        <v>152</v>
      </c>
      <c r="B110" s="377"/>
      <c r="C110" s="306" t="s">
        <v>153</v>
      </c>
      <c r="D110" s="357">
        <f>'Proposed Rates'!I10</f>
        <v>4447.6499999999996</v>
      </c>
    </row>
    <row r="111" spans="1:4" s="300" customFormat="1" ht="11.25" customHeight="1" x14ac:dyDescent="0.25">
      <c r="A111" s="377" t="s">
        <v>19</v>
      </c>
      <c r="B111" s="377"/>
      <c r="C111" s="306" t="s">
        <v>92</v>
      </c>
      <c r="D111" s="353">
        <f>'Proposed Rates'!I23</f>
        <v>6.3811</v>
      </c>
    </row>
    <row r="112" spans="1:4" s="300" customFormat="1" ht="11.25" customHeight="1" x14ac:dyDescent="0.25">
      <c r="A112" s="377" t="s">
        <v>156</v>
      </c>
      <c r="B112" s="377"/>
      <c r="C112" s="306" t="s">
        <v>92</v>
      </c>
      <c r="D112" s="307">
        <f>'Proposed Rates'!I236</f>
        <v>2.7279999999999999E-2</v>
      </c>
    </row>
    <row r="113" spans="1:4" s="300" customFormat="1" ht="22.5" customHeight="1" x14ac:dyDescent="0.25">
      <c r="A113" s="377" t="s">
        <v>157</v>
      </c>
      <c r="B113" s="377"/>
      <c r="C113" s="306" t="s">
        <v>92</v>
      </c>
      <c r="D113" s="307">
        <f>'Proposed Rates'!I156</f>
        <v>2.9476</v>
      </c>
    </row>
    <row r="114" spans="1:4" s="300" customFormat="1" ht="22.5" customHeight="1" x14ac:dyDescent="0.25">
      <c r="A114" s="377" t="s">
        <v>158</v>
      </c>
      <c r="B114" s="377"/>
      <c r="C114" s="306" t="s">
        <v>92</v>
      </c>
      <c r="D114" s="307">
        <f>'Proposed Rates'!I170</f>
        <v>2.1831</v>
      </c>
    </row>
    <row r="115" spans="1:4" s="300" customFormat="1" ht="6.75" customHeight="1" x14ac:dyDescent="0.25">
      <c r="A115" s="308"/>
      <c r="B115" s="308"/>
      <c r="C115" s="306"/>
      <c r="D115" s="307"/>
    </row>
    <row r="116" spans="1:4" s="300" customFormat="1" ht="15" customHeight="1" x14ac:dyDescent="0.25">
      <c r="A116" s="379" t="s">
        <v>159</v>
      </c>
      <c r="B116" s="378"/>
      <c r="C116" s="306"/>
      <c r="D116" s="310"/>
    </row>
    <row r="117" spans="1:4" s="300" customFormat="1" ht="6.75" customHeight="1" x14ac:dyDescent="0.25">
      <c r="A117" s="311"/>
      <c r="B117" s="309"/>
      <c r="C117" s="306"/>
      <c r="D117" s="310"/>
    </row>
    <row r="118" spans="1:4" s="300" customFormat="1" ht="11.25" customHeight="1" x14ac:dyDescent="0.25">
      <c r="A118" s="377" t="s">
        <v>160</v>
      </c>
      <c r="B118" s="377"/>
      <c r="C118" s="312" t="s">
        <v>91</v>
      </c>
      <c r="D118" s="313">
        <v>3.0000000000000001E-3</v>
      </c>
    </row>
    <row r="119" spans="1:4" s="300" customFormat="1" ht="11.25" customHeight="1" x14ac:dyDescent="0.25">
      <c r="A119" s="378" t="s">
        <v>161</v>
      </c>
      <c r="B119" s="378"/>
      <c r="C119" s="312" t="s">
        <v>91</v>
      </c>
      <c r="D119" s="314">
        <v>4.0000000000000002E-4</v>
      </c>
    </row>
    <row r="120" spans="1:4" s="300" customFormat="1" ht="11.25" customHeight="1" x14ac:dyDescent="0.25">
      <c r="A120" s="377" t="s">
        <v>162</v>
      </c>
      <c r="B120" s="377"/>
      <c r="C120" s="312" t="s">
        <v>91</v>
      </c>
      <c r="D120" s="314">
        <v>5.0000000000000001E-4</v>
      </c>
    </row>
    <row r="121" spans="1:4" s="300" customFormat="1" ht="11.25" customHeight="1" x14ac:dyDescent="0.25">
      <c r="A121" s="377" t="s">
        <v>163</v>
      </c>
      <c r="B121" s="377"/>
      <c r="C121" s="306" t="s">
        <v>153</v>
      </c>
      <c r="D121" s="350">
        <f>'Proposed Rates'!I212</f>
        <v>0.7</v>
      </c>
    </row>
    <row r="122" spans="1:4" s="315" customFormat="1" ht="18.75" customHeight="1" x14ac:dyDescent="0.3">
      <c r="A122" s="389" t="s">
        <v>175</v>
      </c>
      <c r="B122" s="389"/>
      <c r="C122" s="389"/>
      <c r="D122" s="401"/>
    </row>
    <row r="123" spans="1:4" s="300" customFormat="1" ht="48" customHeight="1" x14ac:dyDescent="0.25">
      <c r="A123" s="382" t="s">
        <v>176</v>
      </c>
      <c r="B123" s="382"/>
      <c r="C123" s="382"/>
      <c r="D123" s="393"/>
    </row>
    <row r="124" spans="1:4" s="300" customFormat="1" ht="6.75" customHeight="1" x14ac:dyDescent="0.25">
      <c r="A124" s="301"/>
      <c r="B124" s="301"/>
      <c r="C124" s="301"/>
      <c r="D124" s="316"/>
    </row>
    <row r="125" spans="1:4" s="300" customFormat="1" ht="11.25" customHeight="1" x14ac:dyDescent="0.25">
      <c r="A125" s="387" t="s">
        <v>146</v>
      </c>
      <c r="B125" s="388"/>
      <c r="C125" s="388"/>
      <c r="D125" s="388"/>
    </row>
    <row r="126" spans="1:4" s="300" customFormat="1" ht="6.75" customHeight="1" x14ac:dyDescent="0.25">
      <c r="A126" s="302"/>
      <c r="B126" s="303"/>
      <c r="C126" s="303"/>
      <c r="D126" s="303"/>
    </row>
    <row r="127" spans="1:4" s="300" customFormat="1" ht="36" customHeight="1" x14ac:dyDescent="0.25">
      <c r="A127" s="382" t="s">
        <v>147</v>
      </c>
      <c r="B127" s="382"/>
      <c r="C127" s="382"/>
      <c r="D127" s="393"/>
    </row>
    <row r="128" spans="1:4" s="300" customFormat="1" ht="6.75" customHeight="1" x14ac:dyDescent="0.25">
      <c r="A128" s="301"/>
      <c r="B128" s="301"/>
      <c r="C128" s="301"/>
      <c r="D128" s="316"/>
    </row>
    <row r="129" spans="1:4" s="300" customFormat="1" ht="48" customHeight="1" x14ac:dyDescent="0.25">
      <c r="A129" s="382" t="s">
        <v>177</v>
      </c>
      <c r="B129" s="382"/>
      <c r="C129" s="382"/>
      <c r="D129" s="393"/>
    </row>
    <row r="130" spans="1:4" s="300" customFormat="1" ht="6.75" customHeight="1" x14ac:dyDescent="0.25">
      <c r="A130" s="301"/>
      <c r="B130" s="301"/>
      <c r="C130" s="301"/>
      <c r="D130" s="316"/>
    </row>
    <row r="131" spans="1:4" s="300" customFormat="1" ht="48" customHeight="1" x14ac:dyDescent="0.25">
      <c r="A131" s="382" t="s">
        <v>149</v>
      </c>
      <c r="B131" s="382"/>
      <c r="C131" s="382"/>
      <c r="D131" s="393"/>
    </row>
    <row r="132" spans="1:4" s="300" customFormat="1" ht="6.75" customHeight="1" x14ac:dyDescent="0.25">
      <c r="A132" s="301"/>
      <c r="B132" s="301"/>
      <c r="C132" s="301"/>
      <c r="D132" s="316"/>
    </row>
    <row r="133" spans="1:4" s="300" customFormat="1" ht="96" customHeight="1" x14ac:dyDescent="0.25">
      <c r="A133" s="386" t="s">
        <v>169</v>
      </c>
      <c r="B133" s="386"/>
      <c r="C133" s="386"/>
      <c r="D133" s="386"/>
    </row>
    <row r="134" spans="1:4" s="300" customFormat="1" ht="96" customHeight="1" x14ac:dyDescent="0.25">
      <c r="A134" s="386" t="s">
        <v>170</v>
      </c>
      <c r="B134" s="386"/>
      <c r="C134" s="386"/>
      <c r="D134" s="386"/>
    </row>
    <row r="135" spans="1:4" s="300" customFormat="1" ht="36" customHeight="1" x14ac:dyDescent="0.25">
      <c r="A135" s="382" t="s">
        <v>150</v>
      </c>
      <c r="B135" s="382"/>
      <c r="C135" s="382"/>
      <c r="D135" s="393"/>
    </row>
    <row r="136" spans="1:4" s="300" customFormat="1" ht="24" customHeight="1" x14ac:dyDescent="0.25">
      <c r="A136" s="390" t="s">
        <v>171</v>
      </c>
      <c r="B136" s="390"/>
      <c r="C136" s="390"/>
      <c r="D136" s="390"/>
    </row>
    <row r="137" spans="1:4" s="300" customFormat="1" ht="6.75" customHeight="1" x14ac:dyDescent="0.25">
      <c r="A137" s="317"/>
      <c r="B137" s="317"/>
      <c r="C137" s="317"/>
      <c r="D137" s="317"/>
    </row>
    <row r="138" spans="1:4" s="300" customFormat="1" ht="15" customHeight="1" x14ac:dyDescent="0.25">
      <c r="A138" s="383" t="s">
        <v>151</v>
      </c>
      <c r="B138" s="384"/>
      <c r="C138" s="384"/>
      <c r="D138" s="384"/>
    </row>
    <row r="139" spans="1:4" s="300" customFormat="1" ht="6.75" customHeight="1" x14ac:dyDescent="0.25">
      <c r="A139" s="304"/>
      <c r="B139" s="305"/>
      <c r="C139" s="305"/>
      <c r="D139" s="305"/>
    </row>
    <row r="140" spans="1:4" s="300" customFormat="1" ht="11.25" customHeight="1" x14ac:dyDescent="0.25">
      <c r="A140" s="377" t="s">
        <v>152</v>
      </c>
      <c r="B140" s="377"/>
      <c r="C140" s="306" t="s">
        <v>153</v>
      </c>
      <c r="D140" s="358">
        <f>'Proposed Rates'!I11</f>
        <v>15886.89</v>
      </c>
    </row>
    <row r="141" spans="1:4" s="300" customFormat="1" ht="11.25" customHeight="1" x14ac:dyDescent="0.25">
      <c r="A141" s="377" t="s">
        <v>19</v>
      </c>
      <c r="B141" s="377"/>
      <c r="C141" s="306" t="s">
        <v>92</v>
      </c>
      <c r="D141" s="352">
        <f>'Proposed Rates'!I24</f>
        <v>6.3056999999999999</v>
      </c>
    </row>
    <row r="142" spans="1:4" s="300" customFormat="1" ht="11.25" customHeight="1" x14ac:dyDescent="0.25">
      <c r="A142" s="377" t="s">
        <v>156</v>
      </c>
      <c r="B142" s="377"/>
      <c r="C142" s="306" t="s">
        <v>92</v>
      </c>
      <c r="D142" s="307">
        <f>'Proposed Rates'!I237</f>
        <v>3.0720000000000001E-2</v>
      </c>
    </row>
    <row r="143" spans="1:4" s="300" customFormat="1" ht="11.25" customHeight="1" x14ac:dyDescent="0.25">
      <c r="A143" s="377" t="s">
        <v>157</v>
      </c>
      <c r="B143" s="377"/>
      <c r="C143" s="306" t="s">
        <v>92</v>
      </c>
      <c r="D143" s="307">
        <f>'Proposed Rates'!I157</f>
        <v>3.2675999999999998</v>
      </c>
    </row>
    <row r="144" spans="1:4" s="300" customFormat="1" ht="22.5" customHeight="1" x14ac:dyDescent="0.25">
      <c r="A144" s="377" t="s">
        <v>158</v>
      </c>
      <c r="B144" s="377"/>
      <c r="C144" s="306" t="s">
        <v>92</v>
      </c>
      <c r="D144" s="307">
        <f>'Proposed Rates'!I171</f>
        <v>2.4584999999999999</v>
      </c>
    </row>
    <row r="145" spans="1:4" s="300" customFormat="1" ht="6.75" customHeight="1" x14ac:dyDescent="0.25">
      <c r="A145" s="308"/>
      <c r="B145" s="308"/>
      <c r="C145" s="306"/>
      <c r="D145" s="307"/>
    </row>
    <row r="146" spans="1:4" s="300" customFormat="1" ht="15" customHeight="1" x14ac:dyDescent="0.25">
      <c r="A146" s="379" t="s">
        <v>159</v>
      </c>
      <c r="B146" s="378"/>
      <c r="C146" s="306"/>
      <c r="D146" s="310"/>
    </row>
    <row r="147" spans="1:4" s="300" customFormat="1" ht="6.75" customHeight="1" x14ac:dyDescent="0.25">
      <c r="A147" s="311"/>
      <c r="B147" s="309"/>
      <c r="C147" s="306"/>
      <c r="D147" s="310"/>
    </row>
    <row r="148" spans="1:4" s="300" customFormat="1" ht="11.25" customHeight="1" x14ac:dyDescent="0.25">
      <c r="A148" s="377" t="s">
        <v>160</v>
      </c>
      <c r="B148" s="377"/>
      <c r="C148" s="312" t="s">
        <v>91</v>
      </c>
      <c r="D148" s="313">
        <v>3.0000000000000001E-3</v>
      </c>
    </row>
    <row r="149" spans="1:4" s="300" customFormat="1" ht="11.25" customHeight="1" x14ac:dyDescent="0.25">
      <c r="A149" s="378" t="s">
        <v>161</v>
      </c>
      <c r="B149" s="378"/>
      <c r="C149" s="312" t="s">
        <v>91</v>
      </c>
      <c r="D149" s="314">
        <v>4.0000000000000002E-4</v>
      </c>
    </row>
    <row r="150" spans="1:4" s="300" customFormat="1" ht="11.25" customHeight="1" x14ac:dyDescent="0.25">
      <c r="A150" s="377" t="s">
        <v>162</v>
      </c>
      <c r="B150" s="377"/>
      <c r="C150" s="312" t="s">
        <v>91</v>
      </c>
      <c r="D150" s="314">
        <v>5.0000000000000001E-4</v>
      </c>
    </row>
    <row r="151" spans="1:4" s="300" customFormat="1" ht="11.25" customHeight="1" x14ac:dyDescent="0.25">
      <c r="A151" s="377" t="s">
        <v>163</v>
      </c>
      <c r="B151" s="377"/>
      <c r="C151" s="306" t="s">
        <v>153</v>
      </c>
      <c r="D151" s="350">
        <f>'Proposed Rates'!I214</f>
        <v>0.7</v>
      </c>
    </row>
    <row r="152" spans="1:4" s="315" customFormat="1" ht="18.75" customHeight="1" x14ac:dyDescent="0.3">
      <c r="A152" s="389" t="s">
        <v>178</v>
      </c>
      <c r="B152" s="389"/>
      <c r="C152" s="389"/>
      <c r="D152" s="401"/>
    </row>
    <row r="153" spans="1:4" s="300" customFormat="1" ht="84" customHeight="1" x14ac:dyDescent="0.25">
      <c r="A153" s="382" t="s">
        <v>179</v>
      </c>
      <c r="B153" s="382"/>
      <c r="C153" s="382"/>
      <c r="D153" s="393"/>
    </row>
    <row r="154" spans="1:4" s="300" customFormat="1" ht="6.75" customHeight="1" x14ac:dyDescent="0.25">
      <c r="A154" s="301"/>
      <c r="B154" s="301"/>
      <c r="C154" s="301"/>
      <c r="D154" s="316"/>
    </row>
    <row r="155" spans="1:4" s="300" customFormat="1" ht="11.25" customHeight="1" x14ac:dyDescent="0.25">
      <c r="A155" s="387" t="s">
        <v>146</v>
      </c>
      <c r="B155" s="388"/>
      <c r="C155" s="388"/>
      <c r="D155" s="388"/>
    </row>
    <row r="156" spans="1:4" s="300" customFormat="1" ht="6.75" customHeight="1" x14ac:dyDescent="0.25">
      <c r="A156" s="302"/>
      <c r="B156" s="303"/>
      <c r="C156" s="303"/>
      <c r="D156" s="303"/>
    </row>
    <row r="157" spans="1:4" s="300" customFormat="1" ht="36" customHeight="1" x14ac:dyDescent="0.25">
      <c r="A157" s="382" t="s">
        <v>147</v>
      </c>
      <c r="B157" s="382"/>
      <c r="C157" s="382"/>
      <c r="D157" s="393"/>
    </row>
    <row r="158" spans="1:4" s="300" customFormat="1" ht="6.75" customHeight="1" x14ac:dyDescent="0.25">
      <c r="A158" s="301"/>
      <c r="B158" s="301"/>
      <c r="C158" s="301"/>
      <c r="D158" s="316"/>
    </row>
    <row r="159" spans="1:4" s="300" customFormat="1" ht="48" customHeight="1" x14ac:dyDescent="0.25">
      <c r="A159" s="382" t="s">
        <v>148</v>
      </c>
      <c r="B159" s="382"/>
      <c r="C159" s="382"/>
      <c r="D159" s="393"/>
    </row>
    <row r="160" spans="1:4" s="300" customFormat="1" ht="6.75" customHeight="1" x14ac:dyDescent="0.25">
      <c r="A160" s="301"/>
      <c r="B160" s="301"/>
      <c r="C160" s="301"/>
      <c r="D160" s="316"/>
    </row>
    <row r="161" spans="1:4" s="300" customFormat="1" ht="48" customHeight="1" x14ac:dyDescent="0.25">
      <c r="A161" s="382" t="s">
        <v>149</v>
      </c>
      <c r="B161" s="382"/>
      <c r="C161" s="382"/>
      <c r="D161" s="393"/>
    </row>
    <row r="162" spans="1:4" s="300" customFormat="1" ht="6.75" customHeight="1" x14ac:dyDescent="0.25">
      <c r="A162" s="301"/>
      <c r="B162" s="301"/>
      <c r="C162" s="301"/>
      <c r="D162" s="316"/>
    </row>
    <row r="163" spans="1:4" s="300" customFormat="1" ht="36" customHeight="1" x14ac:dyDescent="0.25">
      <c r="A163" s="382" t="s">
        <v>150</v>
      </c>
      <c r="B163" s="382"/>
      <c r="C163" s="382"/>
      <c r="D163" s="393"/>
    </row>
    <row r="164" spans="1:4" s="300" customFormat="1" ht="6.75" customHeight="1" x14ac:dyDescent="0.25">
      <c r="A164" s="301"/>
      <c r="B164" s="301"/>
      <c r="C164" s="301"/>
      <c r="D164" s="316"/>
    </row>
    <row r="165" spans="1:4" s="300" customFormat="1" ht="15" customHeight="1" x14ac:dyDescent="0.25">
      <c r="A165" s="383" t="s">
        <v>151</v>
      </c>
      <c r="B165" s="384"/>
      <c r="C165" s="384"/>
      <c r="D165" s="384"/>
    </row>
    <row r="166" spans="1:4" s="300" customFormat="1" ht="6.75" customHeight="1" x14ac:dyDescent="0.25">
      <c r="A166" s="304"/>
      <c r="B166" s="305"/>
      <c r="C166" s="305"/>
      <c r="D166" s="305"/>
    </row>
    <row r="167" spans="1:4" s="300" customFormat="1" ht="11.25" customHeight="1" x14ac:dyDescent="0.25">
      <c r="A167" s="377" t="s">
        <v>180</v>
      </c>
      <c r="B167" s="377"/>
      <c r="C167" s="306" t="s">
        <v>153</v>
      </c>
      <c r="D167" s="352">
        <f>'Proposed Rates'!I14</f>
        <v>7.4</v>
      </c>
    </row>
    <row r="168" spans="1:4" s="300" customFormat="1" ht="11.25" customHeight="1" x14ac:dyDescent="0.25">
      <c r="A168" s="377" t="s">
        <v>19</v>
      </c>
      <c r="B168" s="377"/>
      <c r="C168" s="306" t="s">
        <v>91</v>
      </c>
      <c r="D168" s="353">
        <f>'Proposed Rates'!I27</f>
        <v>3.5200000000000002E-2</v>
      </c>
    </row>
    <row r="169" spans="1:4" s="300" customFormat="1" ht="11.25" customHeight="1" x14ac:dyDescent="0.25">
      <c r="A169" s="377" t="s">
        <v>156</v>
      </c>
      <c r="B169" s="377"/>
      <c r="C169" s="306" t="s">
        <v>91</v>
      </c>
      <c r="D169" s="307">
        <f>'Proposed Rates'!I240</f>
        <v>6.0000000000000002E-5</v>
      </c>
    </row>
    <row r="170" spans="1:4" s="300" customFormat="1" ht="22.5" customHeight="1" x14ac:dyDescent="0.25">
      <c r="A170" s="377" t="s">
        <v>157</v>
      </c>
      <c r="B170" s="377"/>
      <c r="C170" s="306" t="s">
        <v>91</v>
      </c>
      <c r="D170" s="307">
        <f>'Proposed Rates'!I160</f>
        <v>6.8999999999999999E-3</v>
      </c>
    </row>
    <row r="171" spans="1:4" s="300" customFormat="1" ht="22.5" customHeight="1" x14ac:dyDescent="0.25">
      <c r="A171" s="377" t="s">
        <v>158</v>
      </c>
      <c r="B171" s="377"/>
      <c r="C171" s="306" t="s">
        <v>91</v>
      </c>
      <c r="D171" s="319">
        <f>'Proposed Rates'!I174</f>
        <v>5.0000000000000001E-3</v>
      </c>
    </row>
    <row r="172" spans="1:4" s="300" customFormat="1" ht="6.75" customHeight="1" x14ac:dyDescent="0.25">
      <c r="A172" s="308"/>
      <c r="B172" s="308"/>
      <c r="C172" s="306"/>
      <c r="D172" s="307"/>
    </row>
    <row r="173" spans="1:4" s="300" customFormat="1" ht="15" customHeight="1" x14ac:dyDescent="0.25">
      <c r="A173" s="379" t="s">
        <v>159</v>
      </c>
      <c r="B173" s="378"/>
      <c r="C173" s="306"/>
      <c r="D173" s="310"/>
    </row>
    <row r="174" spans="1:4" s="300" customFormat="1" ht="6.75" customHeight="1" x14ac:dyDescent="0.25">
      <c r="A174" s="311"/>
      <c r="B174" s="309"/>
      <c r="C174" s="306"/>
      <c r="D174" s="310"/>
    </row>
    <row r="175" spans="1:4" s="300" customFormat="1" ht="11.25" customHeight="1" x14ac:dyDescent="0.25">
      <c r="A175" s="377" t="s">
        <v>160</v>
      </c>
      <c r="B175" s="377"/>
      <c r="C175" s="312" t="s">
        <v>91</v>
      </c>
      <c r="D175" s="313">
        <v>3.0000000000000001E-3</v>
      </c>
    </row>
    <row r="176" spans="1:4" s="300" customFormat="1" ht="11.25" customHeight="1" x14ac:dyDescent="0.25">
      <c r="A176" s="378" t="s">
        <v>161</v>
      </c>
      <c r="B176" s="378"/>
      <c r="C176" s="312" t="s">
        <v>91</v>
      </c>
      <c r="D176" s="314">
        <v>4.0000000000000002E-4</v>
      </c>
    </row>
    <row r="177" spans="1:4" s="300" customFormat="1" ht="11.25" customHeight="1" x14ac:dyDescent="0.25">
      <c r="A177" s="377" t="s">
        <v>162</v>
      </c>
      <c r="B177" s="377"/>
      <c r="C177" s="312" t="s">
        <v>91</v>
      </c>
      <c r="D177" s="314">
        <v>5.0000000000000001E-4</v>
      </c>
    </row>
    <row r="178" spans="1:4" s="300" customFormat="1" ht="11.25" customHeight="1" x14ac:dyDescent="0.25">
      <c r="A178" s="377" t="s">
        <v>163</v>
      </c>
      <c r="B178" s="377"/>
      <c r="C178" s="306" t="s">
        <v>153</v>
      </c>
      <c r="D178" s="350">
        <f>'Proposed Rates'!I216</f>
        <v>0.7</v>
      </c>
    </row>
    <row r="179" spans="1:4" s="315" customFormat="1" ht="18.75" customHeight="1" x14ac:dyDescent="0.3">
      <c r="A179" s="389" t="s">
        <v>181</v>
      </c>
      <c r="B179" s="389"/>
      <c r="C179" s="389"/>
      <c r="D179" s="401"/>
    </row>
    <row r="180" spans="1:4" s="300" customFormat="1" ht="36" customHeight="1" x14ac:dyDescent="0.25">
      <c r="A180" s="382" t="s">
        <v>182</v>
      </c>
      <c r="B180" s="382"/>
      <c r="C180" s="382"/>
      <c r="D180" s="393"/>
    </row>
    <row r="181" spans="1:4" s="300" customFormat="1" ht="6.75" customHeight="1" x14ac:dyDescent="0.25">
      <c r="A181" s="301"/>
      <c r="B181" s="301"/>
      <c r="C181" s="301"/>
      <c r="D181" s="316"/>
    </row>
    <row r="182" spans="1:4" s="300" customFormat="1" ht="11.25" customHeight="1" x14ac:dyDescent="0.25">
      <c r="A182" s="387" t="s">
        <v>146</v>
      </c>
      <c r="B182" s="388"/>
      <c r="C182" s="388"/>
      <c r="D182" s="388"/>
    </row>
    <row r="183" spans="1:4" s="300" customFormat="1" ht="6.75" customHeight="1" x14ac:dyDescent="0.25">
      <c r="A183" s="302"/>
      <c r="B183" s="303"/>
      <c r="C183" s="303"/>
      <c r="D183" s="303"/>
    </row>
    <row r="184" spans="1:4" s="300" customFormat="1" ht="36" customHeight="1" x14ac:dyDescent="0.25">
      <c r="A184" s="382" t="s">
        <v>147</v>
      </c>
      <c r="B184" s="382"/>
      <c r="C184" s="382"/>
      <c r="D184" s="393"/>
    </row>
    <row r="185" spans="1:4" s="300" customFormat="1" ht="6.75" customHeight="1" x14ac:dyDescent="0.25">
      <c r="A185" s="301"/>
      <c r="B185" s="301"/>
      <c r="C185" s="301"/>
      <c r="D185" s="316"/>
    </row>
    <row r="186" spans="1:4" s="300" customFormat="1" ht="48" customHeight="1" x14ac:dyDescent="0.25">
      <c r="A186" s="382" t="s">
        <v>148</v>
      </c>
      <c r="B186" s="382"/>
      <c r="C186" s="382"/>
      <c r="D186" s="393"/>
    </row>
    <row r="187" spans="1:4" s="300" customFormat="1" ht="6.75" customHeight="1" x14ac:dyDescent="0.25">
      <c r="A187" s="301"/>
      <c r="B187" s="301"/>
      <c r="C187" s="301"/>
      <c r="D187" s="316"/>
    </row>
    <row r="188" spans="1:4" s="300" customFormat="1" ht="24" customHeight="1" x14ac:dyDescent="0.25">
      <c r="A188" s="382" t="s">
        <v>183</v>
      </c>
      <c r="B188" s="382"/>
      <c r="C188" s="382"/>
      <c r="D188" s="393"/>
    </row>
    <row r="189" spans="1:4" s="300" customFormat="1" ht="6.75" customHeight="1" x14ac:dyDescent="0.25">
      <c r="A189" s="301"/>
      <c r="B189" s="301"/>
      <c r="C189" s="301"/>
      <c r="D189" s="316"/>
    </row>
    <row r="190" spans="1:4" s="300" customFormat="1" ht="36" customHeight="1" x14ac:dyDescent="0.25">
      <c r="A190" s="382" t="s">
        <v>184</v>
      </c>
      <c r="B190" s="382"/>
      <c r="C190" s="382"/>
      <c r="D190" s="393"/>
    </row>
    <row r="191" spans="1:4" s="300" customFormat="1" ht="6.75" customHeight="1" x14ac:dyDescent="0.25">
      <c r="A191" s="301"/>
      <c r="B191" s="301"/>
      <c r="C191" s="301"/>
      <c r="D191" s="316"/>
    </row>
    <row r="192" spans="1:4" s="300" customFormat="1" ht="15" customHeight="1" x14ac:dyDescent="0.25">
      <c r="A192" s="391" t="s">
        <v>185</v>
      </c>
      <c r="B192" s="384"/>
      <c r="C192" s="384"/>
      <c r="D192" s="384"/>
    </row>
    <row r="193" spans="1:4" s="300" customFormat="1" ht="6.75" customHeight="1" x14ac:dyDescent="0.25">
      <c r="A193" s="321"/>
      <c r="B193" s="305"/>
      <c r="C193" s="305"/>
      <c r="D193" s="305"/>
    </row>
    <row r="194" spans="1:4" s="300" customFormat="1" ht="11.25" customHeight="1" x14ac:dyDescent="0.25">
      <c r="A194" s="377" t="s">
        <v>152</v>
      </c>
      <c r="B194" s="377"/>
      <c r="C194" s="306" t="s">
        <v>153</v>
      </c>
      <c r="D194" s="352">
        <f>'Proposed Rates'!I15</f>
        <v>193.3</v>
      </c>
    </row>
    <row r="195" spans="1:4" s="300" customFormat="1" ht="11.25" customHeight="1" x14ac:dyDescent="0.25">
      <c r="A195" s="377" t="s">
        <v>186</v>
      </c>
      <c r="B195" s="377"/>
      <c r="C195" s="306" t="s">
        <v>92</v>
      </c>
      <c r="D195" s="354">
        <f>'Proposed Rates'!I28</f>
        <v>2.58</v>
      </c>
    </row>
    <row r="196" spans="1:4" s="300" customFormat="1" ht="11.25" customHeight="1" x14ac:dyDescent="0.25">
      <c r="A196" s="377" t="s">
        <v>187</v>
      </c>
      <c r="B196" s="377"/>
      <c r="C196" s="306" t="s">
        <v>92</v>
      </c>
      <c r="D196" s="352">
        <f>'Proposed Rates'!I29</f>
        <v>2.3664999999999998</v>
      </c>
    </row>
    <row r="197" spans="1:4" s="300" customFormat="1" ht="11.25" customHeight="1" x14ac:dyDescent="0.25">
      <c r="A197" s="377" t="s">
        <v>188</v>
      </c>
      <c r="B197" s="377"/>
      <c r="C197" s="306" t="s">
        <v>92</v>
      </c>
      <c r="D197" s="353">
        <f>'Proposed Rates'!I30</f>
        <v>2.6259999999999999</v>
      </c>
    </row>
    <row r="198" spans="1:4" s="315" customFormat="1" ht="18.75" customHeight="1" x14ac:dyDescent="0.3">
      <c r="A198" s="389" t="s">
        <v>189</v>
      </c>
      <c r="B198" s="389"/>
      <c r="C198" s="389"/>
      <c r="D198" s="401"/>
    </row>
    <row r="199" spans="1:4" s="300" customFormat="1" ht="36" customHeight="1" x14ac:dyDescent="0.25">
      <c r="A199" s="382" t="s">
        <v>190</v>
      </c>
      <c r="B199" s="382"/>
      <c r="C199" s="382"/>
      <c r="D199" s="393"/>
    </row>
    <row r="200" spans="1:4" s="300" customFormat="1" ht="6.75" customHeight="1" x14ac:dyDescent="0.25">
      <c r="A200" s="301"/>
      <c r="B200" s="301"/>
      <c r="C200" s="301"/>
      <c r="D200" s="316"/>
    </row>
    <row r="201" spans="1:4" s="300" customFormat="1" ht="11.25" customHeight="1" x14ac:dyDescent="0.25">
      <c r="A201" s="387" t="s">
        <v>146</v>
      </c>
      <c r="B201" s="388"/>
      <c r="C201" s="388"/>
      <c r="D201" s="388"/>
    </row>
    <row r="202" spans="1:4" s="300" customFormat="1" ht="6.75" customHeight="1" x14ac:dyDescent="0.25">
      <c r="A202" s="302"/>
      <c r="B202" s="303"/>
      <c r="C202" s="303"/>
      <c r="D202" s="303"/>
    </row>
    <row r="203" spans="1:4" s="300" customFormat="1" ht="36" customHeight="1" x14ac:dyDescent="0.25">
      <c r="A203" s="382" t="s">
        <v>147</v>
      </c>
      <c r="B203" s="382"/>
      <c r="C203" s="382"/>
      <c r="D203" s="393"/>
    </row>
    <row r="204" spans="1:4" s="300" customFormat="1" ht="6.75" customHeight="1" x14ac:dyDescent="0.25">
      <c r="A204" s="301"/>
      <c r="B204" s="301"/>
      <c r="C204" s="301"/>
      <c r="D204" s="316"/>
    </row>
    <row r="205" spans="1:4" s="300" customFormat="1" ht="48" customHeight="1" x14ac:dyDescent="0.25">
      <c r="A205" s="382" t="s">
        <v>148</v>
      </c>
      <c r="B205" s="382"/>
      <c r="C205" s="382"/>
      <c r="D205" s="393"/>
    </row>
    <row r="206" spans="1:4" s="300" customFormat="1" ht="6.75" customHeight="1" x14ac:dyDescent="0.25">
      <c r="A206" s="301"/>
      <c r="B206" s="301"/>
      <c r="C206" s="301"/>
      <c r="D206" s="316"/>
    </row>
    <row r="207" spans="1:4" s="300" customFormat="1" ht="48" customHeight="1" x14ac:dyDescent="0.25">
      <c r="A207" s="382" t="s">
        <v>149</v>
      </c>
      <c r="B207" s="382"/>
      <c r="C207" s="382"/>
      <c r="D207" s="393"/>
    </row>
    <row r="208" spans="1:4" s="300" customFormat="1" ht="6.75" customHeight="1" x14ac:dyDescent="0.25">
      <c r="A208" s="301"/>
      <c r="B208" s="301"/>
      <c r="C208" s="301"/>
      <c r="D208" s="316"/>
    </row>
    <row r="209" spans="1:4" s="300" customFormat="1" ht="36" customHeight="1" x14ac:dyDescent="0.25">
      <c r="A209" s="382" t="s">
        <v>150</v>
      </c>
      <c r="B209" s="382"/>
      <c r="C209" s="382"/>
      <c r="D209" s="393"/>
    </row>
    <row r="210" spans="1:4" s="300" customFormat="1" ht="6.75" customHeight="1" x14ac:dyDescent="0.25">
      <c r="A210" s="301"/>
      <c r="B210" s="301"/>
      <c r="C210" s="301"/>
      <c r="D210" s="316"/>
    </row>
    <row r="211" spans="1:4" s="300" customFormat="1" ht="15" customHeight="1" x14ac:dyDescent="0.25">
      <c r="A211" s="383" t="s">
        <v>151</v>
      </c>
      <c r="B211" s="384"/>
      <c r="C211" s="384"/>
      <c r="D211" s="384"/>
    </row>
    <row r="212" spans="1:4" s="300" customFormat="1" ht="6.75" customHeight="1" x14ac:dyDescent="0.25">
      <c r="A212" s="304"/>
      <c r="B212" s="305"/>
      <c r="C212" s="305"/>
      <c r="D212" s="305"/>
    </row>
    <row r="213" spans="1:4" s="300" customFormat="1" ht="11.25" customHeight="1" x14ac:dyDescent="0.25">
      <c r="A213" s="377" t="s">
        <v>180</v>
      </c>
      <c r="B213" s="377"/>
      <c r="C213" s="306" t="s">
        <v>153</v>
      </c>
      <c r="D213" s="355">
        <f>'Proposed Rates'!I13</f>
        <v>7.1</v>
      </c>
    </row>
    <row r="214" spans="1:4" s="300" customFormat="1" ht="11.25" customHeight="1" x14ac:dyDescent="0.25">
      <c r="A214" s="377" t="s">
        <v>19</v>
      </c>
      <c r="B214" s="377"/>
      <c r="C214" s="306" t="s">
        <v>92</v>
      </c>
      <c r="D214" s="353">
        <f>'Proposed Rates'!I26</f>
        <v>33.372100000000003</v>
      </c>
    </row>
    <row r="215" spans="1:4" s="300" customFormat="1" ht="11.25" customHeight="1" x14ac:dyDescent="0.25">
      <c r="A215" s="377" t="s">
        <v>156</v>
      </c>
      <c r="B215" s="377"/>
      <c r="C215" s="306" t="s">
        <v>92</v>
      </c>
      <c r="D215" s="307">
        <f>'Proposed Rates'!I239</f>
        <v>1.8960000000000001E-2</v>
      </c>
    </row>
    <row r="216" spans="1:4" s="300" customFormat="1" ht="22.5" customHeight="1" x14ac:dyDescent="0.25">
      <c r="A216" s="377" t="s">
        <v>157</v>
      </c>
      <c r="B216" s="377"/>
      <c r="C216" s="306" t="s">
        <v>92</v>
      </c>
      <c r="D216" s="319">
        <f>'Proposed Rates'!I159</f>
        <v>2.0956000000000001</v>
      </c>
    </row>
    <row r="217" spans="1:4" s="300" customFormat="1" ht="22.5" customHeight="1" x14ac:dyDescent="0.25">
      <c r="A217" s="377" t="s">
        <v>158</v>
      </c>
      <c r="B217" s="377"/>
      <c r="C217" s="306" t="s">
        <v>92</v>
      </c>
      <c r="D217" s="319">
        <f>'Proposed Rates'!I173</f>
        <v>1.5176000000000001</v>
      </c>
    </row>
    <row r="218" spans="1:4" s="300" customFormat="1" ht="6.75" customHeight="1" x14ac:dyDescent="0.25">
      <c r="A218" s="308"/>
      <c r="B218" s="308"/>
      <c r="C218" s="306"/>
      <c r="D218" s="307"/>
    </row>
    <row r="219" spans="1:4" s="300" customFormat="1" ht="15" customHeight="1" x14ac:dyDescent="0.25">
      <c r="A219" s="379" t="s">
        <v>159</v>
      </c>
      <c r="B219" s="378"/>
      <c r="C219" s="306"/>
      <c r="D219" s="310"/>
    </row>
    <row r="220" spans="1:4" s="300" customFormat="1" ht="6.75" customHeight="1" x14ac:dyDescent="0.25">
      <c r="A220" s="311"/>
      <c r="B220" s="309"/>
      <c r="C220" s="306"/>
      <c r="D220" s="310"/>
    </row>
    <row r="221" spans="1:4" s="300" customFormat="1" ht="11.25" customHeight="1" x14ac:dyDescent="0.25">
      <c r="A221" s="377" t="s">
        <v>160</v>
      </c>
      <c r="B221" s="377"/>
      <c r="C221" s="312" t="s">
        <v>91</v>
      </c>
      <c r="D221" s="313">
        <v>3.0000000000000001E-3</v>
      </c>
    </row>
    <row r="222" spans="1:4" s="300" customFormat="1" ht="11.25" customHeight="1" x14ac:dyDescent="0.25">
      <c r="A222" s="378" t="s">
        <v>161</v>
      </c>
      <c r="B222" s="378"/>
      <c r="C222" s="312" t="s">
        <v>91</v>
      </c>
      <c r="D222" s="314">
        <v>4.0000000000000002E-4</v>
      </c>
    </row>
    <row r="223" spans="1:4" s="300" customFormat="1" ht="11.25" customHeight="1" x14ac:dyDescent="0.25">
      <c r="A223" s="377" t="s">
        <v>162</v>
      </c>
      <c r="B223" s="377"/>
      <c r="C223" s="312" t="s">
        <v>91</v>
      </c>
      <c r="D223" s="314">
        <v>5.0000000000000001E-4</v>
      </c>
    </row>
    <row r="224" spans="1:4" s="300" customFormat="1" ht="11.25" customHeight="1" x14ac:dyDescent="0.25">
      <c r="A224" s="377" t="s">
        <v>163</v>
      </c>
      <c r="B224" s="377"/>
      <c r="C224" s="306" t="s">
        <v>153</v>
      </c>
      <c r="D224" s="350">
        <f>'Proposed Rates'!I215</f>
        <v>0.7</v>
      </c>
    </row>
    <row r="225" spans="1:4" s="315" customFormat="1" ht="18.75" customHeight="1" x14ac:dyDescent="0.3">
      <c r="A225" s="389" t="s">
        <v>191</v>
      </c>
      <c r="B225" s="389"/>
      <c r="C225" s="389"/>
      <c r="D225" s="401"/>
    </row>
    <row r="226" spans="1:4" s="300" customFormat="1" ht="60" customHeight="1" x14ac:dyDescent="0.25">
      <c r="A226" s="382" t="s">
        <v>192</v>
      </c>
      <c r="B226" s="382"/>
      <c r="C226" s="382"/>
      <c r="D226" s="393"/>
    </row>
    <row r="227" spans="1:4" s="300" customFormat="1" ht="6.75" customHeight="1" x14ac:dyDescent="0.25">
      <c r="A227" s="301"/>
      <c r="B227" s="301"/>
      <c r="C227" s="301"/>
      <c r="D227" s="316"/>
    </row>
    <row r="228" spans="1:4" s="300" customFormat="1" ht="11.25" customHeight="1" x14ac:dyDescent="0.25">
      <c r="A228" s="387" t="s">
        <v>146</v>
      </c>
      <c r="B228" s="388"/>
      <c r="C228" s="388"/>
      <c r="D228" s="388"/>
    </row>
    <row r="229" spans="1:4" s="300" customFormat="1" ht="6.75" customHeight="1" x14ac:dyDescent="0.25">
      <c r="A229" s="302"/>
      <c r="B229" s="303"/>
      <c r="C229" s="303"/>
      <c r="D229" s="303"/>
    </row>
    <row r="230" spans="1:4" s="300" customFormat="1" ht="36" customHeight="1" x14ac:dyDescent="0.25">
      <c r="A230" s="382" t="s">
        <v>147</v>
      </c>
      <c r="B230" s="382"/>
      <c r="C230" s="382"/>
      <c r="D230" s="393"/>
    </row>
    <row r="231" spans="1:4" s="300" customFormat="1" ht="6.75" customHeight="1" x14ac:dyDescent="0.25">
      <c r="A231" s="301"/>
      <c r="B231" s="301"/>
      <c r="C231" s="301"/>
      <c r="D231" s="316"/>
    </row>
    <row r="232" spans="1:4" s="300" customFormat="1" ht="48" customHeight="1" x14ac:dyDescent="0.25">
      <c r="A232" s="382" t="s">
        <v>148</v>
      </c>
      <c r="B232" s="382"/>
      <c r="C232" s="382"/>
      <c r="D232" s="393"/>
    </row>
    <row r="233" spans="1:4" s="300" customFormat="1" ht="6.75" customHeight="1" x14ac:dyDescent="0.25">
      <c r="A233" s="301"/>
      <c r="B233" s="301"/>
      <c r="C233" s="301"/>
      <c r="D233" s="316"/>
    </row>
    <row r="234" spans="1:4" s="300" customFormat="1" ht="48" customHeight="1" x14ac:dyDescent="0.25">
      <c r="A234" s="382" t="s">
        <v>149</v>
      </c>
      <c r="B234" s="382"/>
      <c r="C234" s="382"/>
      <c r="D234" s="393"/>
    </row>
    <row r="235" spans="1:4" s="300" customFormat="1" ht="6.75" customHeight="1" x14ac:dyDescent="0.25">
      <c r="A235" s="301"/>
      <c r="B235" s="301"/>
      <c r="C235" s="301"/>
      <c r="D235" s="316"/>
    </row>
    <row r="236" spans="1:4" s="300" customFormat="1" ht="36" customHeight="1" x14ac:dyDescent="0.25">
      <c r="A236" s="382" t="s">
        <v>193</v>
      </c>
      <c r="B236" s="382"/>
      <c r="C236" s="382"/>
      <c r="D236" s="393"/>
    </row>
    <row r="237" spans="1:4" s="300" customFormat="1" ht="6.75" customHeight="1" x14ac:dyDescent="0.25">
      <c r="A237" s="301"/>
      <c r="B237" s="301"/>
      <c r="C237" s="301"/>
      <c r="D237" s="316"/>
    </row>
    <row r="238" spans="1:4" s="300" customFormat="1" ht="15" customHeight="1" x14ac:dyDescent="0.25">
      <c r="A238" s="383" t="s">
        <v>151</v>
      </c>
      <c r="B238" s="384"/>
      <c r="C238" s="384"/>
      <c r="D238" s="384"/>
    </row>
    <row r="239" spans="1:4" s="300" customFormat="1" ht="6.75" customHeight="1" x14ac:dyDescent="0.25">
      <c r="A239" s="304"/>
      <c r="B239" s="305"/>
      <c r="C239" s="305"/>
      <c r="D239" s="305"/>
    </row>
    <row r="240" spans="1:4" s="300" customFormat="1" ht="11.25" customHeight="1" x14ac:dyDescent="0.25">
      <c r="A240" s="377" t="s">
        <v>180</v>
      </c>
      <c r="B240" s="377"/>
      <c r="C240" s="306" t="s">
        <v>153</v>
      </c>
      <c r="D240" s="352">
        <f>'Proposed Rates'!I12</f>
        <v>1.19</v>
      </c>
    </row>
    <row r="241" spans="1:4" s="300" customFormat="1" ht="11.25" customHeight="1" x14ac:dyDescent="0.25">
      <c r="A241" s="377" t="s">
        <v>19</v>
      </c>
      <c r="B241" s="377"/>
      <c r="C241" s="306" t="s">
        <v>92</v>
      </c>
      <c r="D241" s="352">
        <f>'Proposed Rates'!I25</f>
        <v>8.3010000000000002</v>
      </c>
    </row>
    <row r="242" spans="1:4" s="300" customFormat="1" ht="11.25" customHeight="1" x14ac:dyDescent="0.25">
      <c r="A242" s="377" t="s">
        <v>156</v>
      </c>
      <c r="B242" s="377"/>
      <c r="C242" s="306" t="s">
        <v>92</v>
      </c>
      <c r="D242" s="322">
        <f>'Proposed Rates'!I238</f>
        <v>1.9359999999999999E-2</v>
      </c>
    </row>
    <row r="243" spans="1:4" s="300" customFormat="1" ht="22.5" customHeight="1" x14ac:dyDescent="0.25">
      <c r="A243" s="377" t="s">
        <v>157</v>
      </c>
      <c r="B243" s="377"/>
      <c r="C243" s="306" t="s">
        <v>92</v>
      </c>
      <c r="D243" s="307">
        <f>'Proposed Rates'!I158</f>
        <v>2.1063000000000001</v>
      </c>
    </row>
    <row r="244" spans="1:4" s="300" customFormat="1" ht="22.5" customHeight="1" x14ac:dyDescent="0.25">
      <c r="A244" s="377" t="s">
        <v>158</v>
      </c>
      <c r="B244" s="377"/>
      <c r="C244" s="306" t="s">
        <v>92</v>
      </c>
      <c r="D244" s="307">
        <f>'Proposed Rates'!I172</f>
        <v>1.5491999999999999</v>
      </c>
    </row>
    <row r="245" spans="1:4" s="300" customFormat="1" ht="6.75" customHeight="1" x14ac:dyDescent="0.25">
      <c r="A245" s="308"/>
      <c r="B245" s="308"/>
      <c r="C245" s="306"/>
      <c r="D245" s="307"/>
    </row>
    <row r="246" spans="1:4" s="300" customFormat="1" ht="15" customHeight="1" x14ac:dyDescent="0.25">
      <c r="A246" s="379" t="s">
        <v>159</v>
      </c>
      <c r="B246" s="378"/>
      <c r="C246" s="306"/>
      <c r="D246" s="310"/>
    </row>
    <row r="247" spans="1:4" s="300" customFormat="1" ht="6.75" customHeight="1" x14ac:dyDescent="0.25">
      <c r="A247" s="311"/>
      <c r="B247" s="309"/>
      <c r="C247" s="306"/>
      <c r="D247" s="310"/>
    </row>
    <row r="248" spans="1:4" s="300" customFormat="1" ht="11.25" customHeight="1" x14ac:dyDescent="0.25">
      <c r="A248" s="377" t="s">
        <v>160</v>
      </c>
      <c r="B248" s="377"/>
      <c r="C248" s="312" t="s">
        <v>91</v>
      </c>
      <c r="D248" s="313">
        <v>3.0000000000000001E-3</v>
      </c>
    </row>
    <row r="249" spans="1:4" s="300" customFormat="1" ht="11.25" customHeight="1" x14ac:dyDescent="0.25">
      <c r="A249" s="378" t="s">
        <v>161</v>
      </c>
      <c r="B249" s="378"/>
      <c r="C249" s="312" t="s">
        <v>91</v>
      </c>
      <c r="D249" s="314">
        <v>4.0000000000000002E-4</v>
      </c>
    </row>
    <row r="250" spans="1:4" s="300" customFormat="1" ht="11.25" customHeight="1" x14ac:dyDescent="0.25">
      <c r="A250" s="377" t="s">
        <v>162</v>
      </c>
      <c r="B250" s="377"/>
      <c r="C250" s="312" t="s">
        <v>91</v>
      </c>
      <c r="D250" s="314">
        <v>5.0000000000000001E-4</v>
      </c>
    </row>
    <row r="251" spans="1:4" s="300" customFormat="1" ht="11.25" customHeight="1" x14ac:dyDescent="0.25">
      <c r="A251" s="377" t="s">
        <v>163</v>
      </c>
      <c r="B251" s="377"/>
      <c r="C251" s="306" t="s">
        <v>153</v>
      </c>
      <c r="D251" s="350">
        <f>'Proposed Rates'!I214</f>
        <v>0.7</v>
      </c>
    </row>
    <row r="252" spans="1:4" s="315" customFormat="1" ht="18.75" customHeight="1" x14ac:dyDescent="0.3">
      <c r="A252" s="389" t="s">
        <v>194</v>
      </c>
      <c r="B252" s="389"/>
      <c r="C252" s="389"/>
      <c r="D252" s="401"/>
    </row>
    <row r="253" spans="1:4" s="300" customFormat="1" ht="36" customHeight="1" x14ac:dyDescent="0.25">
      <c r="A253" s="382" t="s">
        <v>195</v>
      </c>
      <c r="B253" s="382"/>
      <c r="C253" s="382"/>
      <c r="D253" s="393"/>
    </row>
    <row r="254" spans="1:4" s="300" customFormat="1" ht="6.75" customHeight="1" x14ac:dyDescent="0.25">
      <c r="A254" s="301"/>
      <c r="B254" s="301"/>
      <c r="C254" s="301"/>
      <c r="D254" s="316"/>
    </row>
    <row r="255" spans="1:4" s="300" customFormat="1" ht="11.25" customHeight="1" x14ac:dyDescent="0.25">
      <c r="A255" s="387" t="s">
        <v>146</v>
      </c>
      <c r="B255" s="388"/>
      <c r="C255" s="388"/>
      <c r="D255" s="388"/>
    </row>
    <row r="256" spans="1:4" s="300" customFormat="1" ht="6.75" customHeight="1" x14ac:dyDescent="0.25">
      <c r="A256" s="302"/>
      <c r="B256" s="303"/>
      <c r="C256" s="303"/>
      <c r="D256" s="303"/>
    </row>
    <row r="257" spans="1:4" s="300" customFormat="1" ht="36" customHeight="1" x14ac:dyDescent="0.25">
      <c r="A257" s="382" t="s">
        <v>147</v>
      </c>
      <c r="B257" s="382"/>
      <c r="C257" s="382"/>
      <c r="D257" s="393"/>
    </row>
    <row r="258" spans="1:4" s="300" customFormat="1" ht="6.75" customHeight="1" x14ac:dyDescent="0.25">
      <c r="A258" s="301"/>
      <c r="B258" s="301"/>
      <c r="C258" s="301"/>
      <c r="D258" s="316"/>
    </row>
    <row r="259" spans="1:4" s="300" customFormat="1" ht="48" customHeight="1" x14ac:dyDescent="0.25">
      <c r="A259" s="382" t="s">
        <v>148</v>
      </c>
      <c r="B259" s="382"/>
      <c r="C259" s="382"/>
      <c r="D259" s="393"/>
    </row>
    <row r="260" spans="1:4" s="300" customFormat="1" ht="6.75" customHeight="1" x14ac:dyDescent="0.25">
      <c r="A260" s="301"/>
      <c r="B260" s="301"/>
      <c r="C260" s="301"/>
      <c r="D260" s="316"/>
    </row>
    <row r="261" spans="1:4" s="300" customFormat="1" ht="24" customHeight="1" x14ac:dyDescent="0.25">
      <c r="A261" s="382" t="s">
        <v>196</v>
      </c>
      <c r="B261" s="382"/>
      <c r="C261" s="382"/>
      <c r="D261" s="393"/>
    </row>
    <row r="262" spans="1:4" s="300" customFormat="1" ht="6.75" customHeight="1" x14ac:dyDescent="0.25">
      <c r="A262" s="301"/>
      <c r="B262" s="301"/>
      <c r="C262" s="301"/>
      <c r="D262" s="316"/>
    </row>
    <row r="263" spans="1:4" s="300" customFormat="1" ht="36" customHeight="1" x14ac:dyDescent="0.25">
      <c r="A263" s="382" t="s">
        <v>193</v>
      </c>
      <c r="B263" s="382"/>
      <c r="C263" s="382"/>
      <c r="D263" s="393"/>
    </row>
    <row r="264" spans="1:4" s="300" customFormat="1" ht="6.75" customHeight="1" x14ac:dyDescent="0.25">
      <c r="A264" s="301"/>
      <c r="B264" s="301"/>
      <c r="C264" s="301"/>
      <c r="D264" s="316"/>
    </row>
    <row r="265" spans="1:4" s="300" customFormat="1" ht="15" customHeight="1" x14ac:dyDescent="0.25">
      <c r="A265" s="383" t="s">
        <v>151</v>
      </c>
      <c r="B265" s="384"/>
      <c r="C265" s="384"/>
      <c r="D265" s="384"/>
    </row>
    <row r="266" spans="1:4" s="300" customFormat="1" ht="6.75" customHeight="1" x14ac:dyDescent="0.25">
      <c r="A266" s="304"/>
      <c r="B266" s="305"/>
      <c r="C266" s="305"/>
      <c r="D266" s="305"/>
    </row>
    <row r="267" spans="1:4" s="300" customFormat="1" ht="11.25" customHeight="1" x14ac:dyDescent="0.25">
      <c r="A267" s="377" t="s">
        <v>152</v>
      </c>
      <c r="B267" s="377"/>
      <c r="C267" s="306" t="s">
        <v>153</v>
      </c>
      <c r="D267" s="323">
        <f>'Proposed Rates'!I352</f>
        <v>16</v>
      </c>
    </row>
    <row r="268" spans="1:4" s="315" customFormat="1" ht="18.75" customHeight="1" x14ac:dyDescent="0.3">
      <c r="A268" s="389" t="s">
        <v>265</v>
      </c>
      <c r="B268" s="389"/>
      <c r="C268" s="389"/>
      <c r="D268" s="401"/>
    </row>
    <row r="269" spans="1:4" s="300" customFormat="1" ht="36" customHeight="1" x14ac:dyDescent="0.25">
      <c r="A269" s="382" t="s">
        <v>198</v>
      </c>
      <c r="B269" s="382"/>
      <c r="C269" s="382"/>
      <c r="D269" s="393"/>
    </row>
    <row r="270" spans="1:4" s="300" customFormat="1" ht="6.75" customHeight="1" x14ac:dyDescent="0.25">
      <c r="A270" s="301"/>
      <c r="B270" s="301"/>
      <c r="C270" s="301"/>
      <c r="D270" s="316"/>
    </row>
    <row r="271" spans="1:4" s="300" customFormat="1" ht="11.25" customHeight="1" x14ac:dyDescent="0.25">
      <c r="A271" s="387" t="s">
        <v>146</v>
      </c>
      <c r="B271" s="388"/>
      <c r="C271" s="388"/>
      <c r="D271" s="388"/>
    </row>
    <row r="272" spans="1:4" s="300" customFormat="1" ht="6.75" customHeight="1" x14ac:dyDescent="0.25">
      <c r="A272" s="302"/>
      <c r="B272" s="303"/>
      <c r="C272" s="303"/>
      <c r="D272" s="303"/>
    </row>
    <row r="273" spans="1:4" s="300" customFormat="1" ht="36" customHeight="1" x14ac:dyDescent="0.25">
      <c r="A273" s="382" t="s">
        <v>147</v>
      </c>
      <c r="B273" s="382"/>
      <c r="C273" s="382"/>
      <c r="D273" s="393"/>
    </row>
    <row r="274" spans="1:4" s="300" customFormat="1" ht="6.75" customHeight="1" x14ac:dyDescent="0.25">
      <c r="A274" s="301"/>
      <c r="B274" s="301"/>
      <c r="C274" s="301"/>
      <c r="D274" s="316"/>
    </row>
    <row r="275" spans="1:4" s="300" customFormat="1" ht="48" customHeight="1" x14ac:dyDescent="0.25">
      <c r="A275" s="382" t="s">
        <v>148</v>
      </c>
      <c r="B275" s="382"/>
      <c r="C275" s="382"/>
      <c r="D275" s="393"/>
    </row>
    <row r="276" spans="1:4" s="300" customFormat="1" ht="6.75" customHeight="1" x14ac:dyDescent="0.25">
      <c r="A276" s="301"/>
      <c r="B276" s="301"/>
      <c r="C276" s="301"/>
      <c r="D276" s="316"/>
    </row>
    <row r="277" spans="1:4" s="300" customFormat="1" ht="24" customHeight="1" x14ac:dyDescent="0.25">
      <c r="A277" s="382" t="s">
        <v>196</v>
      </c>
      <c r="B277" s="382"/>
      <c r="C277" s="382"/>
      <c r="D277" s="393"/>
    </row>
    <row r="278" spans="1:4" s="300" customFormat="1" ht="6.75" customHeight="1" x14ac:dyDescent="0.25">
      <c r="A278" s="301"/>
      <c r="B278" s="301"/>
      <c r="C278" s="301"/>
      <c r="D278" s="316"/>
    </row>
    <row r="279" spans="1:4" s="300" customFormat="1" ht="36" customHeight="1" x14ac:dyDescent="0.25">
      <c r="A279" s="382" t="s">
        <v>193</v>
      </c>
      <c r="B279" s="382"/>
      <c r="C279" s="382"/>
      <c r="D279" s="393"/>
    </row>
    <row r="280" spans="1:4" s="300" customFormat="1" ht="6.75" customHeight="1" x14ac:dyDescent="0.25">
      <c r="A280" s="301"/>
      <c r="B280" s="301"/>
      <c r="C280" s="301"/>
      <c r="D280" s="316"/>
    </row>
    <row r="281" spans="1:4" s="300" customFormat="1" ht="15" customHeight="1" x14ac:dyDescent="0.25">
      <c r="A281" s="383" t="s">
        <v>151</v>
      </c>
      <c r="B281" s="384"/>
      <c r="C281" s="384"/>
      <c r="D281" s="384"/>
    </row>
    <row r="282" spans="1:4" s="300" customFormat="1" ht="6.75" customHeight="1" x14ac:dyDescent="0.25">
      <c r="A282" s="304"/>
      <c r="B282" s="305"/>
      <c r="C282" s="305"/>
      <c r="D282" s="305"/>
    </row>
    <row r="283" spans="1:4" s="300" customFormat="1" ht="11.25" customHeight="1" x14ac:dyDescent="0.25">
      <c r="A283" s="377" t="s">
        <v>152</v>
      </c>
      <c r="B283" s="377"/>
      <c r="C283" s="306" t="s">
        <v>153</v>
      </c>
      <c r="D283" s="323">
        <f>'Proposed Rates'!I353</f>
        <v>16</v>
      </c>
    </row>
    <row r="284" spans="1:4" s="315" customFormat="1" ht="18.75" customHeight="1" x14ac:dyDescent="0.3">
      <c r="A284" s="389" t="s">
        <v>199</v>
      </c>
      <c r="B284" s="389"/>
      <c r="C284" s="389"/>
      <c r="D284" s="401"/>
    </row>
    <row r="285" spans="1:4" s="300" customFormat="1" ht="36" customHeight="1" x14ac:dyDescent="0.25">
      <c r="A285" s="382" t="s">
        <v>200</v>
      </c>
      <c r="B285" s="382"/>
      <c r="C285" s="382"/>
      <c r="D285" s="393"/>
    </row>
    <row r="286" spans="1:4" s="300" customFormat="1" ht="6.75" customHeight="1" x14ac:dyDescent="0.25">
      <c r="A286" s="301"/>
      <c r="B286" s="301"/>
      <c r="C286" s="301"/>
      <c r="D286" s="316"/>
    </row>
    <row r="287" spans="1:4" s="300" customFormat="1" ht="11.25" customHeight="1" x14ac:dyDescent="0.25">
      <c r="A287" s="387" t="s">
        <v>146</v>
      </c>
      <c r="B287" s="388"/>
      <c r="C287" s="388"/>
      <c r="D287" s="388"/>
    </row>
    <row r="288" spans="1:4" s="300" customFormat="1" ht="6.75" customHeight="1" x14ac:dyDescent="0.25">
      <c r="A288" s="302"/>
      <c r="B288" s="303"/>
      <c r="C288" s="303"/>
      <c r="D288" s="303"/>
    </row>
    <row r="289" spans="1:4" s="300" customFormat="1" ht="36" customHeight="1" x14ac:dyDescent="0.25">
      <c r="A289" s="382" t="s">
        <v>147</v>
      </c>
      <c r="B289" s="382"/>
      <c r="C289" s="382"/>
      <c r="D289" s="393"/>
    </row>
    <row r="290" spans="1:4" s="300" customFormat="1" ht="6.75" customHeight="1" x14ac:dyDescent="0.25">
      <c r="A290" s="301"/>
      <c r="B290" s="301"/>
      <c r="C290" s="301"/>
      <c r="D290" s="316"/>
    </row>
    <row r="291" spans="1:4" s="300" customFormat="1" ht="48" customHeight="1" x14ac:dyDescent="0.25">
      <c r="A291" s="382" t="s">
        <v>148</v>
      </c>
      <c r="B291" s="382"/>
      <c r="C291" s="382"/>
      <c r="D291" s="393"/>
    </row>
    <row r="292" spans="1:4" s="300" customFormat="1" ht="6.75" customHeight="1" x14ac:dyDescent="0.25">
      <c r="A292" s="301"/>
      <c r="B292" s="301"/>
      <c r="C292" s="301"/>
      <c r="D292" s="316"/>
    </row>
    <row r="293" spans="1:4" s="300" customFormat="1" ht="24" customHeight="1" x14ac:dyDescent="0.25">
      <c r="A293" s="382" t="s">
        <v>196</v>
      </c>
      <c r="B293" s="382"/>
      <c r="C293" s="382"/>
      <c r="D293" s="393"/>
    </row>
    <row r="294" spans="1:4" s="300" customFormat="1" ht="6.75" customHeight="1" x14ac:dyDescent="0.25">
      <c r="A294" s="301"/>
      <c r="B294" s="301"/>
      <c r="C294" s="301"/>
      <c r="D294" s="316"/>
    </row>
    <row r="295" spans="1:4" s="300" customFormat="1" ht="36" customHeight="1" x14ac:dyDescent="0.25">
      <c r="A295" s="382" t="s">
        <v>193</v>
      </c>
      <c r="B295" s="382"/>
      <c r="C295" s="382"/>
      <c r="D295" s="393"/>
    </row>
    <row r="296" spans="1:4" s="300" customFormat="1" ht="6.75" customHeight="1" x14ac:dyDescent="0.25">
      <c r="A296" s="301"/>
      <c r="B296" s="301"/>
      <c r="C296" s="301"/>
      <c r="D296" s="316"/>
    </row>
    <row r="297" spans="1:4" s="300" customFormat="1" ht="15" customHeight="1" x14ac:dyDescent="0.25">
      <c r="A297" s="383" t="s">
        <v>151</v>
      </c>
      <c r="B297" s="384"/>
      <c r="C297" s="384"/>
      <c r="D297" s="384"/>
    </row>
    <row r="298" spans="1:4" s="300" customFormat="1" ht="6.75" customHeight="1" x14ac:dyDescent="0.25">
      <c r="A298" s="304"/>
      <c r="B298" s="305"/>
      <c r="C298" s="305"/>
      <c r="D298" s="305"/>
    </row>
    <row r="299" spans="1:4" s="300" customFormat="1" ht="11.25" customHeight="1" x14ac:dyDescent="0.25">
      <c r="A299" s="377" t="s">
        <v>152</v>
      </c>
      <c r="B299" s="377"/>
      <c r="C299" s="306" t="s">
        <v>153</v>
      </c>
      <c r="D299" s="323">
        <f>'Proposed Rates'!I354</f>
        <v>84</v>
      </c>
    </row>
    <row r="300" spans="1:4" s="315" customFormat="1" ht="18.75" customHeight="1" x14ac:dyDescent="0.3">
      <c r="A300" s="389" t="s">
        <v>201</v>
      </c>
      <c r="B300" s="389"/>
      <c r="C300" s="389"/>
      <c r="D300" s="401"/>
    </row>
    <row r="301" spans="1:4" s="300" customFormat="1" ht="36" customHeight="1" x14ac:dyDescent="0.25">
      <c r="A301" s="382" t="s">
        <v>202</v>
      </c>
      <c r="B301" s="382"/>
      <c r="C301" s="382"/>
      <c r="D301" s="393"/>
    </row>
    <row r="302" spans="1:4" s="300" customFormat="1" ht="6.75" customHeight="1" x14ac:dyDescent="0.25">
      <c r="A302" s="301"/>
      <c r="B302" s="301"/>
      <c r="C302" s="301"/>
      <c r="D302" s="316"/>
    </row>
    <row r="303" spans="1:4" s="300" customFormat="1" ht="11.25" customHeight="1" x14ac:dyDescent="0.25">
      <c r="A303" s="387" t="s">
        <v>146</v>
      </c>
      <c r="B303" s="388"/>
      <c r="C303" s="388"/>
      <c r="D303" s="388"/>
    </row>
    <row r="304" spans="1:4" s="300" customFormat="1" ht="6.75" customHeight="1" x14ac:dyDescent="0.25">
      <c r="A304" s="302"/>
      <c r="B304" s="303"/>
      <c r="C304" s="303"/>
      <c r="D304" s="303"/>
    </row>
    <row r="305" spans="1:4" s="300" customFormat="1" ht="36" customHeight="1" x14ac:dyDescent="0.25">
      <c r="A305" s="382" t="s">
        <v>147</v>
      </c>
      <c r="B305" s="382"/>
      <c r="C305" s="382"/>
      <c r="D305" s="393"/>
    </row>
    <row r="306" spans="1:4" s="300" customFormat="1" ht="6.75" customHeight="1" x14ac:dyDescent="0.25">
      <c r="A306" s="301"/>
      <c r="B306" s="301"/>
      <c r="C306" s="301"/>
      <c r="D306" s="316"/>
    </row>
    <row r="307" spans="1:4" s="300" customFormat="1" ht="48" customHeight="1" x14ac:dyDescent="0.25">
      <c r="A307" s="382" t="s">
        <v>148</v>
      </c>
      <c r="B307" s="382"/>
      <c r="C307" s="382"/>
      <c r="D307" s="393"/>
    </row>
    <row r="308" spans="1:4" s="300" customFormat="1" ht="6.75" customHeight="1" x14ac:dyDescent="0.25">
      <c r="A308" s="301"/>
      <c r="B308" s="301"/>
      <c r="C308" s="301"/>
      <c r="D308" s="316"/>
    </row>
    <row r="309" spans="1:4" s="300" customFormat="1" ht="24" customHeight="1" x14ac:dyDescent="0.25">
      <c r="A309" s="382" t="s">
        <v>196</v>
      </c>
      <c r="B309" s="382"/>
      <c r="C309" s="382"/>
      <c r="D309" s="393"/>
    </row>
    <row r="310" spans="1:4" s="300" customFormat="1" ht="6.75" customHeight="1" x14ac:dyDescent="0.25">
      <c r="A310" s="301"/>
      <c r="B310" s="301"/>
      <c r="C310" s="301"/>
      <c r="D310" s="316"/>
    </row>
    <row r="311" spans="1:4" s="300" customFormat="1" ht="36" customHeight="1" x14ac:dyDescent="0.25">
      <c r="A311" s="382" t="s">
        <v>193</v>
      </c>
      <c r="B311" s="382"/>
      <c r="C311" s="382"/>
      <c r="D311" s="393"/>
    </row>
    <row r="312" spans="1:4" s="300" customFormat="1" ht="6.75" customHeight="1" x14ac:dyDescent="0.25">
      <c r="A312" s="301"/>
      <c r="B312" s="301"/>
      <c r="C312" s="301"/>
      <c r="D312" s="316"/>
    </row>
    <row r="313" spans="1:4" s="300" customFormat="1" ht="15" customHeight="1" x14ac:dyDescent="0.25">
      <c r="A313" s="383" t="s">
        <v>151</v>
      </c>
      <c r="B313" s="384"/>
      <c r="C313" s="384"/>
      <c r="D313" s="384"/>
    </row>
    <row r="314" spans="1:4" s="300" customFormat="1" ht="6.75" customHeight="1" x14ac:dyDescent="0.25">
      <c r="A314" s="304"/>
      <c r="B314" s="305"/>
      <c r="C314" s="305"/>
      <c r="D314" s="305"/>
    </row>
    <row r="315" spans="1:4" s="300" customFormat="1" ht="11.25" customHeight="1" x14ac:dyDescent="0.25">
      <c r="A315" s="377" t="s">
        <v>152</v>
      </c>
      <c r="B315" s="377"/>
      <c r="C315" s="306" t="s">
        <v>153</v>
      </c>
      <c r="D315" s="323">
        <f>'Proposed Rates'!I355</f>
        <v>347</v>
      </c>
    </row>
    <row r="316" spans="1:4" s="300" customFormat="1" ht="6.75" customHeight="1" x14ac:dyDescent="0.25">
      <c r="A316" s="324"/>
      <c r="B316" s="308"/>
      <c r="C316" s="306"/>
      <c r="D316" s="323"/>
    </row>
    <row r="317" spans="1:4" s="300" customFormat="1" ht="18" customHeight="1" x14ac:dyDescent="0.25">
      <c r="A317" s="325" t="s">
        <v>203</v>
      </c>
      <c r="B317" s="326"/>
      <c r="C317" s="326"/>
      <c r="D317" s="327"/>
    </row>
    <row r="318" spans="1:4" s="300" customFormat="1" ht="11.25" customHeight="1" x14ac:dyDescent="0.25">
      <c r="A318" s="378" t="s">
        <v>204</v>
      </c>
      <c r="B318" s="378"/>
      <c r="C318" s="328" t="s">
        <v>92</v>
      </c>
      <c r="D318" s="329">
        <f>'Proposed Rates'!I356</f>
        <v>-0.45</v>
      </c>
    </row>
    <row r="319" spans="1:4" s="300" customFormat="1" ht="11.25" customHeight="1" x14ac:dyDescent="0.25">
      <c r="A319" s="377" t="s">
        <v>205</v>
      </c>
      <c r="B319" s="377"/>
      <c r="C319" s="328" t="s">
        <v>206</v>
      </c>
      <c r="D319" s="329">
        <f>'Proposed Rates'!I357</f>
        <v>-1</v>
      </c>
    </row>
    <row r="320" spans="1:4" s="300" customFormat="1" ht="18" customHeight="1" x14ac:dyDescent="0.25">
      <c r="A320" s="325" t="s">
        <v>207</v>
      </c>
      <c r="B320" s="326"/>
      <c r="C320" s="326"/>
      <c r="D320" s="330"/>
    </row>
    <row r="321" spans="1:4" s="300" customFormat="1" ht="6.75" customHeight="1" x14ac:dyDescent="0.25">
      <c r="A321" s="325"/>
      <c r="B321" s="326"/>
      <c r="C321" s="326"/>
      <c r="D321" s="330"/>
    </row>
    <row r="322" spans="1:4" s="300" customFormat="1" ht="11.25" customHeight="1" x14ac:dyDescent="0.25">
      <c r="A322" s="394" t="s">
        <v>146</v>
      </c>
      <c r="B322" s="386"/>
      <c r="C322" s="386"/>
      <c r="D322" s="386"/>
    </row>
    <row r="323" spans="1:4" s="300" customFormat="1" ht="6.75" customHeight="1" x14ac:dyDescent="0.25">
      <c r="A323" s="331"/>
      <c r="B323" s="332"/>
      <c r="C323" s="332"/>
      <c r="D323" s="332"/>
    </row>
    <row r="324" spans="1:4" s="300" customFormat="1" ht="36" customHeight="1" x14ac:dyDescent="0.25">
      <c r="A324" s="395" t="s">
        <v>147</v>
      </c>
      <c r="B324" s="395"/>
      <c r="C324" s="395"/>
      <c r="D324" s="402"/>
    </row>
    <row r="325" spans="1:4" s="300" customFormat="1" ht="6.75" customHeight="1" x14ac:dyDescent="0.25">
      <c r="A325" s="333"/>
      <c r="B325" s="333"/>
      <c r="C325" s="333"/>
      <c r="D325" s="334"/>
    </row>
    <row r="326" spans="1:4" s="300" customFormat="1" ht="48" customHeight="1" x14ac:dyDescent="0.25">
      <c r="A326" s="395" t="s">
        <v>208</v>
      </c>
      <c r="B326" s="395"/>
      <c r="C326" s="395"/>
      <c r="D326" s="402"/>
    </row>
    <row r="327" spans="1:4" s="300" customFormat="1" ht="6.75" customHeight="1" x14ac:dyDescent="0.25">
      <c r="A327" s="333"/>
      <c r="B327" s="333"/>
      <c r="C327" s="333"/>
      <c r="D327" s="334"/>
    </row>
    <row r="328" spans="1:4" s="300" customFormat="1" ht="36" customHeight="1" x14ac:dyDescent="0.25">
      <c r="A328" s="395" t="s">
        <v>150</v>
      </c>
      <c r="B328" s="395"/>
      <c r="C328" s="395"/>
      <c r="D328" s="402"/>
    </row>
    <row r="329" spans="1:4" s="300" customFormat="1" ht="6.75" customHeight="1" x14ac:dyDescent="0.25">
      <c r="A329" s="333"/>
      <c r="B329" s="333"/>
      <c r="C329" s="333"/>
      <c r="D329" s="334"/>
    </row>
    <row r="330" spans="1:4" s="300" customFormat="1" ht="15" customHeight="1" x14ac:dyDescent="0.25">
      <c r="A330" s="335" t="s">
        <v>209</v>
      </c>
      <c r="B330" s="326"/>
      <c r="C330" s="326"/>
      <c r="D330" s="330"/>
    </row>
    <row r="331" spans="1:4" s="300" customFormat="1" ht="11.25" customHeight="1" x14ac:dyDescent="0.25">
      <c r="A331" s="396" t="s">
        <v>210</v>
      </c>
      <c r="B331" s="396"/>
      <c r="C331" s="306" t="s">
        <v>153</v>
      </c>
      <c r="D331" s="323">
        <f>'Proposed Rates'!I296</f>
        <v>17</v>
      </c>
    </row>
    <row r="332" spans="1:4" s="300" customFormat="1" ht="11.25" customHeight="1" x14ac:dyDescent="0.25">
      <c r="A332" s="336" t="s">
        <v>211</v>
      </c>
      <c r="B332" s="336"/>
      <c r="C332" s="306" t="s">
        <v>153</v>
      </c>
      <c r="D332" s="323">
        <f>'Proposed Rates'!I297</f>
        <v>28</v>
      </c>
    </row>
    <row r="333" spans="1:4" s="300" customFormat="1" ht="11.25" customHeight="1" x14ac:dyDescent="0.25">
      <c r="A333" s="396" t="s">
        <v>212</v>
      </c>
      <c r="B333" s="396"/>
      <c r="C333" s="306" t="s">
        <v>153</v>
      </c>
      <c r="D333" s="323">
        <f>'Proposed Rates'!I298</f>
        <v>6</v>
      </c>
    </row>
    <row r="334" spans="1:4" s="300" customFormat="1" ht="11.25" customHeight="1" x14ac:dyDescent="0.25">
      <c r="A334" s="396" t="s">
        <v>213</v>
      </c>
      <c r="B334" s="396"/>
      <c r="C334" s="306" t="s">
        <v>153</v>
      </c>
      <c r="D334" s="323">
        <f>'Proposed Rates'!I299</f>
        <v>135</v>
      </c>
    </row>
    <row r="335" spans="1:4" s="300" customFormat="1" ht="11.25" customHeight="1" x14ac:dyDescent="0.25">
      <c r="A335" s="396" t="s">
        <v>214</v>
      </c>
      <c r="B335" s="396"/>
      <c r="C335" s="306" t="s">
        <v>153</v>
      </c>
      <c r="D335" s="323">
        <f>'Proposed Rates'!I300</f>
        <v>17</v>
      </c>
    </row>
    <row r="336" spans="1:4" s="300" customFormat="1" ht="11.25" customHeight="1" x14ac:dyDescent="0.25">
      <c r="A336" s="396" t="s">
        <v>215</v>
      </c>
      <c r="B336" s="396"/>
      <c r="C336" s="306" t="s">
        <v>153</v>
      </c>
      <c r="D336" s="323">
        <f>'Proposed Rates'!I301</f>
        <v>28</v>
      </c>
    </row>
    <row r="337" spans="1:4" s="300" customFormat="1" ht="11.25" customHeight="1" x14ac:dyDescent="0.25">
      <c r="A337" s="396" t="s">
        <v>216</v>
      </c>
      <c r="B337" s="396"/>
      <c r="C337" s="306" t="s">
        <v>153</v>
      </c>
      <c r="D337" s="323">
        <f>'Proposed Rates'!I302</f>
        <v>28</v>
      </c>
    </row>
    <row r="338" spans="1:4" s="300" customFormat="1" ht="11.25" customHeight="1" x14ac:dyDescent="0.25">
      <c r="A338" s="396" t="s">
        <v>217</v>
      </c>
      <c r="B338" s="396"/>
      <c r="C338" s="306" t="s">
        <v>153</v>
      </c>
      <c r="D338" s="323">
        <f>'Proposed Rates'!I303</f>
        <v>74</v>
      </c>
    </row>
    <row r="339" spans="1:4" s="300" customFormat="1" ht="14.25" customHeight="1" x14ac:dyDescent="0.25">
      <c r="A339" s="396" t="s">
        <v>218</v>
      </c>
      <c r="B339" s="396"/>
      <c r="C339" s="306" t="s">
        <v>153</v>
      </c>
      <c r="D339" s="323">
        <f>'Proposed Rates'!I304</f>
        <v>111</v>
      </c>
    </row>
    <row r="340" spans="1:4" s="300" customFormat="1" ht="11.25" customHeight="1" x14ac:dyDescent="0.25">
      <c r="A340" s="396" t="s">
        <v>219</v>
      </c>
      <c r="B340" s="396"/>
      <c r="C340" s="306" t="s">
        <v>153</v>
      </c>
      <c r="D340" s="323">
        <f>'Proposed Rates'!I305</f>
        <v>347</v>
      </c>
    </row>
    <row r="341" spans="1:4" s="300" customFormat="1" ht="11.25" customHeight="1" x14ac:dyDescent="0.25">
      <c r="A341" s="396" t="s">
        <v>220</v>
      </c>
      <c r="B341" s="396"/>
      <c r="C341" s="306" t="s">
        <v>153</v>
      </c>
      <c r="D341" s="323">
        <f>'Proposed Rates'!I306</f>
        <v>263</v>
      </c>
    </row>
    <row r="342" spans="1:4" s="300" customFormat="1" ht="6.75" customHeight="1" x14ac:dyDescent="0.25">
      <c r="A342" s="336"/>
      <c r="B342" s="336"/>
      <c r="C342" s="306"/>
      <c r="D342" s="323"/>
    </row>
    <row r="343" spans="1:4" s="300" customFormat="1" ht="15" customHeight="1" x14ac:dyDescent="0.25">
      <c r="A343" s="335" t="s">
        <v>221</v>
      </c>
      <c r="B343" s="326"/>
      <c r="C343" s="337"/>
      <c r="D343" s="338"/>
    </row>
    <row r="344" spans="1:4" s="300" customFormat="1" ht="22.5" customHeight="1" x14ac:dyDescent="0.25">
      <c r="A344" s="396" t="s">
        <v>222</v>
      </c>
      <c r="B344" s="396"/>
      <c r="C344" s="306" t="s">
        <v>206</v>
      </c>
      <c r="D344" s="323">
        <f>'Proposed Rates'!I310</f>
        <v>1.5</v>
      </c>
    </row>
    <row r="345" spans="1:4" s="300" customFormat="1" ht="11.25" customHeight="1" x14ac:dyDescent="0.25">
      <c r="A345" s="396" t="s">
        <v>223</v>
      </c>
      <c r="B345" s="396"/>
      <c r="C345" s="306" t="s">
        <v>153</v>
      </c>
      <c r="D345" s="323">
        <f>'Proposed Rates'!I311</f>
        <v>74</v>
      </c>
    </row>
    <row r="346" spans="1:4" s="300" customFormat="1" ht="11.25" customHeight="1" x14ac:dyDescent="0.25">
      <c r="A346" s="396" t="s">
        <v>224</v>
      </c>
      <c r="B346" s="396"/>
      <c r="C346" s="306" t="s">
        <v>153</v>
      </c>
      <c r="D346" s="323">
        <f>'Proposed Rates'!I312</f>
        <v>111</v>
      </c>
    </row>
    <row r="347" spans="1:4" s="300" customFormat="1" ht="11.25" customHeight="1" x14ac:dyDescent="0.25">
      <c r="A347" s="396" t="s">
        <v>225</v>
      </c>
      <c r="B347" s="396"/>
      <c r="C347" s="306" t="s">
        <v>153</v>
      </c>
      <c r="D347" s="323">
        <f>'Proposed Rates'!I313</f>
        <v>277</v>
      </c>
    </row>
    <row r="348" spans="1:4" s="300" customFormat="1" ht="11.25" customHeight="1" x14ac:dyDescent="0.25">
      <c r="A348" s="396" t="s">
        <v>226</v>
      </c>
      <c r="B348" s="396"/>
      <c r="C348" s="306" t="s">
        <v>153</v>
      </c>
      <c r="D348" s="323">
        <f>'Proposed Rates'!I314</f>
        <v>470</v>
      </c>
    </row>
    <row r="349" spans="1:4" s="300" customFormat="1" ht="6.75" customHeight="1" x14ac:dyDescent="0.25">
      <c r="A349" s="336"/>
      <c r="B349" s="336"/>
      <c r="C349" s="306"/>
      <c r="D349" s="323">
        <f>'Proposed Rates'!I315</f>
        <v>0</v>
      </c>
    </row>
    <row r="350" spans="1:4" s="300" customFormat="1" ht="15" customHeight="1" x14ac:dyDescent="0.25">
      <c r="A350" s="339" t="s">
        <v>227</v>
      </c>
      <c r="B350" s="326"/>
      <c r="C350" s="337"/>
      <c r="D350" s="323">
        <f>'Proposed Rates'!I316</f>
        <v>0</v>
      </c>
    </row>
    <row r="351" spans="1:4" s="300" customFormat="1" ht="11.25" customHeight="1" x14ac:dyDescent="0.25">
      <c r="A351" s="396" t="s">
        <v>228</v>
      </c>
      <c r="B351" s="396"/>
      <c r="C351" s="306" t="s">
        <v>153</v>
      </c>
      <c r="D351" s="323">
        <f>'Proposed Rates'!I317</f>
        <v>980</v>
      </c>
    </row>
    <row r="352" spans="1:4" s="300" customFormat="1" ht="11.25" customHeight="1" x14ac:dyDescent="0.25">
      <c r="A352" s="396" t="s">
        <v>229</v>
      </c>
      <c r="B352" s="396"/>
      <c r="C352" s="306" t="s">
        <v>153</v>
      </c>
      <c r="D352" s="323">
        <f>'Proposed Rates'!I318</f>
        <v>1422</v>
      </c>
    </row>
    <row r="353" spans="1:4" s="300" customFormat="1" ht="11.25" customHeight="1" x14ac:dyDescent="0.25">
      <c r="A353" s="396" t="s">
        <v>230</v>
      </c>
      <c r="B353" s="396"/>
      <c r="C353" s="306" t="s">
        <v>153</v>
      </c>
      <c r="D353" s="323">
        <f>'Proposed Rates'!I319</f>
        <v>3493</v>
      </c>
    </row>
    <row r="354" spans="1:4" s="300" customFormat="1" ht="22.5" customHeight="1" x14ac:dyDescent="0.25">
      <c r="A354" s="396" t="s">
        <v>231</v>
      </c>
      <c r="B354" s="396"/>
      <c r="C354" s="306" t="s">
        <v>153</v>
      </c>
      <c r="D354" s="323">
        <f>'Proposed Rates'!I320</f>
        <v>50.12</v>
      </c>
    </row>
    <row r="355" spans="1:4" s="300" customFormat="1" ht="11.25" customHeight="1" x14ac:dyDescent="0.25">
      <c r="A355" s="396" t="s">
        <v>232</v>
      </c>
      <c r="B355" s="396"/>
      <c r="C355" s="306"/>
      <c r="D355" s="323" t="str">
        <f>'Proposed Rates'!I321</f>
        <v>Per Attached Table</v>
      </c>
    </row>
    <row r="356" spans="1:4" s="300" customFormat="1" ht="11.25" customHeight="1" x14ac:dyDescent="0.25">
      <c r="A356" s="396" t="s">
        <v>234</v>
      </c>
      <c r="B356" s="396"/>
      <c r="C356" s="306" t="s">
        <v>153</v>
      </c>
      <c r="D356" s="323">
        <f>'Proposed Rates'!I322</f>
        <v>157</v>
      </c>
    </row>
    <row r="357" spans="1:4" s="300" customFormat="1" ht="11.25" customHeight="1" x14ac:dyDescent="0.25">
      <c r="A357" s="396"/>
      <c r="B357" s="396"/>
      <c r="C357" s="306"/>
      <c r="D357" s="323"/>
    </row>
    <row r="358" spans="1:4" s="300" customFormat="1" ht="18" customHeight="1" x14ac:dyDescent="0.25">
      <c r="A358" s="325" t="s">
        <v>235</v>
      </c>
      <c r="B358" s="326"/>
      <c r="C358" s="326"/>
      <c r="D358" s="330"/>
    </row>
    <row r="359" spans="1:4" s="300" customFormat="1" ht="6.75" customHeight="1" x14ac:dyDescent="0.25">
      <c r="A359" s="325"/>
      <c r="B359" s="326"/>
      <c r="C359" s="326"/>
      <c r="D359" s="330"/>
    </row>
    <row r="360" spans="1:4" s="300" customFormat="1" ht="36" customHeight="1" x14ac:dyDescent="0.25">
      <c r="A360" s="395" t="s">
        <v>236</v>
      </c>
      <c r="B360" s="395"/>
      <c r="C360" s="395"/>
      <c r="D360" s="402"/>
    </row>
    <row r="361" spans="1:4" s="300" customFormat="1" ht="6.75" customHeight="1" x14ac:dyDescent="0.25">
      <c r="A361" s="333"/>
      <c r="B361" s="333"/>
      <c r="C361" s="333"/>
      <c r="D361" s="334"/>
    </row>
    <row r="362" spans="1:4" s="300" customFormat="1" ht="48" customHeight="1" x14ac:dyDescent="0.25">
      <c r="A362" s="395" t="s">
        <v>148</v>
      </c>
      <c r="B362" s="395"/>
      <c r="C362" s="395"/>
      <c r="D362" s="402"/>
    </row>
    <row r="363" spans="1:4" s="300" customFormat="1" ht="6.75" customHeight="1" x14ac:dyDescent="0.25">
      <c r="A363" s="333"/>
      <c r="B363" s="333"/>
      <c r="C363" s="333"/>
      <c r="D363" s="334"/>
    </row>
    <row r="364" spans="1:4" s="300" customFormat="1" ht="24" customHeight="1" x14ac:dyDescent="0.25">
      <c r="A364" s="395" t="s">
        <v>183</v>
      </c>
      <c r="B364" s="395"/>
      <c r="C364" s="395"/>
      <c r="D364" s="402"/>
    </row>
    <row r="365" spans="1:4" s="300" customFormat="1" ht="6.75" customHeight="1" x14ac:dyDescent="0.25">
      <c r="A365" s="333"/>
      <c r="B365" s="333"/>
      <c r="C365" s="333"/>
      <c r="D365" s="334"/>
    </row>
    <row r="366" spans="1:4" s="300" customFormat="1" ht="36" customHeight="1" x14ac:dyDescent="0.25">
      <c r="A366" s="395" t="s">
        <v>150</v>
      </c>
      <c r="B366" s="395"/>
      <c r="C366" s="395"/>
      <c r="D366" s="402"/>
    </row>
    <row r="367" spans="1:4" s="300" customFormat="1" ht="6.75" customHeight="1" x14ac:dyDescent="0.25">
      <c r="A367" s="333"/>
      <c r="B367" s="333"/>
      <c r="C367" s="333"/>
      <c r="D367" s="334"/>
    </row>
    <row r="368" spans="1:4" s="300" customFormat="1" ht="24" customHeight="1" x14ac:dyDescent="0.25">
      <c r="A368" s="395" t="s">
        <v>237</v>
      </c>
      <c r="B368" s="395"/>
      <c r="C368" s="395"/>
      <c r="D368" s="402"/>
    </row>
    <row r="369" spans="1:4" s="300" customFormat="1" ht="22.5" customHeight="1" x14ac:dyDescent="0.25">
      <c r="A369" s="377" t="s">
        <v>238</v>
      </c>
      <c r="B369" s="377"/>
      <c r="C369" s="340" t="s">
        <v>153</v>
      </c>
      <c r="D369" s="341">
        <f>'Proposed Rates'!I326</f>
        <v>114.88</v>
      </c>
    </row>
    <row r="370" spans="1:4" s="300" customFormat="1" ht="11.25" customHeight="1" x14ac:dyDescent="0.25">
      <c r="A370" s="377" t="s">
        <v>239</v>
      </c>
      <c r="B370" s="377"/>
      <c r="C370" s="340" t="s">
        <v>153</v>
      </c>
      <c r="D370" s="341">
        <f>'Proposed Rates'!I327</f>
        <v>45.96</v>
      </c>
    </row>
    <row r="371" spans="1:4" s="300" customFormat="1" ht="11.25" customHeight="1" x14ac:dyDescent="0.25">
      <c r="A371" s="377" t="s">
        <v>240</v>
      </c>
      <c r="B371" s="377"/>
      <c r="C371" s="340" t="s">
        <v>241</v>
      </c>
      <c r="D371" s="341">
        <f>'Proposed Rates'!I328</f>
        <v>1.1599999999999999</v>
      </c>
    </row>
    <row r="372" spans="1:4" s="300" customFormat="1" ht="11.25" customHeight="1" x14ac:dyDescent="0.25">
      <c r="A372" s="377" t="s">
        <v>242</v>
      </c>
      <c r="B372" s="377"/>
      <c r="C372" s="340" t="s">
        <v>241</v>
      </c>
      <c r="D372" s="341">
        <f>'Proposed Rates'!I329</f>
        <v>0.7</v>
      </c>
    </row>
    <row r="373" spans="1:4" s="300" customFormat="1" ht="11.25" customHeight="1" x14ac:dyDescent="0.25">
      <c r="A373" s="377" t="s">
        <v>243</v>
      </c>
      <c r="B373" s="377"/>
      <c r="C373" s="340" t="s">
        <v>241</v>
      </c>
      <c r="D373" s="341">
        <f>'Proposed Rates'!I330</f>
        <v>-0.7</v>
      </c>
    </row>
    <row r="374" spans="1:4" s="300" customFormat="1" ht="11.25" customHeight="1" x14ac:dyDescent="0.25">
      <c r="A374" s="377" t="s">
        <v>244</v>
      </c>
      <c r="B374" s="377"/>
      <c r="C374" s="342"/>
      <c r="D374" s="341"/>
    </row>
    <row r="375" spans="1:4" s="300" customFormat="1" ht="11.25" customHeight="1" x14ac:dyDescent="0.25">
      <c r="A375" s="397" t="s">
        <v>245</v>
      </c>
      <c r="B375" s="397"/>
      <c r="C375" s="340" t="s">
        <v>153</v>
      </c>
      <c r="D375" s="341">
        <f>'Proposed Rates'!I332</f>
        <v>0.56000000000000005</v>
      </c>
    </row>
    <row r="376" spans="1:4" s="300" customFormat="1" ht="11.25" customHeight="1" x14ac:dyDescent="0.25">
      <c r="A376" s="397" t="s">
        <v>246</v>
      </c>
      <c r="B376" s="397"/>
      <c r="C376" s="340" t="s">
        <v>153</v>
      </c>
      <c r="D376" s="341">
        <f>'Proposed Rates'!I333</f>
        <v>1.1599999999999999</v>
      </c>
    </row>
    <row r="377" spans="1:4" s="300" customFormat="1" ht="11.25" customHeight="1" x14ac:dyDescent="0.25">
      <c r="A377" s="377" t="s">
        <v>247</v>
      </c>
      <c r="B377" s="377"/>
      <c r="C377" s="343"/>
      <c r="D377" s="341"/>
    </row>
    <row r="378" spans="1:4" s="300" customFormat="1" ht="11.25" customHeight="1" x14ac:dyDescent="0.25">
      <c r="A378" s="377" t="s">
        <v>248</v>
      </c>
      <c r="B378" s="377"/>
      <c r="C378" s="343"/>
      <c r="D378" s="341"/>
    </row>
    <row r="379" spans="1:4" s="300" customFormat="1" ht="11.25" customHeight="1" x14ac:dyDescent="0.25">
      <c r="A379" s="377" t="s">
        <v>249</v>
      </c>
      <c r="B379" s="377"/>
      <c r="C379" s="343"/>
      <c r="D379" s="341"/>
    </row>
    <row r="380" spans="1:4" s="300" customFormat="1" ht="11.25" customHeight="1" x14ac:dyDescent="0.25">
      <c r="A380" s="397" t="s">
        <v>250</v>
      </c>
      <c r="B380" s="397"/>
      <c r="C380" s="340" t="s">
        <v>153</v>
      </c>
      <c r="D380" s="341" t="str">
        <f>'Proposed Rates'!I337</f>
        <v>no charge</v>
      </c>
    </row>
    <row r="381" spans="1:4" s="300" customFormat="1" ht="11.25" customHeight="1" x14ac:dyDescent="0.25">
      <c r="A381" s="397" t="s">
        <v>252</v>
      </c>
      <c r="B381" s="397"/>
      <c r="C381" s="340" t="s">
        <v>153</v>
      </c>
      <c r="D381" s="341">
        <f>'Proposed Rates'!I338</f>
        <v>4.59</v>
      </c>
    </row>
    <row r="382" spans="1:4" s="300" customFormat="1" ht="22.5" customHeight="1" x14ac:dyDescent="0.25">
      <c r="A382" s="377" t="s">
        <v>253</v>
      </c>
      <c r="B382" s="377"/>
      <c r="C382" s="343"/>
      <c r="D382" s="341"/>
    </row>
    <row r="383" spans="1:4" s="300" customFormat="1" ht="11.25" customHeight="1" x14ac:dyDescent="0.25">
      <c r="A383" s="400" t="s">
        <v>254</v>
      </c>
      <c r="B383" s="400"/>
      <c r="C383" s="340" t="s">
        <v>153</v>
      </c>
      <c r="D383" s="341">
        <f>'Proposed Rates'!I340</f>
        <v>2.04</v>
      </c>
    </row>
    <row r="384" spans="1:4" s="300" customFormat="1" ht="6.75" customHeight="1" x14ac:dyDescent="0.25">
      <c r="A384" s="345"/>
      <c r="B384" s="345"/>
      <c r="C384" s="340"/>
      <c r="D384" s="344"/>
    </row>
    <row r="385" spans="1:4" s="300" customFormat="1" ht="15" customHeight="1" x14ac:dyDescent="0.3">
      <c r="A385" s="346" t="s">
        <v>255</v>
      </c>
      <c r="B385" s="346"/>
      <c r="C385" s="347"/>
      <c r="D385" s="348"/>
    </row>
    <row r="386" spans="1:4" s="300" customFormat="1" ht="6.75" customHeight="1" x14ac:dyDescent="0.3">
      <c r="A386" s="346"/>
      <c r="B386" s="346"/>
      <c r="C386" s="347"/>
      <c r="D386" s="348"/>
    </row>
    <row r="387" spans="1:4" s="300" customFormat="1" ht="22.5" customHeight="1" x14ac:dyDescent="0.25">
      <c r="A387" s="398" t="s">
        <v>256</v>
      </c>
      <c r="B387" s="398"/>
      <c r="C387" s="398"/>
      <c r="D387" s="398"/>
    </row>
    <row r="388" spans="1:4" s="300" customFormat="1" ht="11.25" customHeight="1" x14ac:dyDescent="0.25">
      <c r="A388" s="399" t="s">
        <v>257</v>
      </c>
      <c r="B388" s="399"/>
      <c r="C388" s="399"/>
      <c r="D388" s="352">
        <f>'Proposed Rates'!I288</f>
        <v>1.0338000000000001</v>
      </c>
    </row>
    <row r="389" spans="1:4" s="300" customFormat="1" ht="11.25" customHeight="1" x14ac:dyDescent="0.25">
      <c r="A389" s="399" t="s">
        <v>258</v>
      </c>
      <c r="B389" s="399"/>
      <c r="C389" s="399"/>
      <c r="D389" s="352">
        <f>'Proposed Rates'!I289</f>
        <v>1.0152000000000001</v>
      </c>
    </row>
    <row r="390" spans="1:4" s="300" customFormat="1" ht="11.25" customHeight="1" x14ac:dyDescent="0.25">
      <c r="A390" s="399" t="s">
        <v>259</v>
      </c>
      <c r="B390" s="399"/>
      <c r="C390" s="399"/>
      <c r="D390" s="352">
        <f>'Proposed Rates'!I290</f>
        <v>1.0234000000000001</v>
      </c>
    </row>
    <row r="391" spans="1:4" s="300" customFormat="1" ht="11.25" customHeight="1" x14ac:dyDescent="0.25">
      <c r="A391" s="399" t="s">
        <v>260</v>
      </c>
      <c r="B391" s="399"/>
      <c r="C391" s="399"/>
      <c r="D391" s="352">
        <f>'Proposed Rates'!I291</f>
        <v>1.0051000000000001</v>
      </c>
    </row>
    <row r="392" spans="1:4" ht="127.5" customHeight="1" x14ac:dyDescent="0.25"/>
    <row r="393" spans="1:4" ht="127.5" customHeight="1" x14ac:dyDescent="0.25"/>
    <row r="394" spans="1:4" ht="127.5" customHeight="1" x14ac:dyDescent="0.25"/>
    <row r="395" spans="1:4" ht="127.5" customHeight="1" x14ac:dyDescent="0.25"/>
    <row r="396" spans="1:4" ht="127.5" customHeight="1" x14ac:dyDescent="0.25"/>
    <row r="397" spans="1:4" ht="127.5" customHeight="1" x14ac:dyDescent="0.25"/>
    <row r="398" spans="1:4" ht="127.5" customHeight="1" x14ac:dyDescent="0.25"/>
    <row r="399" spans="1:4" ht="127.5" customHeight="1" x14ac:dyDescent="0.25"/>
    <row r="400" spans="1:4"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sheetData>
  <mergeCells count="261">
    <mergeCell ref="A389:C389"/>
    <mergeCell ref="A390:C390"/>
    <mergeCell ref="A391:C391"/>
    <mergeCell ref="A380:B380"/>
    <mergeCell ref="A381:B381"/>
    <mergeCell ref="A382:B382"/>
    <mergeCell ref="A383:B383"/>
    <mergeCell ref="A387:D387"/>
    <mergeCell ref="A388:C388"/>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22:D322"/>
    <mergeCell ref="A324:D324"/>
    <mergeCell ref="A326:D326"/>
    <mergeCell ref="A328:D328"/>
    <mergeCell ref="A331:B331"/>
    <mergeCell ref="A333:B333"/>
    <mergeCell ref="A309:D309"/>
    <mergeCell ref="A311:D311"/>
    <mergeCell ref="A313:D313"/>
    <mergeCell ref="A315:B315"/>
    <mergeCell ref="A318:B318"/>
    <mergeCell ref="A319:B319"/>
    <mergeCell ref="A299:B299"/>
    <mergeCell ref="A300:D300"/>
    <mergeCell ref="A301:D301"/>
    <mergeCell ref="A303:D303"/>
    <mergeCell ref="A305:D305"/>
    <mergeCell ref="A307:D307"/>
    <mergeCell ref="A287:D287"/>
    <mergeCell ref="A289:D289"/>
    <mergeCell ref="A291:D291"/>
    <mergeCell ref="A293:D293"/>
    <mergeCell ref="A295:D295"/>
    <mergeCell ref="A297:D297"/>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01:D201"/>
    <mergeCell ref="A203:D203"/>
    <mergeCell ref="A205:D205"/>
    <mergeCell ref="A207:D207"/>
    <mergeCell ref="A209:D209"/>
    <mergeCell ref="A211:D211"/>
    <mergeCell ref="A194:B194"/>
    <mergeCell ref="A195:B195"/>
    <mergeCell ref="A196:B196"/>
    <mergeCell ref="A197:B197"/>
    <mergeCell ref="A198:D198"/>
    <mergeCell ref="A199:D199"/>
    <mergeCell ref="A182:D182"/>
    <mergeCell ref="A184:D184"/>
    <mergeCell ref="A186:D186"/>
    <mergeCell ref="A188:D188"/>
    <mergeCell ref="A190:D190"/>
    <mergeCell ref="A192:D192"/>
    <mergeCell ref="A175:B175"/>
    <mergeCell ref="A176:B176"/>
    <mergeCell ref="A177:B177"/>
    <mergeCell ref="A178:B178"/>
    <mergeCell ref="A179:D179"/>
    <mergeCell ref="A180:D180"/>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13:B113"/>
    <mergeCell ref="A114:B114"/>
    <mergeCell ref="A116:B116"/>
    <mergeCell ref="A118:B118"/>
    <mergeCell ref="A119:B119"/>
    <mergeCell ref="A120:B120"/>
    <mergeCell ref="A105:D105"/>
    <mergeCell ref="A106:D106"/>
    <mergeCell ref="A108:D108"/>
    <mergeCell ref="A110:B110"/>
    <mergeCell ref="A111:B111"/>
    <mergeCell ref="A112:B112"/>
    <mergeCell ref="A95:D95"/>
    <mergeCell ref="A97:D97"/>
    <mergeCell ref="A99:D99"/>
    <mergeCell ref="A101:D101"/>
    <mergeCell ref="A103:D103"/>
    <mergeCell ref="A104:D104"/>
    <mergeCell ref="A88:B88"/>
    <mergeCell ref="A89:B89"/>
    <mergeCell ref="A90:B90"/>
    <mergeCell ref="A91:B91"/>
    <mergeCell ref="A92:D92"/>
    <mergeCell ref="A93:D93"/>
    <mergeCell ref="A80:B80"/>
    <mergeCell ref="A81:B81"/>
    <mergeCell ref="A82:B82"/>
    <mergeCell ref="A83:B83"/>
    <mergeCell ref="A84:B84"/>
    <mergeCell ref="A86:B86"/>
    <mergeCell ref="A71:D71"/>
    <mergeCell ref="A73:D73"/>
    <mergeCell ref="A74:D74"/>
    <mergeCell ref="A75:D75"/>
    <mergeCell ref="A76:D76"/>
    <mergeCell ref="A78:D78"/>
    <mergeCell ref="A61:B61"/>
    <mergeCell ref="A62:D62"/>
    <mergeCell ref="A63:D63"/>
    <mergeCell ref="A65:D65"/>
    <mergeCell ref="A67:D67"/>
    <mergeCell ref="A69:D69"/>
    <mergeCell ref="A53:B53"/>
    <mergeCell ref="A54:B54"/>
    <mergeCell ref="A56:B56"/>
    <mergeCell ref="A58:B58"/>
    <mergeCell ref="A59:B59"/>
    <mergeCell ref="A60:B60"/>
    <mergeCell ref="A45:D45"/>
    <mergeCell ref="A47:D47"/>
    <mergeCell ref="A49:B49"/>
    <mergeCell ref="A50:B50"/>
    <mergeCell ref="A51:B51"/>
    <mergeCell ref="A52:B52"/>
    <mergeCell ref="A34:D34"/>
    <mergeCell ref="A35:D35"/>
    <mergeCell ref="A37:D37"/>
    <mergeCell ref="A39:D39"/>
    <mergeCell ref="A41:D41"/>
    <mergeCell ref="A43:D43"/>
    <mergeCell ref="A26:B26"/>
    <mergeCell ref="A28:B28"/>
    <mergeCell ref="A30:B30"/>
    <mergeCell ref="A31:B31"/>
    <mergeCell ref="A32:B32"/>
    <mergeCell ref="A33:B33"/>
    <mergeCell ref="A18:D18"/>
    <mergeCell ref="A20:D20"/>
    <mergeCell ref="A22:B22"/>
    <mergeCell ref="A23:B23"/>
    <mergeCell ref="A24:B24"/>
    <mergeCell ref="A25:B25"/>
    <mergeCell ref="A7:D7"/>
    <mergeCell ref="A8:D8"/>
    <mergeCell ref="A10:D10"/>
    <mergeCell ref="A12:D12"/>
    <mergeCell ref="A14:D14"/>
    <mergeCell ref="A16:D16"/>
    <mergeCell ref="A1:D1"/>
    <mergeCell ref="A2:D2"/>
    <mergeCell ref="A3:D3"/>
    <mergeCell ref="A4:D4"/>
    <mergeCell ref="A5:D5"/>
    <mergeCell ref="A6:D6"/>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85"/>
  <sheetViews>
    <sheetView zoomScale="85" zoomScaleNormal="85" zoomScaleSheetLayoutView="85" workbookViewId="0">
      <selection activeCell="E129" sqref="E129"/>
    </sheetView>
  </sheetViews>
  <sheetFormatPr defaultRowHeight="12.75" x14ac:dyDescent="0.2"/>
  <cols>
    <col min="1" max="1" width="7.140625" style="188" customWidth="1"/>
    <col min="3" max="3" width="54.5703125" customWidth="1"/>
    <col min="4" max="4" width="13.7109375" bestFit="1" customWidth="1"/>
    <col min="5" max="5" width="14.5703125" customWidth="1"/>
    <col min="6" max="6" width="12.5703125" bestFit="1" customWidth="1"/>
    <col min="7" max="8" width="10.5703125" bestFit="1" customWidth="1"/>
    <col min="9" max="9" width="12.28515625" bestFit="1" customWidth="1"/>
    <col min="10" max="10" width="22.28515625" bestFit="1" customWidth="1"/>
    <col min="11" max="15" width="10.5703125" bestFit="1" customWidth="1"/>
    <col min="16" max="16" width="12.85546875" bestFit="1" customWidth="1"/>
    <col min="17" max="17" width="11.28515625" bestFit="1" customWidth="1"/>
  </cols>
  <sheetData>
    <row r="2" spans="1:9" x14ac:dyDescent="0.2">
      <c r="A2" s="184" t="s">
        <v>103</v>
      </c>
    </row>
    <row r="4" spans="1:9" x14ac:dyDescent="0.2">
      <c r="A4" s="184" t="s">
        <v>88</v>
      </c>
    </row>
    <row r="5" spans="1:9" ht="15" x14ac:dyDescent="0.25">
      <c r="E5" s="230"/>
      <c r="F5" s="230"/>
      <c r="G5" s="211"/>
      <c r="H5" s="211"/>
      <c r="I5" s="211"/>
    </row>
    <row r="6" spans="1:9" ht="15" x14ac:dyDescent="0.25">
      <c r="B6" s="212" t="s">
        <v>87</v>
      </c>
      <c r="C6" s="211"/>
      <c r="D6" s="212" t="s">
        <v>125</v>
      </c>
      <c r="E6" s="212">
        <v>2021</v>
      </c>
      <c r="F6" s="212">
        <v>2022</v>
      </c>
      <c r="G6" s="212">
        <v>2023</v>
      </c>
      <c r="H6" s="212">
        <v>2024</v>
      </c>
      <c r="I6" s="212">
        <v>2025</v>
      </c>
    </row>
    <row r="7" spans="1:9" ht="15" x14ac:dyDescent="0.25">
      <c r="C7" s="212" t="s">
        <v>3</v>
      </c>
      <c r="D7" s="228">
        <v>27.79</v>
      </c>
      <c r="E7" s="228">
        <v>30.53</v>
      </c>
      <c r="F7" s="228">
        <v>32.49</v>
      </c>
      <c r="G7" s="228">
        <v>34.07</v>
      </c>
      <c r="H7" s="228">
        <v>35.04</v>
      </c>
      <c r="I7" s="228">
        <v>35.67</v>
      </c>
    </row>
    <row r="8" spans="1:9" ht="15" x14ac:dyDescent="0.25">
      <c r="C8" s="212" t="s">
        <v>79</v>
      </c>
      <c r="D8" s="228">
        <v>19.32</v>
      </c>
      <c r="E8" s="228">
        <v>20.67</v>
      </c>
      <c r="F8" s="228">
        <v>22.14</v>
      </c>
      <c r="G8" s="228">
        <v>23.43</v>
      </c>
      <c r="H8" s="228">
        <v>24.27</v>
      </c>
      <c r="I8" s="228">
        <v>24.93</v>
      </c>
    </row>
    <row r="9" spans="1:9" ht="15" x14ac:dyDescent="0.25">
      <c r="C9" s="212" t="s">
        <v>80</v>
      </c>
      <c r="D9" s="228">
        <v>200</v>
      </c>
      <c r="E9" s="228">
        <v>200</v>
      </c>
      <c r="F9" s="228">
        <v>212.96</v>
      </c>
      <c r="G9" s="228">
        <v>224.12</v>
      </c>
      <c r="H9" s="228">
        <v>230.96</v>
      </c>
      <c r="I9" s="228">
        <v>236.29</v>
      </c>
    </row>
    <row r="10" spans="1:9" ht="15" x14ac:dyDescent="0.25">
      <c r="C10" s="212" t="s">
        <v>81</v>
      </c>
      <c r="D10" s="228">
        <v>4193.93</v>
      </c>
      <c r="E10" s="228">
        <v>4193.93</v>
      </c>
      <c r="F10" s="228">
        <v>4333.4399999999996</v>
      </c>
      <c r="G10" s="228">
        <v>4432.82</v>
      </c>
      <c r="H10" s="228">
        <v>4447.6499999999996</v>
      </c>
      <c r="I10" s="228">
        <v>4447.6499999999996</v>
      </c>
    </row>
    <row r="11" spans="1:9" ht="15" x14ac:dyDescent="0.25">
      <c r="C11" s="212" t="s">
        <v>82</v>
      </c>
      <c r="D11" s="228">
        <v>15231.32</v>
      </c>
      <c r="E11" s="228">
        <v>15231.32</v>
      </c>
      <c r="F11" s="228">
        <v>15630.02</v>
      </c>
      <c r="G11" s="228">
        <v>15886.89</v>
      </c>
      <c r="H11" s="228">
        <v>15886.89</v>
      </c>
      <c r="I11" s="228">
        <v>15886.89</v>
      </c>
    </row>
    <row r="12" spans="1:9" ht="15" x14ac:dyDescent="0.25">
      <c r="C12" s="212" t="s">
        <v>65</v>
      </c>
      <c r="D12" s="228">
        <v>0.91</v>
      </c>
      <c r="E12" s="228">
        <v>0.97</v>
      </c>
      <c r="F12" s="228">
        <v>1.05</v>
      </c>
      <c r="G12" s="228">
        <v>1.1100000000000001</v>
      </c>
      <c r="H12" s="228">
        <v>1.1599999999999999</v>
      </c>
      <c r="I12" s="228">
        <v>1.19</v>
      </c>
    </row>
    <row r="13" spans="1:9" ht="15" x14ac:dyDescent="0.25">
      <c r="C13" s="212" t="s">
        <v>83</v>
      </c>
      <c r="D13" s="228">
        <v>3.17</v>
      </c>
      <c r="E13" s="228">
        <v>4</v>
      </c>
      <c r="F13" s="228">
        <v>4.82</v>
      </c>
      <c r="G13" s="228">
        <v>5.62</v>
      </c>
      <c r="H13" s="228">
        <v>6.37</v>
      </c>
      <c r="I13" s="228">
        <v>7.1</v>
      </c>
    </row>
    <row r="14" spans="1:9" ht="15" x14ac:dyDescent="0.25">
      <c r="C14" s="212" t="s">
        <v>63</v>
      </c>
      <c r="D14" s="228">
        <v>5.09</v>
      </c>
      <c r="E14" s="228">
        <v>5.59</v>
      </c>
      <c r="F14" s="228">
        <v>6.13</v>
      </c>
      <c r="G14" s="228">
        <v>6.63</v>
      </c>
      <c r="H14" s="228">
        <v>7.04</v>
      </c>
      <c r="I14" s="228">
        <v>7.4</v>
      </c>
    </row>
    <row r="15" spans="1:9" ht="15" x14ac:dyDescent="0.25">
      <c r="C15" s="212" t="s">
        <v>84</v>
      </c>
      <c r="D15" s="228">
        <v>145.13</v>
      </c>
      <c r="E15" s="228">
        <v>159.44</v>
      </c>
      <c r="F15" s="228">
        <v>171.46</v>
      </c>
      <c r="G15" s="228">
        <v>181.42</v>
      </c>
      <c r="H15" s="228">
        <v>188.23</v>
      </c>
      <c r="I15" s="228">
        <v>193.3</v>
      </c>
    </row>
    <row r="16" spans="1:9" ht="15" x14ac:dyDescent="0.25">
      <c r="C16" s="212" t="s">
        <v>85</v>
      </c>
      <c r="D16" s="228">
        <v>145.13</v>
      </c>
      <c r="E16" s="228">
        <v>159.44</v>
      </c>
      <c r="F16" s="228">
        <v>171.46</v>
      </c>
      <c r="G16" s="228">
        <v>181.42</v>
      </c>
      <c r="H16" s="228">
        <v>188.23</v>
      </c>
      <c r="I16" s="228">
        <v>193.3</v>
      </c>
    </row>
    <row r="17" spans="2:10" ht="15" x14ac:dyDescent="0.25">
      <c r="C17" s="212" t="s">
        <v>86</v>
      </c>
      <c r="D17" s="228">
        <v>145.13</v>
      </c>
      <c r="E17" s="228">
        <v>159.44</v>
      </c>
      <c r="F17" s="228">
        <v>171.46</v>
      </c>
      <c r="G17" s="228">
        <v>181.42</v>
      </c>
      <c r="H17" s="228">
        <v>188.23</v>
      </c>
      <c r="I17" s="228">
        <v>193.3</v>
      </c>
    </row>
    <row r="18" spans="2:10" ht="13.5" customHeight="1" x14ac:dyDescent="0.2"/>
    <row r="19" spans="2:10" ht="15" x14ac:dyDescent="0.25">
      <c r="B19" s="210" t="s">
        <v>78</v>
      </c>
      <c r="C19" s="209"/>
      <c r="D19" s="212" t="s">
        <v>125</v>
      </c>
      <c r="E19" s="212">
        <v>2021</v>
      </c>
      <c r="F19" s="212">
        <v>2022</v>
      </c>
      <c r="G19" s="212">
        <v>2023</v>
      </c>
      <c r="H19" s="212">
        <v>2024</v>
      </c>
      <c r="I19" s="212">
        <v>2025</v>
      </c>
    </row>
    <row r="20" spans="2:10" ht="15" x14ac:dyDescent="0.25">
      <c r="C20" s="210" t="s">
        <v>3</v>
      </c>
      <c r="D20" s="233">
        <v>0</v>
      </c>
      <c r="E20" s="233">
        <v>0</v>
      </c>
      <c r="F20" s="233">
        <v>0</v>
      </c>
      <c r="G20" s="233">
        <v>0</v>
      </c>
      <c r="H20" s="233">
        <v>0</v>
      </c>
      <c r="I20" s="233">
        <v>0</v>
      </c>
      <c r="J20" t="s">
        <v>91</v>
      </c>
    </row>
    <row r="21" spans="2:10" ht="15" x14ac:dyDescent="0.25">
      <c r="C21" s="210" t="s">
        <v>79</v>
      </c>
      <c r="D21" s="261">
        <v>2.5000000000000001E-2</v>
      </c>
      <c r="E21" s="261">
        <v>2.6800000000000001E-2</v>
      </c>
      <c r="F21" s="261">
        <v>2.87E-2</v>
      </c>
      <c r="G21" s="261">
        <v>3.04E-2</v>
      </c>
      <c r="H21" s="261">
        <v>3.15E-2</v>
      </c>
      <c r="I21" s="261">
        <v>3.2399999999999998E-2</v>
      </c>
      <c r="J21" t="s">
        <v>91</v>
      </c>
    </row>
    <row r="22" spans="2:10" ht="15" x14ac:dyDescent="0.25">
      <c r="C22" s="210" t="s">
        <v>80</v>
      </c>
      <c r="D22" s="261">
        <v>4.8760000000000003</v>
      </c>
      <c r="E22" s="261">
        <v>5.5274000000000001</v>
      </c>
      <c r="F22" s="261">
        <v>5.9360999999999997</v>
      </c>
      <c r="G22" s="261">
        <v>6.2972999999999999</v>
      </c>
      <c r="H22" s="261">
        <v>6.5397999999999996</v>
      </c>
      <c r="I22" s="261">
        <v>6.7328999999999999</v>
      </c>
      <c r="J22" t="s">
        <v>92</v>
      </c>
    </row>
    <row r="23" spans="2:10" ht="15" x14ac:dyDescent="0.25">
      <c r="C23" s="210" t="s">
        <v>81</v>
      </c>
      <c r="D23" s="261">
        <v>4.4561999999999999</v>
      </c>
      <c r="E23" s="261">
        <v>5.0922999999999998</v>
      </c>
      <c r="F23" s="261">
        <v>5.5235000000000003</v>
      </c>
      <c r="G23" s="261">
        <v>5.9119999999999999</v>
      </c>
      <c r="H23" s="261">
        <v>6.1936</v>
      </c>
      <c r="I23" s="261">
        <v>6.3811</v>
      </c>
      <c r="J23" t="s">
        <v>92</v>
      </c>
    </row>
    <row r="24" spans="2:10" ht="15" x14ac:dyDescent="0.25">
      <c r="C24" s="210" t="s">
        <v>82</v>
      </c>
      <c r="D24" s="261">
        <v>4.2422000000000004</v>
      </c>
      <c r="E24" s="261">
        <v>5.0218999999999996</v>
      </c>
      <c r="F24" s="261">
        <v>5.4538000000000002</v>
      </c>
      <c r="G24" s="261">
        <v>5.8442999999999996</v>
      </c>
      <c r="H24" s="261">
        <v>6.1224999999999996</v>
      </c>
      <c r="I24" s="261">
        <v>6.3056999999999999</v>
      </c>
      <c r="J24" t="s">
        <v>92</v>
      </c>
    </row>
    <row r="25" spans="2:10" ht="15" x14ac:dyDescent="0.25">
      <c r="C25" s="210" t="s">
        <v>65</v>
      </c>
      <c r="D25" s="261">
        <v>6.3414000000000001</v>
      </c>
      <c r="E25" s="261">
        <v>6.7687999999999997</v>
      </c>
      <c r="F25" s="261">
        <v>7.2634999999999996</v>
      </c>
      <c r="G25" s="261">
        <v>7.7797000000000001</v>
      </c>
      <c r="H25" s="261">
        <v>8.0411000000000001</v>
      </c>
      <c r="I25" s="261">
        <v>8.3010000000000002</v>
      </c>
      <c r="J25" t="s">
        <v>92</v>
      </c>
    </row>
    <row r="26" spans="2:10" ht="15" x14ac:dyDescent="0.25">
      <c r="C26" s="210" t="s">
        <v>83</v>
      </c>
      <c r="D26" s="261">
        <v>14.850199999999999</v>
      </c>
      <c r="E26" s="261">
        <v>18.7698</v>
      </c>
      <c r="F26" s="261">
        <v>22.634899999999998</v>
      </c>
      <c r="G26" s="261">
        <v>26.402699999999999</v>
      </c>
      <c r="H26" s="261">
        <v>29.950500000000002</v>
      </c>
      <c r="I26" s="261">
        <v>33.372100000000003</v>
      </c>
      <c r="J26" t="s">
        <v>92</v>
      </c>
    </row>
    <row r="27" spans="2:10" ht="15" x14ac:dyDescent="0.25">
      <c r="C27" s="210" t="s">
        <v>63</v>
      </c>
      <c r="D27" s="261">
        <v>2.4199999999999999E-2</v>
      </c>
      <c r="E27" s="261">
        <v>2.6599999999999999E-2</v>
      </c>
      <c r="F27" s="261">
        <v>2.92E-2</v>
      </c>
      <c r="G27" s="261">
        <v>3.1600000000000003E-2</v>
      </c>
      <c r="H27" s="261">
        <v>3.3500000000000002E-2</v>
      </c>
      <c r="I27" s="261">
        <v>3.5200000000000002E-2</v>
      </c>
      <c r="J27" t="s">
        <v>91</v>
      </c>
    </row>
    <row r="28" spans="2:10" ht="15" x14ac:dyDescent="0.25">
      <c r="C28" s="210" t="s">
        <v>84</v>
      </c>
      <c r="D28" s="261">
        <v>1.9370000000000001</v>
      </c>
      <c r="E28" s="261">
        <v>2.1278999999999999</v>
      </c>
      <c r="F28" s="261">
        <v>2.2884000000000002</v>
      </c>
      <c r="G28" s="261">
        <v>2.4214000000000002</v>
      </c>
      <c r="H28" s="261">
        <v>2.5123000000000002</v>
      </c>
      <c r="I28" s="261">
        <v>2.58</v>
      </c>
      <c r="J28" t="s">
        <v>92</v>
      </c>
    </row>
    <row r="29" spans="2:10" ht="15" x14ac:dyDescent="0.25">
      <c r="C29" s="210" t="s">
        <v>85</v>
      </c>
      <c r="D29" s="261">
        <v>1.7766</v>
      </c>
      <c r="E29" s="261">
        <v>1.9518</v>
      </c>
      <c r="F29" s="261">
        <v>2.0990000000000002</v>
      </c>
      <c r="G29" s="261">
        <v>2.2210000000000001</v>
      </c>
      <c r="H29" s="261">
        <v>2.3043999999999998</v>
      </c>
      <c r="I29" s="261">
        <v>2.3664999999999998</v>
      </c>
      <c r="J29" t="s">
        <v>92</v>
      </c>
    </row>
    <row r="30" spans="2:10" ht="15" x14ac:dyDescent="0.25">
      <c r="C30" s="210" t="s">
        <v>86</v>
      </c>
      <c r="D30" s="261">
        <v>1.9716</v>
      </c>
      <c r="E30" s="261">
        <v>2.1659000000000002</v>
      </c>
      <c r="F30" s="261">
        <v>2.3292000000000002</v>
      </c>
      <c r="G30" s="261">
        <v>2.4645999999999999</v>
      </c>
      <c r="H30" s="261">
        <v>2.5571000000000002</v>
      </c>
      <c r="I30" s="261">
        <v>2.6259999999999999</v>
      </c>
      <c r="J30" t="s">
        <v>92</v>
      </c>
    </row>
    <row r="33" spans="1:16" x14ac:dyDescent="0.2">
      <c r="A33" s="184" t="s">
        <v>23</v>
      </c>
    </row>
    <row r="34" spans="1:16" x14ac:dyDescent="0.2">
      <c r="A34" s="184"/>
    </row>
    <row r="35" spans="1:16" x14ac:dyDescent="0.2">
      <c r="B35" s="213" t="s">
        <v>89</v>
      </c>
    </row>
    <row r="36" spans="1:16" x14ac:dyDescent="0.2">
      <c r="B36" s="213" t="s">
        <v>90</v>
      </c>
    </row>
    <row r="37" spans="1:16" ht="15" x14ac:dyDescent="0.25">
      <c r="D37" s="212" t="s">
        <v>125</v>
      </c>
      <c r="E37" s="212">
        <v>2021</v>
      </c>
      <c r="F37" s="212">
        <v>2022</v>
      </c>
      <c r="G37" s="212">
        <v>2023</v>
      </c>
      <c r="H37" s="212">
        <v>2024</v>
      </c>
      <c r="I37" s="212">
        <v>2025</v>
      </c>
    </row>
    <row r="38" spans="1:16" ht="15" x14ac:dyDescent="0.25">
      <c r="C38" s="210" t="s">
        <v>3</v>
      </c>
      <c r="D38" s="233">
        <v>-2.9999999999999997E-4</v>
      </c>
      <c r="E38" s="261">
        <v>-5.9999999999999995E-4</v>
      </c>
      <c r="F38" s="261">
        <v>-5.9999999999999995E-4</v>
      </c>
      <c r="G38" s="261"/>
      <c r="H38" s="233"/>
      <c r="I38" s="233"/>
      <c r="J38" t="s">
        <v>91</v>
      </c>
      <c r="K38" s="227"/>
      <c r="P38" s="215"/>
    </row>
    <row r="39" spans="1:16" ht="15" x14ac:dyDescent="0.25">
      <c r="C39" s="210" t="s">
        <v>79</v>
      </c>
      <c r="D39" s="233">
        <v>-2.0000000000000001E-4</v>
      </c>
      <c r="E39" s="261">
        <v>-5.9999999999999995E-4</v>
      </c>
      <c r="F39" s="261">
        <v>-5.9999999999999995E-4</v>
      </c>
      <c r="G39" s="261"/>
      <c r="H39" s="233"/>
      <c r="I39" s="233"/>
      <c r="J39" t="s">
        <v>91</v>
      </c>
      <c r="K39" s="227"/>
      <c r="P39" s="215"/>
    </row>
    <row r="40" spans="1:16" ht="15" x14ac:dyDescent="0.25">
      <c r="C40" s="210" t="s">
        <v>80</v>
      </c>
      <c r="D40" s="233">
        <v>-4.0300000000000002E-2</v>
      </c>
      <c r="E40" s="261">
        <v>-0.18210000000000001</v>
      </c>
      <c r="F40" s="261">
        <v>-0.182</v>
      </c>
      <c r="G40" s="261"/>
      <c r="H40" s="233"/>
      <c r="I40" s="233"/>
      <c r="J40" t="s">
        <v>92</v>
      </c>
      <c r="K40" s="227"/>
      <c r="P40" s="215"/>
    </row>
    <row r="41" spans="1:16" ht="15" x14ac:dyDescent="0.25">
      <c r="C41" s="210" t="s">
        <v>81</v>
      </c>
      <c r="D41" s="233">
        <v>-7.1900000000000006E-2</v>
      </c>
      <c r="E41" s="261">
        <v>-0.1983</v>
      </c>
      <c r="F41" s="261">
        <v>-0.19839999999999999</v>
      </c>
      <c r="G41" s="261"/>
      <c r="H41" s="233"/>
      <c r="I41" s="233"/>
      <c r="J41" t="s">
        <v>92</v>
      </c>
      <c r="K41" s="227"/>
      <c r="P41" s="215"/>
    </row>
    <row r="42" spans="1:16" ht="15" x14ac:dyDescent="0.25">
      <c r="C42" s="210" t="s">
        <v>82</v>
      </c>
      <c r="D42" s="233">
        <v>-8.6300000000000002E-2</v>
      </c>
      <c r="E42" s="261">
        <v>-0.30990000000000001</v>
      </c>
      <c r="F42" s="261">
        <v>-0.3105</v>
      </c>
      <c r="G42" s="261"/>
      <c r="H42" s="233"/>
      <c r="I42" s="233"/>
      <c r="J42" t="s">
        <v>92</v>
      </c>
      <c r="K42" s="227"/>
      <c r="P42" s="215"/>
    </row>
    <row r="43" spans="1:16" ht="15" x14ac:dyDescent="0.25">
      <c r="C43" s="210" t="s">
        <v>65</v>
      </c>
      <c r="D43" s="233">
        <v>-6.0900000000000003E-2</v>
      </c>
      <c r="E43" s="261">
        <v>-0.2039</v>
      </c>
      <c r="F43" s="261">
        <v>-0.21340000000000001</v>
      </c>
      <c r="G43" s="261"/>
      <c r="H43" s="233"/>
      <c r="I43" s="233"/>
      <c r="J43" t="s">
        <v>92</v>
      </c>
      <c r="K43" s="227"/>
    </row>
    <row r="44" spans="1:16" ht="15" x14ac:dyDescent="0.25">
      <c r="C44" s="210" t="s">
        <v>83</v>
      </c>
      <c r="D44" s="233">
        <v>-5.6300000000000003E-2</v>
      </c>
      <c r="E44" s="261">
        <v>-0.20230000000000001</v>
      </c>
      <c r="F44" s="261">
        <v>-0.20230000000000001</v>
      </c>
      <c r="G44" s="261"/>
      <c r="H44" s="233"/>
      <c r="I44" s="233"/>
      <c r="J44" t="s">
        <v>92</v>
      </c>
      <c r="K44" s="227"/>
    </row>
    <row r="45" spans="1:16" ht="15" x14ac:dyDescent="0.25">
      <c r="C45" s="210" t="s">
        <v>63</v>
      </c>
      <c r="D45" s="233">
        <v>-2.0000000000000001E-4</v>
      </c>
      <c r="E45" s="261">
        <v>-5.9999999999999995E-4</v>
      </c>
      <c r="F45" s="261">
        <v>-5.9999999999999995E-4</v>
      </c>
      <c r="G45" s="261"/>
      <c r="H45" s="233"/>
      <c r="I45" s="233"/>
      <c r="J45" t="s">
        <v>91</v>
      </c>
      <c r="K45" s="227"/>
    </row>
    <row r="46" spans="1:16" ht="15" x14ac:dyDescent="0.25">
      <c r="C46" s="210" t="s">
        <v>84</v>
      </c>
      <c r="D46" s="210"/>
      <c r="E46" s="225"/>
      <c r="J46" t="s">
        <v>92</v>
      </c>
      <c r="K46" s="227"/>
    </row>
    <row r="47" spans="1:16" ht="15" x14ac:dyDescent="0.25">
      <c r="C47" s="210" t="s">
        <v>85</v>
      </c>
      <c r="D47" s="210"/>
      <c r="E47" s="225"/>
      <c r="J47" t="s">
        <v>92</v>
      </c>
      <c r="K47" s="227"/>
    </row>
    <row r="48" spans="1:16" ht="15" x14ac:dyDescent="0.25">
      <c r="C48" s="210" t="s">
        <v>86</v>
      </c>
      <c r="D48" s="210"/>
      <c r="E48" s="225"/>
      <c r="J48" t="s">
        <v>92</v>
      </c>
      <c r="K48" s="227"/>
    </row>
    <row r="49" spans="2:17" ht="15" x14ac:dyDescent="0.25">
      <c r="C49" s="210"/>
      <c r="D49" s="210"/>
      <c r="H49" t="s">
        <v>93</v>
      </c>
    </row>
    <row r="50" spans="2:17" x14ac:dyDescent="0.2">
      <c r="B50" s="257" t="s">
        <v>95</v>
      </c>
      <c r="C50" s="258"/>
    </row>
    <row r="51" spans="2:17" ht="15" x14ac:dyDescent="0.25">
      <c r="D51" s="212" t="s">
        <v>125</v>
      </c>
      <c r="E51" s="212">
        <v>2021</v>
      </c>
      <c r="F51" s="212">
        <v>2022</v>
      </c>
      <c r="G51" s="212">
        <v>2023</v>
      </c>
      <c r="H51" s="212">
        <v>2024</v>
      </c>
      <c r="I51" s="212">
        <v>2025</v>
      </c>
    </row>
    <row r="52" spans="2:17" ht="15" x14ac:dyDescent="0.25">
      <c r="C52" s="210" t="s">
        <v>3</v>
      </c>
      <c r="D52">
        <v>0.85</v>
      </c>
      <c r="E52" s="356">
        <v>-0.48</v>
      </c>
      <c r="F52" s="356">
        <v>-0.47</v>
      </c>
      <c r="G52" s="356"/>
      <c r="H52" s="356"/>
      <c r="I52" s="233"/>
      <c r="J52" t="s">
        <v>96</v>
      </c>
      <c r="Q52" s="215"/>
    </row>
    <row r="53" spans="2:17" ht="15" x14ac:dyDescent="0.25">
      <c r="C53" s="210" t="s">
        <v>79</v>
      </c>
      <c r="D53" s="294">
        <v>1E-3</v>
      </c>
      <c r="E53" s="261">
        <v>-6.9999999999999999E-4</v>
      </c>
      <c r="F53" s="261">
        <v>-6.9999999999999999E-4</v>
      </c>
      <c r="G53" s="261"/>
      <c r="H53" s="261"/>
      <c r="I53" s="261"/>
      <c r="J53" t="s">
        <v>91</v>
      </c>
      <c r="Q53" s="215"/>
    </row>
    <row r="54" spans="2:17" ht="15" x14ac:dyDescent="0.25">
      <c r="C54" s="210" t="s">
        <v>80</v>
      </c>
      <c r="D54" s="294">
        <v>0.17169999999999999</v>
      </c>
      <c r="E54" s="261">
        <v>-0.19320000000000001</v>
      </c>
      <c r="F54" s="261">
        <v>-0.19320000000000001</v>
      </c>
      <c r="G54" s="261"/>
      <c r="H54" s="261"/>
      <c r="I54" s="261"/>
      <c r="J54" t="s">
        <v>92</v>
      </c>
      <c r="Q54" s="215"/>
    </row>
    <row r="55" spans="2:17" ht="15" x14ac:dyDescent="0.25">
      <c r="C55" s="210" t="s">
        <v>81</v>
      </c>
      <c r="D55" s="294">
        <v>0.2427</v>
      </c>
      <c r="E55" s="261">
        <v>-0.21160000000000001</v>
      </c>
      <c r="F55" s="261">
        <v>-0.21179999999999999</v>
      </c>
      <c r="G55" s="261"/>
      <c r="H55" s="261"/>
      <c r="I55" s="261"/>
      <c r="J55" t="s">
        <v>92</v>
      </c>
      <c r="Q55" s="215"/>
    </row>
    <row r="56" spans="2:17" ht="15" x14ac:dyDescent="0.25">
      <c r="C56" s="210" t="s">
        <v>82</v>
      </c>
      <c r="D56" s="294">
        <v>0.183</v>
      </c>
      <c r="E56" s="261">
        <v>-0.23760000000000001</v>
      </c>
      <c r="F56" s="261">
        <v>-0.23799999999999999</v>
      </c>
      <c r="G56" s="261"/>
      <c r="H56" s="261"/>
      <c r="I56" s="261"/>
      <c r="J56" t="s">
        <v>92</v>
      </c>
      <c r="Q56" s="215"/>
    </row>
    <row r="57" spans="2:17" ht="15" x14ac:dyDescent="0.25">
      <c r="C57" s="210" t="s">
        <v>65</v>
      </c>
      <c r="D57" s="294">
        <v>0.51070000000000004</v>
      </c>
      <c r="E57" s="261">
        <v>-0.2913</v>
      </c>
      <c r="F57" s="261">
        <v>-0.30480000000000002</v>
      </c>
      <c r="G57" s="261"/>
      <c r="H57" s="261"/>
      <c r="I57" s="261"/>
      <c r="J57" t="s">
        <v>92</v>
      </c>
      <c r="Q57" s="215"/>
    </row>
    <row r="58" spans="2:17" ht="15" x14ac:dyDescent="0.25">
      <c r="C58" s="210" t="s">
        <v>83</v>
      </c>
      <c r="D58" s="294">
        <v>1.0461</v>
      </c>
      <c r="E58" s="261">
        <v>-0.4834</v>
      </c>
      <c r="F58" s="261">
        <v>-0.4834</v>
      </c>
      <c r="G58" s="261"/>
      <c r="H58" s="261"/>
      <c r="I58" s="261"/>
      <c r="J58" t="s">
        <v>92</v>
      </c>
      <c r="Q58" s="215"/>
    </row>
    <row r="59" spans="2:17" ht="15" x14ac:dyDescent="0.25">
      <c r="C59" s="210" t="s">
        <v>63</v>
      </c>
      <c r="D59" s="294">
        <v>1.2999999999999999E-3</v>
      </c>
      <c r="E59" s="261">
        <v>-6.9999999999999999E-4</v>
      </c>
      <c r="F59" s="261">
        <v>-8.0000000000000004E-4</v>
      </c>
      <c r="G59" s="261"/>
      <c r="H59" s="261"/>
      <c r="I59" s="261"/>
      <c r="J59" t="s">
        <v>91</v>
      </c>
      <c r="Q59" s="215"/>
    </row>
    <row r="60" spans="2:17" ht="15" x14ac:dyDescent="0.25">
      <c r="C60" s="210" t="s">
        <v>84</v>
      </c>
      <c r="D60" s="210"/>
      <c r="E60" s="214"/>
      <c r="J60" t="s">
        <v>92</v>
      </c>
      <c r="Q60" s="215"/>
    </row>
    <row r="61" spans="2:17" ht="15" x14ac:dyDescent="0.25">
      <c r="C61" s="210" t="s">
        <v>85</v>
      </c>
      <c r="D61" s="210"/>
      <c r="E61" s="214"/>
      <c r="J61" t="s">
        <v>92</v>
      </c>
      <c r="Q61" s="215"/>
    </row>
    <row r="62" spans="2:17" ht="15" x14ac:dyDescent="0.25">
      <c r="C62" s="210" t="s">
        <v>86</v>
      </c>
      <c r="D62" s="210"/>
      <c r="E62" s="214"/>
      <c r="J62" t="s">
        <v>92</v>
      </c>
      <c r="Q62" s="215"/>
    </row>
    <row r="63" spans="2:17" ht="15" x14ac:dyDescent="0.25">
      <c r="C63" s="210"/>
      <c r="D63" s="210"/>
    </row>
    <row r="65" spans="2:17" x14ac:dyDescent="0.2">
      <c r="B65" s="257" t="s">
        <v>97</v>
      </c>
      <c r="C65" s="258"/>
    </row>
    <row r="66" spans="2:17" ht="15" x14ac:dyDescent="0.25">
      <c r="B66" s="213"/>
      <c r="D66" s="212" t="s">
        <v>125</v>
      </c>
      <c r="E66" s="212">
        <v>2021</v>
      </c>
      <c r="F66" s="212">
        <v>2022</v>
      </c>
      <c r="G66" s="212">
        <v>2023</v>
      </c>
      <c r="H66" s="212">
        <v>2024</v>
      </c>
      <c r="I66" s="212">
        <v>2025</v>
      </c>
    </row>
    <row r="67" spans="2:17" ht="15" x14ac:dyDescent="0.25">
      <c r="C67" s="210" t="s">
        <v>3</v>
      </c>
      <c r="D67" s="210"/>
      <c r="E67" s="351">
        <v>0.24</v>
      </c>
      <c r="F67" s="351">
        <v>0.24</v>
      </c>
      <c r="J67" t="s">
        <v>96</v>
      </c>
      <c r="Q67" s="215"/>
    </row>
    <row r="68" spans="2:17" ht="15" x14ac:dyDescent="0.25">
      <c r="C68" s="210" t="s">
        <v>79</v>
      </c>
      <c r="D68" s="210"/>
      <c r="E68" s="294">
        <v>5.9999999999999995E-4</v>
      </c>
      <c r="F68" s="294">
        <v>5.9999999999999995E-4</v>
      </c>
      <c r="J68" t="s">
        <v>91</v>
      </c>
      <c r="Q68" s="215"/>
    </row>
    <row r="69" spans="2:17" ht="15" x14ac:dyDescent="0.25">
      <c r="C69" s="210" t="s">
        <v>80</v>
      </c>
      <c r="D69" s="210"/>
      <c r="E69" s="294">
        <v>-1.15E-2</v>
      </c>
      <c r="F69" s="294">
        <v>-1.15E-2</v>
      </c>
      <c r="J69" t="s">
        <v>92</v>
      </c>
      <c r="Q69" s="215"/>
    </row>
    <row r="70" spans="2:17" ht="15" x14ac:dyDescent="0.25">
      <c r="C70" s="210" t="s">
        <v>81</v>
      </c>
      <c r="D70" s="210"/>
      <c r="E70" s="299">
        <v>5.1499999999999997E-2</v>
      </c>
      <c r="F70" s="299">
        <v>5.16E-2</v>
      </c>
      <c r="J70" t="s">
        <v>92</v>
      </c>
      <c r="Q70" s="215"/>
    </row>
    <row r="71" spans="2:17" ht="15" x14ac:dyDescent="0.25">
      <c r="C71" s="210" t="s">
        <v>82</v>
      </c>
      <c r="D71" s="210"/>
      <c r="E71" s="299">
        <v>4.41E-2</v>
      </c>
      <c r="F71" s="299">
        <v>4.4200000000000003E-2</v>
      </c>
      <c r="J71" t="s">
        <v>92</v>
      </c>
      <c r="Q71" s="215"/>
    </row>
    <row r="72" spans="2:17" ht="15" x14ac:dyDescent="0.25">
      <c r="C72" s="210" t="s">
        <v>65</v>
      </c>
      <c r="D72" s="210"/>
      <c r="E72" s="299">
        <v>-4.1200000000000001E-2</v>
      </c>
      <c r="F72" s="299">
        <v>-4.3099999999999999E-2</v>
      </c>
      <c r="J72" t="s">
        <v>92</v>
      </c>
      <c r="Q72" s="215"/>
    </row>
    <row r="73" spans="2:17" ht="15" x14ac:dyDescent="0.25">
      <c r="C73" s="210" t="s">
        <v>83</v>
      </c>
      <c r="D73" s="210"/>
      <c r="J73" t="s">
        <v>92</v>
      </c>
      <c r="Q73" s="215"/>
    </row>
    <row r="74" spans="2:17" ht="15" x14ac:dyDescent="0.25">
      <c r="C74" s="210" t="s">
        <v>63</v>
      </c>
      <c r="D74" s="210"/>
      <c r="E74" s="294">
        <v>-1E-4</v>
      </c>
      <c r="F74" s="294">
        <v>-2.0000000000000001E-4</v>
      </c>
      <c r="J74" t="s">
        <v>91</v>
      </c>
      <c r="Q74" s="215"/>
    </row>
    <row r="75" spans="2:17" ht="15" x14ac:dyDescent="0.25">
      <c r="C75" s="210" t="s">
        <v>84</v>
      </c>
      <c r="D75" s="210"/>
      <c r="E75" s="214"/>
      <c r="J75" t="s">
        <v>92</v>
      </c>
      <c r="Q75" s="215"/>
    </row>
    <row r="76" spans="2:17" ht="15" x14ac:dyDescent="0.25">
      <c r="C76" s="210" t="s">
        <v>85</v>
      </c>
      <c r="D76" s="210"/>
      <c r="E76" s="214"/>
      <c r="J76" t="s">
        <v>92</v>
      </c>
      <c r="Q76" s="215"/>
    </row>
    <row r="77" spans="2:17" ht="15" x14ac:dyDescent="0.25">
      <c r="C77" s="210" t="s">
        <v>86</v>
      </c>
      <c r="D77" s="210"/>
      <c r="E77" s="214"/>
      <c r="J77" t="s">
        <v>92</v>
      </c>
      <c r="Q77" s="215"/>
    </row>
    <row r="78" spans="2:17" x14ac:dyDescent="0.2">
      <c r="Q78" s="215"/>
    </row>
    <row r="79" spans="2:17" x14ac:dyDescent="0.2">
      <c r="B79" s="257" t="s">
        <v>131</v>
      </c>
      <c r="C79" s="258"/>
    </row>
    <row r="80" spans="2:17" ht="15" x14ac:dyDescent="0.25">
      <c r="B80" s="213"/>
      <c r="D80" s="212" t="s">
        <v>125</v>
      </c>
      <c r="E80" s="212">
        <v>2021</v>
      </c>
      <c r="F80" s="212">
        <v>2022</v>
      </c>
      <c r="G80" s="212">
        <v>2023</v>
      </c>
      <c r="H80" s="212">
        <v>2024</v>
      </c>
      <c r="I80" s="212">
        <v>2025</v>
      </c>
    </row>
    <row r="81" spans="2:10" ht="15" x14ac:dyDescent="0.25">
      <c r="C81" s="210" t="s">
        <v>3</v>
      </c>
      <c r="D81" s="210"/>
      <c r="E81" s="214"/>
      <c r="J81" t="s">
        <v>91</v>
      </c>
    </row>
    <row r="82" spans="2:10" ht="15" x14ac:dyDescent="0.25">
      <c r="C82" s="210" t="s">
        <v>79</v>
      </c>
      <c r="D82" s="210"/>
      <c r="E82" s="214"/>
      <c r="J82" t="s">
        <v>91</v>
      </c>
    </row>
    <row r="83" spans="2:10" ht="15" x14ac:dyDescent="0.25">
      <c r="C83" s="210" t="s">
        <v>80</v>
      </c>
      <c r="D83" s="210"/>
      <c r="E83" s="214"/>
      <c r="J83" t="s">
        <v>92</v>
      </c>
    </row>
    <row r="84" spans="2:10" ht="15" x14ac:dyDescent="0.25">
      <c r="C84" s="210" t="s">
        <v>81</v>
      </c>
      <c r="D84" s="210"/>
      <c r="E84" s="214"/>
      <c r="J84" t="s">
        <v>92</v>
      </c>
    </row>
    <row r="85" spans="2:10" ht="15" x14ac:dyDescent="0.25">
      <c r="C85" s="210" t="s">
        <v>82</v>
      </c>
      <c r="D85" s="210"/>
      <c r="E85" s="214"/>
      <c r="J85" t="s">
        <v>92</v>
      </c>
    </row>
    <row r="86" spans="2:10" ht="15" x14ac:dyDescent="0.25">
      <c r="C86" s="210" t="s">
        <v>65</v>
      </c>
      <c r="D86" s="210"/>
      <c r="E86" s="214"/>
      <c r="J86" t="s">
        <v>92</v>
      </c>
    </row>
    <row r="87" spans="2:10" ht="15" x14ac:dyDescent="0.25">
      <c r="C87" s="210" t="s">
        <v>83</v>
      </c>
      <c r="D87" s="210"/>
      <c r="E87" s="214"/>
      <c r="J87" t="s">
        <v>92</v>
      </c>
    </row>
    <row r="88" spans="2:10" ht="15" x14ac:dyDescent="0.25">
      <c r="C88" s="210" t="s">
        <v>63</v>
      </c>
      <c r="D88" s="210"/>
      <c r="E88" s="214"/>
      <c r="J88" t="s">
        <v>91</v>
      </c>
    </row>
    <row r="89" spans="2:10" ht="15" x14ac:dyDescent="0.25">
      <c r="C89" s="210" t="s">
        <v>84</v>
      </c>
      <c r="D89" s="210"/>
      <c r="E89" s="214"/>
      <c r="I89" s="101"/>
      <c r="J89" s="293" t="s">
        <v>92</v>
      </c>
    </row>
    <row r="90" spans="2:10" ht="15" x14ac:dyDescent="0.25">
      <c r="C90" s="210" t="s">
        <v>85</v>
      </c>
      <c r="D90" s="210"/>
      <c r="E90" s="214"/>
      <c r="I90" s="101"/>
      <c r="J90" s="293" t="s">
        <v>92</v>
      </c>
    </row>
    <row r="91" spans="2:10" ht="15" x14ac:dyDescent="0.25">
      <c r="C91" s="210" t="s">
        <v>86</v>
      </c>
      <c r="D91" s="210"/>
      <c r="E91" s="214"/>
      <c r="I91" s="101"/>
      <c r="J91" s="293" t="s">
        <v>92</v>
      </c>
    </row>
    <row r="92" spans="2:10" ht="15" x14ac:dyDescent="0.25">
      <c r="C92" s="210"/>
      <c r="D92" s="210"/>
      <c r="E92" s="214"/>
    </row>
    <row r="93" spans="2:10" x14ac:dyDescent="0.2">
      <c r="B93" s="257" t="s">
        <v>132</v>
      </c>
      <c r="C93" s="258"/>
    </row>
    <row r="94" spans="2:10" ht="15" x14ac:dyDescent="0.25">
      <c r="B94" s="213"/>
      <c r="D94" s="212" t="s">
        <v>125</v>
      </c>
      <c r="E94" s="212">
        <v>2021</v>
      </c>
      <c r="F94" s="212">
        <v>2022</v>
      </c>
      <c r="G94" s="212">
        <v>2023</v>
      </c>
      <c r="H94" s="212">
        <v>2024</v>
      </c>
      <c r="I94" s="212">
        <v>2025</v>
      </c>
    </row>
    <row r="95" spans="2:10" ht="15" x14ac:dyDescent="0.25">
      <c r="C95" s="210" t="s">
        <v>3</v>
      </c>
      <c r="D95" s="210"/>
      <c r="E95" s="214"/>
      <c r="J95" t="s">
        <v>91</v>
      </c>
    </row>
    <row r="96" spans="2:10" ht="15" x14ac:dyDescent="0.25">
      <c r="C96" s="210" t="s">
        <v>79</v>
      </c>
      <c r="D96" s="210"/>
      <c r="E96" s="214"/>
      <c r="J96" t="s">
        <v>91</v>
      </c>
    </row>
    <row r="97" spans="2:10" ht="15" x14ac:dyDescent="0.25">
      <c r="C97" s="210" t="s">
        <v>80</v>
      </c>
      <c r="D97" s="210"/>
      <c r="E97" s="214"/>
      <c r="J97" t="s">
        <v>92</v>
      </c>
    </row>
    <row r="98" spans="2:10" ht="15" x14ac:dyDescent="0.25">
      <c r="C98" s="210" t="s">
        <v>81</v>
      </c>
      <c r="D98" s="210"/>
      <c r="E98" s="214"/>
      <c r="J98" t="s">
        <v>92</v>
      </c>
    </row>
    <row r="99" spans="2:10" ht="15" x14ac:dyDescent="0.25">
      <c r="C99" s="210" t="s">
        <v>82</v>
      </c>
      <c r="D99" s="210"/>
      <c r="E99" s="214"/>
      <c r="J99" t="s">
        <v>92</v>
      </c>
    </row>
    <row r="100" spans="2:10" ht="15" x14ac:dyDescent="0.25">
      <c r="C100" s="210" t="s">
        <v>65</v>
      </c>
      <c r="D100" s="210"/>
      <c r="E100" s="214"/>
      <c r="J100" t="s">
        <v>92</v>
      </c>
    </row>
    <row r="101" spans="2:10" ht="15" x14ac:dyDescent="0.25">
      <c r="C101" s="210" t="s">
        <v>83</v>
      </c>
      <c r="D101" s="210"/>
      <c r="E101" s="214"/>
      <c r="J101" t="s">
        <v>92</v>
      </c>
    </row>
    <row r="102" spans="2:10" ht="15" x14ac:dyDescent="0.25">
      <c r="C102" s="210" t="s">
        <v>63</v>
      </c>
      <c r="D102" s="210"/>
      <c r="E102" s="214"/>
      <c r="J102" t="s">
        <v>91</v>
      </c>
    </row>
    <row r="103" spans="2:10" ht="15" x14ac:dyDescent="0.25">
      <c r="C103" s="210" t="s">
        <v>84</v>
      </c>
      <c r="D103" s="210"/>
      <c r="E103" s="214"/>
      <c r="J103" t="s">
        <v>92</v>
      </c>
    </row>
    <row r="104" spans="2:10" ht="15" x14ac:dyDescent="0.25">
      <c r="C104" s="210" t="s">
        <v>85</v>
      </c>
      <c r="D104" s="210"/>
      <c r="E104" s="214"/>
      <c r="J104" t="s">
        <v>92</v>
      </c>
    </row>
    <row r="105" spans="2:10" ht="15" x14ac:dyDescent="0.25">
      <c r="C105" s="210" t="s">
        <v>86</v>
      </c>
      <c r="D105" s="210"/>
      <c r="E105" s="214"/>
      <c r="J105" t="s">
        <v>92</v>
      </c>
    </row>
    <row r="106" spans="2:10" ht="15" x14ac:dyDescent="0.25">
      <c r="C106" s="210"/>
      <c r="D106" s="210"/>
      <c r="E106" s="214"/>
    </row>
    <row r="107" spans="2:10" x14ac:dyDescent="0.2">
      <c r="B107" s="257" t="s">
        <v>133</v>
      </c>
      <c r="C107" s="258"/>
    </row>
    <row r="108" spans="2:10" ht="15" x14ac:dyDescent="0.25">
      <c r="B108" s="213"/>
      <c r="D108" s="212" t="s">
        <v>125</v>
      </c>
      <c r="E108" s="212">
        <v>2021</v>
      </c>
      <c r="F108" s="212">
        <v>2022</v>
      </c>
      <c r="G108" s="212">
        <v>2023</v>
      </c>
      <c r="H108" s="212">
        <v>2024</v>
      </c>
      <c r="I108" s="212">
        <v>2025</v>
      </c>
    </row>
    <row r="109" spans="2:10" ht="15" x14ac:dyDescent="0.25">
      <c r="C109" s="210" t="s">
        <v>3</v>
      </c>
      <c r="D109" s="210"/>
      <c r="E109" s="214"/>
      <c r="J109" t="s">
        <v>91</v>
      </c>
    </row>
    <row r="110" spans="2:10" ht="15" x14ac:dyDescent="0.25">
      <c r="C110" s="210" t="s">
        <v>79</v>
      </c>
      <c r="D110" s="210"/>
      <c r="E110" s="214"/>
      <c r="J110" t="s">
        <v>91</v>
      </c>
    </row>
    <row r="111" spans="2:10" ht="15" x14ac:dyDescent="0.25">
      <c r="C111" s="210" t="s">
        <v>80</v>
      </c>
      <c r="D111" s="210"/>
      <c r="E111" s="214"/>
      <c r="J111" t="s">
        <v>92</v>
      </c>
    </row>
    <row r="112" spans="2:10" ht="15" x14ac:dyDescent="0.25">
      <c r="C112" s="210" t="s">
        <v>81</v>
      </c>
      <c r="D112" s="210"/>
      <c r="E112" s="214"/>
      <c r="J112" t="s">
        <v>92</v>
      </c>
    </row>
    <row r="113" spans="2:10" ht="15" x14ac:dyDescent="0.25">
      <c r="C113" s="210" t="s">
        <v>82</v>
      </c>
      <c r="D113" s="210"/>
      <c r="E113" s="214"/>
      <c r="J113" t="s">
        <v>92</v>
      </c>
    </row>
    <row r="114" spans="2:10" ht="15" x14ac:dyDescent="0.25">
      <c r="C114" s="210" t="s">
        <v>65</v>
      </c>
      <c r="D114" s="210"/>
      <c r="E114" s="214"/>
      <c r="J114" t="s">
        <v>92</v>
      </c>
    </row>
    <row r="115" spans="2:10" ht="15" x14ac:dyDescent="0.25">
      <c r="C115" s="210" t="s">
        <v>83</v>
      </c>
      <c r="D115" s="210"/>
      <c r="E115" s="214"/>
      <c r="J115" t="s">
        <v>92</v>
      </c>
    </row>
    <row r="116" spans="2:10" ht="15" x14ac:dyDescent="0.25">
      <c r="C116" s="210" t="s">
        <v>63</v>
      </c>
      <c r="D116" s="210"/>
      <c r="E116" s="214"/>
      <c r="J116" t="s">
        <v>91</v>
      </c>
    </row>
    <row r="117" spans="2:10" ht="15" x14ac:dyDescent="0.25">
      <c r="C117" s="210" t="s">
        <v>84</v>
      </c>
      <c r="D117" s="210"/>
      <c r="E117" s="214"/>
      <c r="J117" t="s">
        <v>92</v>
      </c>
    </row>
    <row r="118" spans="2:10" ht="15" x14ac:dyDescent="0.25">
      <c r="C118" s="210" t="s">
        <v>85</v>
      </c>
      <c r="D118" s="210"/>
      <c r="E118" s="214"/>
      <c r="J118" t="s">
        <v>92</v>
      </c>
    </row>
    <row r="119" spans="2:10" ht="15" x14ac:dyDescent="0.25">
      <c r="C119" s="210" t="s">
        <v>86</v>
      </c>
      <c r="D119" s="210"/>
      <c r="E119" s="214"/>
      <c r="J119" t="s">
        <v>92</v>
      </c>
    </row>
    <row r="120" spans="2:10" ht="15" x14ac:dyDescent="0.25">
      <c r="C120" s="210"/>
      <c r="D120" s="210"/>
      <c r="H120" t="s">
        <v>93</v>
      </c>
    </row>
    <row r="121" spans="2:10" x14ac:dyDescent="0.2">
      <c r="B121" s="213" t="s">
        <v>94</v>
      </c>
    </row>
    <row r="122" spans="2:10" ht="15" x14ac:dyDescent="0.25">
      <c r="D122" s="212" t="s">
        <v>125</v>
      </c>
      <c r="E122" s="212">
        <v>2021</v>
      </c>
      <c r="F122" s="212">
        <v>2022</v>
      </c>
      <c r="G122" s="212">
        <v>2023</v>
      </c>
      <c r="H122" s="212">
        <v>2024</v>
      </c>
      <c r="I122" s="212">
        <v>2025</v>
      </c>
    </row>
    <row r="123" spans="2:10" ht="15" x14ac:dyDescent="0.25">
      <c r="C123" s="210" t="s">
        <v>3</v>
      </c>
      <c r="D123" s="233">
        <v>-1.5E-3</v>
      </c>
      <c r="E123" s="261">
        <v>2.5999999999999999E-3</v>
      </c>
      <c r="F123" s="261"/>
      <c r="G123" s="233"/>
      <c r="H123" s="233"/>
      <c r="I123" s="233"/>
      <c r="J123" t="s">
        <v>91</v>
      </c>
    </row>
    <row r="124" spans="2:10" ht="15" x14ac:dyDescent="0.25">
      <c r="C124" s="210" t="s">
        <v>79</v>
      </c>
      <c r="D124" s="233">
        <v>-1.5E-3</v>
      </c>
      <c r="E124" s="261">
        <v>2.5999999999999999E-3</v>
      </c>
      <c r="F124" s="261"/>
      <c r="G124" s="233"/>
      <c r="H124" s="233"/>
      <c r="I124" s="233"/>
      <c r="J124" t="s">
        <v>91</v>
      </c>
    </row>
    <row r="125" spans="2:10" ht="15" x14ac:dyDescent="0.25">
      <c r="C125" s="210" t="s">
        <v>80</v>
      </c>
      <c r="D125" s="233">
        <v>-1.5E-3</v>
      </c>
      <c r="E125" s="261">
        <v>2.5999999999999999E-3</v>
      </c>
      <c r="F125" s="261"/>
      <c r="G125" s="233"/>
      <c r="H125" s="233"/>
      <c r="I125" s="233"/>
      <c r="J125" t="s">
        <v>91</v>
      </c>
    </row>
    <row r="126" spans="2:10" ht="15" x14ac:dyDescent="0.25">
      <c r="C126" s="210" t="s">
        <v>81</v>
      </c>
      <c r="D126" s="233">
        <v>-1.5E-3</v>
      </c>
      <c r="E126" s="261">
        <v>2.5999999999999999E-3</v>
      </c>
      <c r="F126" s="261"/>
      <c r="G126" s="233"/>
      <c r="H126" s="233"/>
      <c r="I126" s="233"/>
      <c r="J126" t="s">
        <v>91</v>
      </c>
    </row>
    <row r="127" spans="2:10" ht="15" x14ac:dyDescent="0.25">
      <c r="C127" s="210" t="s">
        <v>82</v>
      </c>
      <c r="D127" s="233">
        <v>-1.5E-3</v>
      </c>
      <c r="E127" s="261">
        <v>2.5999999999999999E-3</v>
      </c>
      <c r="F127" s="261"/>
      <c r="G127" s="233"/>
      <c r="H127" s="233"/>
      <c r="I127" s="233"/>
      <c r="J127" t="s">
        <v>91</v>
      </c>
    </row>
    <row r="128" spans="2:10" ht="15" x14ac:dyDescent="0.25">
      <c r="C128" s="210" t="s">
        <v>65</v>
      </c>
      <c r="D128" s="233">
        <v>-1.5E-3</v>
      </c>
      <c r="E128" s="261">
        <v>2.5999999999999999E-3</v>
      </c>
      <c r="F128" s="261"/>
      <c r="G128" s="233"/>
      <c r="H128" s="233"/>
      <c r="I128" s="233"/>
      <c r="J128" t="s">
        <v>91</v>
      </c>
    </row>
    <row r="129" spans="2:10" ht="15" x14ac:dyDescent="0.25">
      <c r="C129" s="210" t="s">
        <v>83</v>
      </c>
      <c r="D129" s="210"/>
      <c r="E129" s="261">
        <v>2.5999999999999999E-3</v>
      </c>
      <c r="J129" t="s">
        <v>91</v>
      </c>
    </row>
    <row r="130" spans="2:10" ht="15" x14ac:dyDescent="0.25">
      <c r="C130" s="210" t="s">
        <v>63</v>
      </c>
      <c r="D130" s="210"/>
      <c r="E130" s="214"/>
      <c r="J130" t="s">
        <v>91</v>
      </c>
    </row>
    <row r="131" spans="2:10" ht="15" x14ac:dyDescent="0.25">
      <c r="C131" s="210" t="s">
        <v>84</v>
      </c>
      <c r="D131" s="210"/>
      <c r="E131" s="214"/>
      <c r="J131" t="s">
        <v>91</v>
      </c>
    </row>
    <row r="132" spans="2:10" ht="15" x14ac:dyDescent="0.25">
      <c r="C132" s="210" t="s">
        <v>85</v>
      </c>
      <c r="D132" s="210"/>
      <c r="E132" s="214"/>
      <c r="J132" t="s">
        <v>91</v>
      </c>
    </row>
    <row r="133" spans="2:10" ht="15" x14ac:dyDescent="0.25">
      <c r="C133" s="210" t="s">
        <v>86</v>
      </c>
      <c r="D133" s="210"/>
      <c r="E133" s="214"/>
      <c r="J133" t="s">
        <v>91</v>
      </c>
    </row>
    <row r="135" spans="2:10" x14ac:dyDescent="0.2">
      <c r="B135" s="213" t="s">
        <v>104</v>
      </c>
      <c r="C135" s="213"/>
      <c r="D135" s="213"/>
      <c r="E135" s="213"/>
      <c r="F135" s="213"/>
      <c r="G135" s="213"/>
      <c r="H135" s="213"/>
      <c r="I135" s="213"/>
    </row>
    <row r="136" spans="2:10" x14ac:dyDescent="0.2">
      <c r="B136" s="213" t="s">
        <v>105</v>
      </c>
      <c r="C136" s="213"/>
      <c r="D136" s="213"/>
      <c r="E136" s="213"/>
      <c r="F136" s="213"/>
      <c r="G136" s="213"/>
      <c r="H136" s="213"/>
      <c r="I136" s="213"/>
    </row>
    <row r="137" spans="2:10" x14ac:dyDescent="0.2">
      <c r="B137" s="213"/>
      <c r="C137" s="213"/>
      <c r="D137" s="213"/>
      <c r="E137" s="213"/>
      <c r="F137" s="213"/>
      <c r="G137" s="213"/>
      <c r="H137" s="213"/>
      <c r="I137" s="213"/>
    </row>
    <row r="138" spans="2:10" ht="15" x14ac:dyDescent="0.25">
      <c r="D138" s="212" t="s">
        <v>125</v>
      </c>
      <c r="E138" s="212">
        <v>2021</v>
      </c>
      <c r="F138" s="212">
        <v>2022</v>
      </c>
      <c r="G138" s="212">
        <v>2023</v>
      </c>
      <c r="H138" s="212">
        <v>2024</v>
      </c>
      <c r="I138" s="212">
        <v>2025</v>
      </c>
    </row>
    <row r="139" spans="2:10" ht="15" x14ac:dyDescent="0.25">
      <c r="C139" s="210" t="s">
        <v>3</v>
      </c>
      <c r="D139" s="261">
        <v>0</v>
      </c>
      <c r="E139" s="233"/>
      <c r="F139" s="233"/>
      <c r="G139" s="233"/>
      <c r="H139" s="233"/>
      <c r="I139" s="233"/>
      <c r="J139" t="s">
        <v>91</v>
      </c>
    </row>
    <row r="140" spans="2:10" ht="15" x14ac:dyDescent="0.25">
      <c r="C140" s="210" t="s">
        <v>79</v>
      </c>
      <c r="D140" s="261">
        <v>0</v>
      </c>
      <c r="E140" s="233"/>
      <c r="F140" s="233"/>
      <c r="G140" s="233"/>
      <c r="H140" s="233"/>
      <c r="I140" s="233"/>
      <c r="J140" t="s">
        <v>91</v>
      </c>
    </row>
    <row r="141" spans="2:10" ht="15" x14ac:dyDescent="0.25">
      <c r="C141" s="210" t="s">
        <v>80</v>
      </c>
      <c r="D141" s="261">
        <v>-2.47E-2</v>
      </c>
      <c r="E141" s="261">
        <v>-0.1053</v>
      </c>
      <c r="F141" s="261"/>
      <c r="G141" s="233"/>
      <c r="H141" s="233"/>
      <c r="I141" s="233"/>
      <c r="J141" t="s">
        <v>92</v>
      </c>
    </row>
    <row r="142" spans="2:10" ht="15" x14ac:dyDescent="0.25">
      <c r="C142" s="210" t="s">
        <v>81</v>
      </c>
      <c r="D142" s="261">
        <v>0</v>
      </c>
      <c r="E142" s="261">
        <v>-0.1176</v>
      </c>
      <c r="F142" s="261"/>
      <c r="G142" s="233"/>
      <c r="H142" s="233"/>
      <c r="I142" s="233"/>
      <c r="J142" t="s">
        <v>92</v>
      </c>
    </row>
    <row r="143" spans="2:10" ht="15" x14ac:dyDescent="0.25">
      <c r="C143" s="210" t="s">
        <v>82</v>
      </c>
      <c r="D143" s="261">
        <v>0</v>
      </c>
      <c r="E143" s="233"/>
      <c r="F143" s="261"/>
      <c r="G143" s="233"/>
      <c r="H143" s="233"/>
      <c r="I143" s="233"/>
      <c r="J143" t="s">
        <v>92</v>
      </c>
    </row>
    <row r="144" spans="2:10" ht="15" x14ac:dyDescent="0.25">
      <c r="C144" s="210" t="s">
        <v>65</v>
      </c>
      <c r="D144" s="261">
        <v>0</v>
      </c>
      <c r="E144" s="233"/>
      <c r="F144" s="233"/>
      <c r="G144" s="233"/>
      <c r="H144" s="233"/>
      <c r="I144" s="233"/>
      <c r="J144" t="s">
        <v>92</v>
      </c>
    </row>
    <row r="145" spans="2:10" ht="15" x14ac:dyDescent="0.25">
      <c r="C145" s="210" t="s">
        <v>83</v>
      </c>
      <c r="D145" s="261">
        <v>0</v>
      </c>
      <c r="E145" s="233"/>
      <c r="F145" s="233"/>
      <c r="G145" s="233"/>
      <c r="H145" s="233"/>
      <c r="I145" s="233"/>
      <c r="J145" t="s">
        <v>92</v>
      </c>
    </row>
    <row r="146" spans="2:10" ht="15" x14ac:dyDescent="0.25">
      <c r="C146" s="210" t="s">
        <v>63</v>
      </c>
      <c r="D146" s="261">
        <v>0</v>
      </c>
      <c r="E146" s="233"/>
      <c r="F146" s="233"/>
      <c r="G146" s="233"/>
      <c r="H146" s="233"/>
      <c r="I146" s="233"/>
      <c r="J146" t="s">
        <v>91</v>
      </c>
    </row>
    <row r="147" spans="2:10" ht="15" x14ac:dyDescent="0.25">
      <c r="C147" s="210" t="s">
        <v>84</v>
      </c>
      <c r="D147" s="233">
        <v>0</v>
      </c>
      <c r="E147" s="225"/>
      <c r="F147" s="225"/>
      <c r="G147" s="225"/>
      <c r="H147" s="225"/>
      <c r="I147" s="225"/>
      <c r="J147" t="s">
        <v>92</v>
      </c>
    </row>
    <row r="148" spans="2:10" ht="15" x14ac:dyDescent="0.25">
      <c r="C148" s="210" t="s">
        <v>85</v>
      </c>
      <c r="D148" s="233">
        <v>0</v>
      </c>
      <c r="E148" s="225"/>
      <c r="F148" s="225"/>
      <c r="G148" s="225"/>
      <c r="H148" s="225"/>
      <c r="I148" s="225"/>
      <c r="J148" t="s">
        <v>92</v>
      </c>
    </row>
    <row r="149" spans="2:10" ht="15" x14ac:dyDescent="0.25">
      <c r="C149" s="210" t="s">
        <v>86</v>
      </c>
      <c r="D149" s="233">
        <v>0</v>
      </c>
      <c r="E149" s="225"/>
      <c r="F149" s="225"/>
      <c r="G149" s="225"/>
      <c r="H149" s="225"/>
      <c r="I149" s="225"/>
      <c r="J149" t="s">
        <v>92</v>
      </c>
    </row>
    <row r="151" spans="2:10" x14ac:dyDescent="0.2">
      <c r="B151" s="213" t="s">
        <v>28</v>
      </c>
    </row>
    <row r="152" spans="2:10" ht="15" x14ac:dyDescent="0.25">
      <c r="D152" s="212" t="s">
        <v>125</v>
      </c>
      <c r="E152" s="212">
        <v>2021</v>
      </c>
      <c r="F152" s="212">
        <v>2022</v>
      </c>
      <c r="G152" s="212">
        <v>2023</v>
      </c>
      <c r="H152" s="212">
        <v>2024</v>
      </c>
      <c r="I152" s="212">
        <v>2025</v>
      </c>
    </row>
    <row r="153" spans="2:10" ht="15" x14ac:dyDescent="0.25">
      <c r="C153" s="210" t="s">
        <v>3</v>
      </c>
      <c r="D153" s="261">
        <v>7.6E-3</v>
      </c>
      <c r="E153" s="261">
        <v>7.4000000000000003E-3</v>
      </c>
      <c r="F153" s="261">
        <v>7.4000000000000003E-3</v>
      </c>
      <c r="G153" s="261">
        <v>7.4000000000000003E-3</v>
      </c>
      <c r="H153" s="261">
        <v>7.4000000000000003E-3</v>
      </c>
      <c r="I153" s="261">
        <v>7.4000000000000003E-3</v>
      </c>
      <c r="J153" t="s">
        <v>91</v>
      </c>
    </row>
    <row r="154" spans="2:10" ht="15" x14ac:dyDescent="0.25">
      <c r="C154" s="210" t="s">
        <v>79</v>
      </c>
      <c r="D154" s="261">
        <v>7.1000000000000004E-3</v>
      </c>
      <c r="E154" s="261">
        <v>6.8999999999999999E-3</v>
      </c>
      <c r="F154" s="261">
        <v>6.8999999999999999E-3</v>
      </c>
      <c r="G154" s="261">
        <v>6.8999999999999999E-3</v>
      </c>
      <c r="H154" s="261">
        <v>6.8999999999999999E-3</v>
      </c>
      <c r="I154" s="261">
        <v>6.8999999999999999E-3</v>
      </c>
      <c r="J154" t="s">
        <v>91</v>
      </c>
    </row>
    <row r="155" spans="2:10" ht="15" x14ac:dyDescent="0.25">
      <c r="C155" s="210" t="s">
        <v>80</v>
      </c>
      <c r="D155" s="261">
        <v>2.9016999999999999</v>
      </c>
      <c r="E155" s="261">
        <v>2.8389000000000002</v>
      </c>
      <c r="F155" s="261">
        <v>2.8389000000000002</v>
      </c>
      <c r="G155" s="261">
        <v>2.8389000000000002</v>
      </c>
      <c r="H155" s="261">
        <v>2.8389000000000002</v>
      </c>
      <c r="I155" s="261">
        <v>2.8389000000000002</v>
      </c>
      <c r="J155" t="s">
        <v>92</v>
      </c>
    </row>
    <row r="156" spans="2:10" ht="15" x14ac:dyDescent="0.25">
      <c r="C156" s="210" t="s">
        <v>81</v>
      </c>
      <c r="D156" s="261">
        <v>3.0127999999999999</v>
      </c>
      <c r="E156" s="261">
        <v>2.9476</v>
      </c>
      <c r="F156" s="261">
        <v>2.9476</v>
      </c>
      <c r="G156" s="261">
        <v>2.9476</v>
      </c>
      <c r="H156" s="261">
        <v>2.9476</v>
      </c>
      <c r="I156" s="261">
        <v>2.9476</v>
      </c>
      <c r="J156" t="s">
        <v>92</v>
      </c>
    </row>
    <row r="157" spans="2:10" ht="15" x14ac:dyDescent="0.25">
      <c r="C157" s="210" t="s">
        <v>82</v>
      </c>
      <c r="D157" s="261">
        <v>3.3399000000000001</v>
      </c>
      <c r="E157" s="261">
        <v>3.2675999999999998</v>
      </c>
      <c r="F157" s="261">
        <v>3.2675999999999998</v>
      </c>
      <c r="G157" s="261">
        <v>3.2675999999999998</v>
      </c>
      <c r="H157" s="261">
        <v>3.2675999999999998</v>
      </c>
      <c r="I157" s="261">
        <v>3.2675999999999998</v>
      </c>
      <c r="J157" t="s">
        <v>92</v>
      </c>
    </row>
    <row r="158" spans="2:10" ht="15" x14ac:dyDescent="0.25">
      <c r="C158" s="210" t="s">
        <v>65</v>
      </c>
      <c r="D158" s="261">
        <v>2.1528999999999998</v>
      </c>
      <c r="E158" s="261">
        <v>2.1063000000000001</v>
      </c>
      <c r="F158" s="261">
        <v>2.1063000000000001</v>
      </c>
      <c r="G158" s="261">
        <v>2.1063000000000001</v>
      </c>
      <c r="H158" s="261">
        <v>2.1063000000000001</v>
      </c>
      <c r="I158" s="261">
        <v>2.1063000000000001</v>
      </c>
      <c r="J158" t="s">
        <v>92</v>
      </c>
    </row>
    <row r="159" spans="2:10" ht="15" x14ac:dyDescent="0.25">
      <c r="C159" s="210" t="s">
        <v>83</v>
      </c>
      <c r="D159" s="261">
        <v>2.1419999999999999</v>
      </c>
      <c r="E159" s="261">
        <v>2.0956000000000001</v>
      </c>
      <c r="F159" s="261">
        <v>2.0956000000000001</v>
      </c>
      <c r="G159" s="261">
        <v>2.0956000000000001</v>
      </c>
      <c r="H159" s="261">
        <v>2.0956000000000001</v>
      </c>
      <c r="I159" s="261">
        <v>2.0956000000000001</v>
      </c>
      <c r="J159" t="s">
        <v>92</v>
      </c>
    </row>
    <row r="160" spans="2:10" ht="15" x14ac:dyDescent="0.25">
      <c r="C160" s="210" t="s">
        <v>63</v>
      </c>
      <c r="D160" s="261">
        <v>7.1000000000000004E-3</v>
      </c>
      <c r="E160" s="261">
        <v>6.8999999999999999E-3</v>
      </c>
      <c r="F160" s="261">
        <v>6.8999999999999999E-3</v>
      </c>
      <c r="G160" s="261">
        <v>6.8999999999999999E-3</v>
      </c>
      <c r="H160" s="261">
        <v>6.8999999999999999E-3</v>
      </c>
      <c r="I160" s="261">
        <v>6.8999999999999999E-3</v>
      </c>
      <c r="J160" t="s">
        <v>92</v>
      </c>
    </row>
    <row r="161" spans="2:10" ht="15" x14ac:dyDescent="0.25">
      <c r="C161" s="210" t="s">
        <v>84</v>
      </c>
      <c r="D161" s="210"/>
      <c r="E161" s="225"/>
      <c r="J161" t="s">
        <v>92</v>
      </c>
    </row>
    <row r="162" spans="2:10" ht="15" x14ac:dyDescent="0.25">
      <c r="C162" s="210" t="s">
        <v>85</v>
      </c>
      <c r="D162" s="210"/>
      <c r="E162" s="225"/>
      <c r="J162" t="s">
        <v>92</v>
      </c>
    </row>
    <row r="163" spans="2:10" ht="15" x14ac:dyDescent="0.25">
      <c r="C163" s="210" t="s">
        <v>86</v>
      </c>
      <c r="D163" s="210"/>
      <c r="E163" s="225"/>
      <c r="J163" t="s">
        <v>92</v>
      </c>
    </row>
    <row r="165" spans="2:10" x14ac:dyDescent="0.2">
      <c r="B165" s="213" t="s">
        <v>29</v>
      </c>
    </row>
    <row r="166" spans="2:10" ht="15" x14ac:dyDescent="0.25">
      <c r="D166" s="212" t="s">
        <v>125</v>
      </c>
      <c r="E166" s="212">
        <v>2021</v>
      </c>
      <c r="F166" s="212">
        <v>2022</v>
      </c>
      <c r="G166" s="212">
        <v>2023</v>
      </c>
      <c r="H166" s="212">
        <v>2024</v>
      </c>
      <c r="I166" s="212">
        <v>2025</v>
      </c>
    </row>
    <row r="167" spans="2:10" ht="15" x14ac:dyDescent="0.25">
      <c r="C167" s="210" t="s">
        <v>3</v>
      </c>
      <c r="D167" s="261">
        <v>5.1999999999999998E-3</v>
      </c>
      <c r="E167" s="261">
        <v>5.1999999999999998E-3</v>
      </c>
      <c r="F167" s="261">
        <v>5.1999999999999998E-3</v>
      </c>
      <c r="G167" s="261">
        <v>5.1999999999999998E-3</v>
      </c>
      <c r="H167" s="261">
        <v>5.1999999999999998E-3</v>
      </c>
      <c r="I167" s="261">
        <v>5.1999999999999998E-3</v>
      </c>
      <c r="J167" t="s">
        <v>91</v>
      </c>
    </row>
    <row r="168" spans="2:10" ht="15" x14ac:dyDescent="0.25">
      <c r="C168" s="210" t="s">
        <v>79</v>
      </c>
      <c r="D168" s="261">
        <v>5.0000000000000001E-3</v>
      </c>
      <c r="E168" s="261">
        <v>5.0000000000000001E-3</v>
      </c>
      <c r="F168" s="261">
        <v>5.0000000000000001E-3</v>
      </c>
      <c r="G168" s="261">
        <v>5.0000000000000001E-3</v>
      </c>
      <c r="H168" s="261">
        <v>5.0000000000000001E-3</v>
      </c>
      <c r="I168" s="261">
        <v>5.0000000000000001E-3</v>
      </c>
      <c r="J168" t="s">
        <v>91</v>
      </c>
    </row>
    <row r="169" spans="2:10" ht="15" x14ac:dyDescent="0.25">
      <c r="C169" s="210" t="s">
        <v>80</v>
      </c>
      <c r="D169" s="261">
        <v>2.0474000000000001</v>
      </c>
      <c r="E169" s="261">
        <v>2.0426000000000002</v>
      </c>
      <c r="F169" s="261">
        <v>2.0426000000000002</v>
      </c>
      <c r="G169" s="261">
        <v>2.0426000000000002</v>
      </c>
      <c r="H169" s="261">
        <v>2.0426000000000002</v>
      </c>
      <c r="I169" s="261">
        <v>2.0426000000000002</v>
      </c>
      <c r="J169" t="s">
        <v>92</v>
      </c>
    </row>
    <row r="170" spans="2:10" ht="15" x14ac:dyDescent="0.25">
      <c r="C170" s="210" t="s">
        <v>81</v>
      </c>
      <c r="D170" s="261">
        <v>2.1882000000000001</v>
      </c>
      <c r="E170" s="261">
        <v>2.1831</v>
      </c>
      <c r="F170" s="261">
        <v>2.1831</v>
      </c>
      <c r="G170" s="261">
        <v>2.1831</v>
      </c>
      <c r="H170" s="261">
        <v>2.1831</v>
      </c>
      <c r="I170" s="261">
        <v>2.1831</v>
      </c>
      <c r="J170" t="s">
        <v>92</v>
      </c>
    </row>
    <row r="171" spans="2:10" ht="15" x14ac:dyDescent="0.25">
      <c r="C171" s="210" t="s">
        <v>82</v>
      </c>
      <c r="D171" s="261">
        <v>2.4641999999999999</v>
      </c>
      <c r="E171" s="261">
        <v>2.4584999999999999</v>
      </c>
      <c r="F171" s="261">
        <v>2.4584999999999999</v>
      </c>
      <c r="G171" s="261">
        <v>2.4584999999999999</v>
      </c>
      <c r="H171" s="261">
        <v>2.4584999999999999</v>
      </c>
      <c r="I171" s="261">
        <v>2.4584999999999999</v>
      </c>
      <c r="J171" t="s">
        <v>92</v>
      </c>
    </row>
    <row r="172" spans="2:10" ht="15" x14ac:dyDescent="0.25">
      <c r="C172" s="210" t="s">
        <v>65</v>
      </c>
      <c r="D172" s="261">
        <v>1.5528</v>
      </c>
      <c r="E172" s="261">
        <v>1.5491999999999999</v>
      </c>
      <c r="F172" s="261">
        <v>1.5491999999999999</v>
      </c>
      <c r="G172" s="261">
        <v>1.5491999999999999</v>
      </c>
      <c r="H172" s="261">
        <v>1.5491999999999999</v>
      </c>
      <c r="I172" s="261">
        <v>1.5491999999999999</v>
      </c>
      <c r="J172" t="s">
        <v>92</v>
      </c>
    </row>
    <row r="173" spans="2:10" ht="15" x14ac:dyDescent="0.25">
      <c r="C173" s="210" t="s">
        <v>83</v>
      </c>
      <c r="D173" s="261">
        <v>1.5210999999999999</v>
      </c>
      <c r="E173" s="261">
        <v>1.5176000000000001</v>
      </c>
      <c r="F173" s="261">
        <v>1.5176000000000001</v>
      </c>
      <c r="G173" s="261">
        <v>1.5176000000000001</v>
      </c>
      <c r="H173" s="261">
        <v>1.5176000000000001</v>
      </c>
      <c r="I173" s="261">
        <v>1.5176000000000001</v>
      </c>
      <c r="J173" t="s">
        <v>92</v>
      </c>
    </row>
    <row r="174" spans="2:10" ht="15" x14ac:dyDescent="0.25">
      <c r="C174" s="210" t="s">
        <v>63</v>
      </c>
      <c r="D174" s="261">
        <v>5.0000000000000001E-3</v>
      </c>
      <c r="E174" s="261">
        <v>5.0000000000000001E-3</v>
      </c>
      <c r="F174" s="261">
        <v>5.0000000000000001E-3</v>
      </c>
      <c r="G174" s="261">
        <v>5.0000000000000001E-3</v>
      </c>
      <c r="H174" s="261">
        <v>5.0000000000000001E-3</v>
      </c>
      <c r="I174" s="261">
        <v>5.0000000000000001E-3</v>
      </c>
      <c r="J174" t="s">
        <v>92</v>
      </c>
    </row>
    <row r="175" spans="2:10" ht="15" x14ac:dyDescent="0.25">
      <c r="C175" s="210" t="s">
        <v>84</v>
      </c>
      <c r="D175" s="210"/>
      <c r="E175" s="225"/>
      <c r="J175" t="s">
        <v>92</v>
      </c>
    </row>
    <row r="176" spans="2:10" ht="15" x14ac:dyDescent="0.25">
      <c r="C176" s="210" t="s">
        <v>85</v>
      </c>
      <c r="D176" s="210"/>
      <c r="E176" s="225"/>
      <c r="J176" t="s">
        <v>92</v>
      </c>
    </row>
    <row r="177" spans="2:10" ht="15" x14ac:dyDescent="0.25">
      <c r="C177" s="210" t="s">
        <v>86</v>
      </c>
      <c r="D177" s="210"/>
      <c r="E177" s="225"/>
      <c r="J177" t="s">
        <v>92</v>
      </c>
    </row>
    <row r="179" spans="2:10" x14ac:dyDescent="0.2">
      <c r="B179" s="213" t="s">
        <v>31</v>
      </c>
    </row>
    <row r="180" spans="2:10" ht="15" x14ac:dyDescent="0.25">
      <c r="D180" s="212" t="s">
        <v>125</v>
      </c>
      <c r="E180" s="212">
        <v>2021</v>
      </c>
      <c r="F180" s="212">
        <v>2022</v>
      </c>
      <c r="G180" s="212">
        <v>2023</v>
      </c>
      <c r="H180" s="212">
        <v>2024</v>
      </c>
      <c r="I180" s="212">
        <v>2025</v>
      </c>
    </row>
    <row r="181" spans="2:10" ht="15" x14ac:dyDescent="0.2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5" x14ac:dyDescent="0.2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5" x14ac:dyDescent="0.2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5" x14ac:dyDescent="0.2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5" x14ac:dyDescent="0.2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5" x14ac:dyDescent="0.2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5" x14ac:dyDescent="0.2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5" x14ac:dyDescent="0.2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5" x14ac:dyDescent="0.2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5" x14ac:dyDescent="0.2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5" x14ac:dyDescent="0.2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x14ac:dyDescent="0.2">
      <c r="B193" s="213" t="s">
        <v>32</v>
      </c>
    </row>
    <row r="194" spans="2:10" ht="15" x14ac:dyDescent="0.25">
      <c r="D194" s="212" t="s">
        <v>125</v>
      </c>
      <c r="E194" s="212">
        <v>2021</v>
      </c>
      <c r="F194" s="212">
        <v>2022</v>
      </c>
      <c r="G194" s="212">
        <v>2023</v>
      </c>
      <c r="H194" s="212">
        <v>2024</v>
      </c>
      <c r="I194" s="212">
        <v>2025</v>
      </c>
    </row>
    <row r="195" spans="2:10" ht="15" x14ac:dyDescent="0.2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5" x14ac:dyDescent="0.2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5" x14ac:dyDescent="0.2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5" x14ac:dyDescent="0.2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5" x14ac:dyDescent="0.2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5" x14ac:dyDescent="0.2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5" x14ac:dyDescent="0.2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5" x14ac:dyDescent="0.2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5" x14ac:dyDescent="0.2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5" x14ac:dyDescent="0.2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5" x14ac:dyDescent="0.2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x14ac:dyDescent="0.2">
      <c r="B207" s="213" t="s">
        <v>33</v>
      </c>
    </row>
    <row r="208" spans="2:10" ht="15" x14ac:dyDescent="0.25">
      <c r="D208" s="212" t="s">
        <v>125</v>
      </c>
      <c r="E208" s="212">
        <v>2021</v>
      </c>
      <c r="F208" s="212">
        <v>2022</v>
      </c>
      <c r="G208" s="212">
        <v>2023</v>
      </c>
      <c r="H208" s="212">
        <v>2024</v>
      </c>
      <c r="I208" s="212">
        <v>2025</v>
      </c>
    </row>
    <row r="209" spans="2:10" ht="15" x14ac:dyDescent="0.25">
      <c r="C209" s="210" t="s">
        <v>3</v>
      </c>
      <c r="D209" s="298">
        <v>0.25</v>
      </c>
      <c r="E209" s="298">
        <v>0.62</v>
      </c>
      <c r="F209" s="298">
        <v>0.64</v>
      </c>
      <c r="G209" s="298">
        <v>0.66</v>
      </c>
      <c r="H209" s="298">
        <v>0.68</v>
      </c>
      <c r="I209" s="298">
        <v>0.7</v>
      </c>
      <c r="J209" t="s">
        <v>96</v>
      </c>
    </row>
    <row r="210" spans="2:10" ht="15" x14ac:dyDescent="0.25">
      <c r="C210" s="210" t="s">
        <v>79</v>
      </c>
      <c r="D210" s="298">
        <v>0.25</v>
      </c>
      <c r="E210" s="298">
        <v>0.62</v>
      </c>
      <c r="F210" s="298">
        <v>0.64</v>
      </c>
      <c r="G210" s="298">
        <v>0.66</v>
      </c>
      <c r="H210" s="298">
        <v>0.68</v>
      </c>
      <c r="I210" s="298">
        <v>0.7</v>
      </c>
      <c r="J210" t="s">
        <v>96</v>
      </c>
    </row>
    <row r="211" spans="2:10" ht="15" x14ac:dyDescent="0.25">
      <c r="C211" s="210" t="s">
        <v>80</v>
      </c>
      <c r="D211" s="298">
        <v>0.25</v>
      </c>
      <c r="E211" s="298">
        <v>0.62</v>
      </c>
      <c r="F211" s="298">
        <v>0.64</v>
      </c>
      <c r="G211" s="298">
        <v>0.66</v>
      </c>
      <c r="H211" s="298">
        <v>0.68</v>
      </c>
      <c r="I211" s="298">
        <v>0.7</v>
      </c>
      <c r="J211" t="s">
        <v>96</v>
      </c>
    </row>
    <row r="212" spans="2:10" ht="15" x14ac:dyDescent="0.25">
      <c r="C212" s="210" t="s">
        <v>81</v>
      </c>
      <c r="D212" s="298">
        <v>0.25</v>
      </c>
      <c r="E212" s="298">
        <v>0.62</v>
      </c>
      <c r="F212" s="298">
        <v>0.64</v>
      </c>
      <c r="G212" s="298">
        <v>0.66</v>
      </c>
      <c r="H212" s="298">
        <v>0.68</v>
      </c>
      <c r="I212" s="298">
        <v>0.7</v>
      </c>
      <c r="J212" t="s">
        <v>96</v>
      </c>
    </row>
    <row r="213" spans="2:10" ht="15" x14ac:dyDescent="0.25">
      <c r="C213" s="210" t="s">
        <v>82</v>
      </c>
      <c r="D213" s="298">
        <v>0.25</v>
      </c>
      <c r="E213" s="298">
        <v>0.62</v>
      </c>
      <c r="F213" s="298">
        <v>0.64</v>
      </c>
      <c r="G213" s="298">
        <v>0.66</v>
      </c>
      <c r="H213" s="298">
        <v>0.68</v>
      </c>
      <c r="I213" s="298">
        <v>0.7</v>
      </c>
      <c r="J213" t="s">
        <v>96</v>
      </c>
    </row>
    <row r="214" spans="2:10" ht="15" x14ac:dyDescent="0.25">
      <c r="C214" s="210" t="s">
        <v>65</v>
      </c>
      <c r="D214" s="298">
        <v>0.25</v>
      </c>
      <c r="E214" s="298">
        <v>0.62</v>
      </c>
      <c r="F214" s="298">
        <v>0.64</v>
      </c>
      <c r="G214" s="298">
        <v>0.66</v>
      </c>
      <c r="H214" s="298">
        <v>0.68</v>
      </c>
      <c r="I214" s="298">
        <v>0.7</v>
      </c>
      <c r="J214" t="s">
        <v>96</v>
      </c>
    </row>
    <row r="215" spans="2:10" ht="15" x14ac:dyDescent="0.25">
      <c r="C215" s="210" t="s">
        <v>83</v>
      </c>
      <c r="D215" s="298">
        <v>0.25</v>
      </c>
      <c r="E215" s="298">
        <v>0.62</v>
      </c>
      <c r="F215" s="298">
        <v>0.64</v>
      </c>
      <c r="G215" s="298">
        <v>0.66</v>
      </c>
      <c r="H215" s="298">
        <v>0.68</v>
      </c>
      <c r="I215" s="298">
        <v>0.7</v>
      </c>
      <c r="J215" t="s">
        <v>96</v>
      </c>
    </row>
    <row r="216" spans="2:10" ht="15" x14ac:dyDescent="0.25">
      <c r="C216" s="210" t="s">
        <v>63</v>
      </c>
      <c r="D216" s="298">
        <v>0.25</v>
      </c>
      <c r="E216" s="298">
        <v>0.62</v>
      </c>
      <c r="F216" s="298">
        <v>0.64</v>
      </c>
      <c r="G216" s="298">
        <v>0.66</v>
      </c>
      <c r="H216" s="298">
        <v>0.68</v>
      </c>
      <c r="I216" s="298">
        <v>0.7</v>
      </c>
      <c r="J216" t="s">
        <v>96</v>
      </c>
    </row>
    <row r="217" spans="2:10" ht="15" x14ac:dyDescent="0.25">
      <c r="C217" s="210" t="s">
        <v>84</v>
      </c>
      <c r="D217" s="298">
        <v>0.25</v>
      </c>
      <c r="E217" s="298">
        <v>0.62</v>
      </c>
      <c r="F217" s="298">
        <v>0.64</v>
      </c>
      <c r="G217" s="298">
        <v>0.66</v>
      </c>
      <c r="H217" s="298">
        <v>0.68</v>
      </c>
      <c r="I217" s="298">
        <v>0.7</v>
      </c>
      <c r="J217" t="s">
        <v>96</v>
      </c>
    </row>
    <row r="218" spans="2:10" ht="15" x14ac:dyDescent="0.25">
      <c r="C218" s="210" t="s">
        <v>85</v>
      </c>
      <c r="D218" s="298">
        <v>0.25</v>
      </c>
      <c r="E218" s="298">
        <v>0.62</v>
      </c>
      <c r="F218" s="298">
        <v>0.64</v>
      </c>
      <c r="G218" s="298">
        <v>0.66</v>
      </c>
      <c r="H218" s="298">
        <v>0.68</v>
      </c>
      <c r="I218" s="298">
        <v>0.7</v>
      </c>
      <c r="J218" t="s">
        <v>96</v>
      </c>
    </row>
    <row r="219" spans="2:10" ht="15" x14ac:dyDescent="0.25">
      <c r="C219" s="210" t="s">
        <v>86</v>
      </c>
      <c r="D219" s="298">
        <v>0.25</v>
      </c>
      <c r="E219" s="298">
        <v>0.62</v>
      </c>
      <c r="F219" s="298">
        <v>0.64</v>
      </c>
      <c r="G219" s="298">
        <v>0.66</v>
      </c>
      <c r="H219" s="298">
        <v>0.68</v>
      </c>
      <c r="I219" s="298">
        <v>0.7</v>
      </c>
      <c r="J219" t="s">
        <v>96</v>
      </c>
    </row>
    <row r="220" spans="2:10" ht="15" x14ac:dyDescent="0.25">
      <c r="C220" s="210"/>
      <c r="D220" s="210"/>
      <c r="E220" s="214"/>
      <c r="F220" s="214"/>
      <c r="G220" s="214"/>
      <c r="H220" s="214"/>
      <c r="I220" s="214"/>
    </row>
    <row r="221" spans="2:10" ht="15" x14ac:dyDescent="0.25">
      <c r="B221" s="213" t="s">
        <v>130</v>
      </c>
      <c r="D221" s="212" t="s">
        <v>125</v>
      </c>
      <c r="E221" s="212">
        <v>2021</v>
      </c>
      <c r="F221" s="212">
        <v>2022</v>
      </c>
      <c r="G221" s="212">
        <v>2023</v>
      </c>
      <c r="H221" s="212">
        <v>2024</v>
      </c>
      <c r="I221" s="212">
        <v>2025</v>
      </c>
    </row>
    <row r="222" spans="2:10" ht="15" x14ac:dyDescent="0.25">
      <c r="C222" s="210" t="s">
        <v>34</v>
      </c>
      <c r="D222" s="295">
        <v>0.10100000000000001</v>
      </c>
      <c r="E222" s="295">
        <v>0.10100000000000001</v>
      </c>
      <c r="F222" s="295">
        <v>0.10100000000000001</v>
      </c>
      <c r="G222" s="295">
        <v>0.10100000000000001</v>
      </c>
      <c r="H222" s="295">
        <v>0.10100000000000001</v>
      </c>
      <c r="I222" s="295">
        <v>0.10100000000000001</v>
      </c>
    </row>
    <row r="223" spans="2:10" ht="15" x14ac:dyDescent="0.25">
      <c r="C223" s="210" t="s">
        <v>35</v>
      </c>
      <c r="D223" s="295">
        <v>0.14399999999999999</v>
      </c>
      <c r="E223" s="295">
        <v>0.14399999999999999</v>
      </c>
      <c r="F223" s="295">
        <v>0.14399999999999999</v>
      </c>
      <c r="G223" s="295">
        <v>0.14399999999999999</v>
      </c>
      <c r="H223" s="295">
        <v>0.14399999999999999</v>
      </c>
      <c r="I223" s="295">
        <v>0.14399999999999999</v>
      </c>
    </row>
    <row r="224" spans="2:10" ht="15" x14ac:dyDescent="0.25">
      <c r="C224" s="210" t="s">
        <v>36</v>
      </c>
      <c r="D224" s="295">
        <v>0.20799999999999999</v>
      </c>
      <c r="E224" s="295">
        <v>0.20799999999999999</v>
      </c>
      <c r="F224" s="295">
        <v>0.20799999999999999</v>
      </c>
      <c r="G224" s="295">
        <v>0.20799999999999999</v>
      </c>
      <c r="H224" s="295">
        <v>0.20799999999999999</v>
      </c>
      <c r="I224" s="295">
        <v>0.20799999999999999</v>
      </c>
    </row>
    <row r="225" spans="2:10" ht="15" x14ac:dyDescent="0.25">
      <c r="C225" s="210"/>
      <c r="D225" s="210"/>
      <c r="E225" s="296"/>
      <c r="F225" s="296"/>
      <c r="G225" s="296"/>
      <c r="H225" s="296"/>
      <c r="I225" s="296"/>
    </row>
    <row r="226" spans="2:10" ht="15" x14ac:dyDescent="0.25">
      <c r="C226" s="210" t="s">
        <v>37</v>
      </c>
      <c r="D226" s="297">
        <v>0.11899999999999999</v>
      </c>
      <c r="E226" s="297">
        <v>0.11899999999999999</v>
      </c>
      <c r="F226" s="297">
        <v>0.11899999999999999</v>
      </c>
      <c r="G226" s="297">
        <v>0.11899999999999999</v>
      </c>
      <c r="H226" s="297">
        <v>0.11899999999999999</v>
      </c>
      <c r="I226" s="297">
        <v>0.11899999999999999</v>
      </c>
    </row>
    <row r="227" spans="2:10" ht="15" x14ac:dyDescent="0.25">
      <c r="C227" s="210" t="s">
        <v>38</v>
      </c>
      <c r="D227" s="297">
        <v>0.13900000000000001</v>
      </c>
      <c r="E227" s="297">
        <v>0.13900000000000001</v>
      </c>
      <c r="F227" s="297">
        <v>0.13900000000000001</v>
      </c>
      <c r="G227" s="297">
        <v>0.13900000000000001</v>
      </c>
      <c r="H227" s="297">
        <v>0.13900000000000001</v>
      </c>
      <c r="I227" s="297">
        <v>0.13900000000000001</v>
      </c>
    </row>
    <row r="228" spans="2:10" ht="15" x14ac:dyDescent="0.25">
      <c r="C228" s="210"/>
      <c r="D228" s="210"/>
      <c r="E228" s="296"/>
      <c r="F228" s="296"/>
      <c r="G228" s="296"/>
      <c r="H228" s="296"/>
      <c r="I228" s="296"/>
    </row>
    <row r="229" spans="2:10" ht="15" x14ac:dyDescent="0.25">
      <c r="C229" s="210" t="s">
        <v>124</v>
      </c>
      <c r="D229" s="296">
        <v>0.1101</v>
      </c>
      <c r="E229" s="296">
        <v>0.1101</v>
      </c>
      <c r="F229" s="296">
        <v>0.1101</v>
      </c>
      <c r="G229" s="296">
        <v>0.1101</v>
      </c>
      <c r="H229" s="296">
        <v>0.1101</v>
      </c>
      <c r="I229" s="296">
        <v>0.1101</v>
      </c>
    </row>
    <row r="230" spans="2:10" ht="15" x14ac:dyDescent="0.25">
      <c r="C230" s="210"/>
      <c r="D230" s="210"/>
    </row>
    <row r="231" spans="2:10" x14ac:dyDescent="0.2">
      <c r="B231" s="213" t="s">
        <v>118</v>
      </c>
    </row>
    <row r="232" spans="2:10" ht="15" x14ac:dyDescent="0.25">
      <c r="D232" s="212" t="s">
        <v>125</v>
      </c>
      <c r="E232" s="212">
        <v>2021</v>
      </c>
      <c r="F232" s="212">
        <v>2022</v>
      </c>
      <c r="G232" s="212">
        <v>2023</v>
      </c>
      <c r="H232" s="212">
        <v>2024</v>
      </c>
      <c r="I232" s="212">
        <v>2025</v>
      </c>
    </row>
    <row r="233" spans="2:10" ht="15" x14ac:dyDescent="0.25">
      <c r="C233" s="210" t="s">
        <v>3</v>
      </c>
      <c r="D233" s="233">
        <v>6.0000000000000002E-5</v>
      </c>
      <c r="E233" s="233">
        <v>6.0000000000000002E-5</v>
      </c>
      <c r="F233" s="233">
        <v>6.0000000000000002E-5</v>
      </c>
      <c r="G233" s="233">
        <v>6.0000000000000002E-5</v>
      </c>
      <c r="H233" s="233">
        <v>6.0000000000000002E-5</v>
      </c>
      <c r="I233" s="233">
        <v>6.0000000000000002E-5</v>
      </c>
      <c r="J233" t="s">
        <v>91</v>
      </c>
    </row>
    <row r="234" spans="2:10" ht="15" x14ac:dyDescent="0.25">
      <c r="C234" s="210" t="s">
        <v>79</v>
      </c>
      <c r="D234" s="233">
        <v>6.0000000000000002E-5</v>
      </c>
      <c r="E234" s="233">
        <v>6.0000000000000002E-5</v>
      </c>
      <c r="F234" s="233">
        <v>6.0000000000000002E-5</v>
      </c>
      <c r="G234" s="233">
        <v>6.0000000000000002E-5</v>
      </c>
      <c r="H234" s="233">
        <v>6.0000000000000002E-5</v>
      </c>
      <c r="I234" s="233">
        <v>6.0000000000000002E-5</v>
      </c>
      <c r="J234" t="s">
        <v>91</v>
      </c>
    </row>
    <row r="235" spans="2:10" ht="15" x14ac:dyDescent="0.25">
      <c r="C235" s="210" t="s">
        <v>80</v>
      </c>
      <c r="D235" s="233">
        <v>2.452E-2</v>
      </c>
      <c r="E235" s="233">
        <v>2.4340000000000001E-2</v>
      </c>
      <c r="F235" s="233">
        <v>2.4649999999999998E-2</v>
      </c>
      <c r="G235" s="233">
        <v>2.494E-2</v>
      </c>
      <c r="H235" s="276">
        <v>2.5180000000000001E-2</v>
      </c>
      <c r="I235" s="233">
        <v>2.5520000000000001E-2</v>
      </c>
      <c r="J235" t="s">
        <v>92</v>
      </c>
    </row>
    <row r="236" spans="2:10" ht="15" x14ac:dyDescent="0.25">
      <c r="C236" s="210" t="s">
        <v>81</v>
      </c>
      <c r="D236" s="233">
        <v>2.6210000000000001E-2</v>
      </c>
      <c r="E236" s="233">
        <v>2.6009999999999998E-2</v>
      </c>
      <c r="F236" s="233">
        <v>2.6349999999999998E-2</v>
      </c>
      <c r="G236" s="233">
        <v>2.666E-2</v>
      </c>
      <c r="H236" s="233">
        <v>2.691E-2</v>
      </c>
      <c r="I236" s="276">
        <v>2.7279999999999999E-2</v>
      </c>
      <c r="J236" t="s">
        <v>92</v>
      </c>
    </row>
    <row r="237" spans="2:10" ht="15" x14ac:dyDescent="0.25">
      <c r="C237" s="210" t="s">
        <v>82</v>
      </c>
      <c r="D237" s="233">
        <v>2.9510000000000002E-2</v>
      </c>
      <c r="E237" s="233">
        <v>2.929E-2</v>
      </c>
      <c r="F237" s="233">
        <v>2.9669999999999998E-2</v>
      </c>
      <c r="G237" s="233">
        <v>3.0020000000000002E-2</v>
      </c>
      <c r="H237" s="276">
        <v>3.0300000000000001E-2</v>
      </c>
      <c r="I237" s="233">
        <v>3.0720000000000001E-2</v>
      </c>
      <c r="J237" t="s">
        <v>92</v>
      </c>
    </row>
    <row r="238" spans="2:10" ht="15" x14ac:dyDescent="0.25">
      <c r="C238" s="210" t="s">
        <v>65</v>
      </c>
      <c r="D238" s="276">
        <v>1.8599999999999998E-2</v>
      </c>
      <c r="E238" s="233">
        <v>1.8460000000000001E-2</v>
      </c>
      <c r="F238" s="276">
        <v>1.8700000000000001E-2</v>
      </c>
      <c r="G238" s="276">
        <v>1.8919999999999999E-2</v>
      </c>
      <c r="H238" s="276">
        <v>1.9099999999999999E-2</v>
      </c>
      <c r="I238" s="276">
        <v>1.9359999999999999E-2</v>
      </c>
      <c r="J238" t="s">
        <v>92</v>
      </c>
    </row>
    <row r="239" spans="2:10" ht="15" x14ac:dyDescent="0.25">
      <c r="C239" s="210" t="s">
        <v>83</v>
      </c>
      <c r="D239" s="233">
        <v>1.822E-2</v>
      </c>
      <c r="E239" s="233">
        <v>1.8079999999999999E-2</v>
      </c>
      <c r="F239" s="276">
        <v>1.831E-2</v>
      </c>
      <c r="G239" s="233">
        <v>1.8530000000000001E-2</v>
      </c>
      <c r="H239" s="233">
        <v>1.8710000000000001E-2</v>
      </c>
      <c r="I239" s="276">
        <v>1.8960000000000001E-2</v>
      </c>
      <c r="J239" t="s">
        <v>92</v>
      </c>
    </row>
    <row r="240" spans="2:10" ht="15" x14ac:dyDescent="0.25">
      <c r="C240" s="210" t="s">
        <v>63</v>
      </c>
      <c r="D240" s="233">
        <v>6.0000000000000002E-5</v>
      </c>
      <c r="E240" s="233">
        <v>6.0000000000000002E-5</v>
      </c>
      <c r="F240" s="233">
        <v>6.0000000000000002E-5</v>
      </c>
      <c r="G240" s="233">
        <v>6.0000000000000002E-5</v>
      </c>
      <c r="H240" s="233">
        <v>6.0000000000000002E-5</v>
      </c>
      <c r="I240" s="233">
        <v>6.0000000000000002E-5</v>
      </c>
      <c r="J240" t="s">
        <v>92</v>
      </c>
    </row>
    <row r="241" spans="2:10" ht="15" x14ac:dyDescent="0.25">
      <c r="C241" s="210" t="s">
        <v>84</v>
      </c>
      <c r="D241" s="233"/>
      <c r="E241" s="214"/>
      <c r="J241" t="s">
        <v>92</v>
      </c>
    </row>
    <row r="242" spans="2:10" ht="15" x14ac:dyDescent="0.25">
      <c r="C242" s="210" t="s">
        <v>85</v>
      </c>
      <c r="D242" s="233"/>
      <c r="E242" s="214"/>
      <c r="J242" t="s">
        <v>92</v>
      </c>
    </row>
    <row r="243" spans="2:10" ht="15" x14ac:dyDescent="0.25">
      <c r="C243" s="210" t="s">
        <v>86</v>
      </c>
      <c r="D243" s="210"/>
      <c r="E243" s="214"/>
      <c r="J243" t="s">
        <v>92</v>
      </c>
    </row>
    <row r="245" spans="2:10" x14ac:dyDescent="0.2">
      <c r="B245" s="213" t="s">
        <v>119</v>
      </c>
    </row>
    <row r="246" spans="2:10" ht="15" x14ac:dyDescent="0.25">
      <c r="D246" s="212" t="s">
        <v>125</v>
      </c>
      <c r="E246" s="212">
        <v>2021</v>
      </c>
      <c r="F246" s="212">
        <v>2022</v>
      </c>
      <c r="G246" s="212">
        <v>2023</v>
      </c>
      <c r="H246" s="212">
        <v>2024</v>
      </c>
      <c r="I246" s="212">
        <v>2025</v>
      </c>
    </row>
    <row r="247" spans="2:10" ht="15" x14ac:dyDescent="0.25">
      <c r="C247" s="210" t="s">
        <v>3</v>
      </c>
      <c r="D247" s="214">
        <v>0.56999999999999995</v>
      </c>
      <c r="E247" s="214">
        <v>0.56999999999999995</v>
      </c>
      <c r="F247" s="214">
        <v>0.56999999999999995</v>
      </c>
      <c r="G247" s="214">
        <v>0.56999999999999995</v>
      </c>
      <c r="H247" s="214">
        <v>0.56999999999999995</v>
      </c>
      <c r="I247" s="214">
        <v>0.56999999999999995</v>
      </c>
      <c r="J247" t="s">
        <v>96</v>
      </c>
    </row>
    <row r="248" spans="2:10" ht="15" x14ac:dyDescent="0.25">
      <c r="C248" s="210" t="s">
        <v>79</v>
      </c>
      <c r="D248" s="214">
        <v>0.56999999999999995</v>
      </c>
      <c r="E248" s="214">
        <v>0.56999999999999995</v>
      </c>
      <c r="F248" s="214">
        <v>0.56999999999999995</v>
      </c>
      <c r="G248" s="214">
        <v>0.56999999999999995</v>
      </c>
      <c r="H248" s="214">
        <v>0.56999999999999995</v>
      </c>
      <c r="I248" s="214">
        <v>0.56999999999999995</v>
      </c>
      <c r="J248" t="s">
        <v>96</v>
      </c>
    </row>
    <row r="249" spans="2:10" ht="15" x14ac:dyDescent="0.25">
      <c r="C249" s="210" t="s">
        <v>80</v>
      </c>
      <c r="D249" s="210"/>
      <c r="E249" s="214"/>
    </row>
    <row r="250" spans="2:10" ht="15" x14ac:dyDescent="0.25">
      <c r="C250" s="210" t="s">
        <v>81</v>
      </c>
      <c r="D250" s="210"/>
      <c r="E250" s="214"/>
    </row>
    <row r="251" spans="2:10" ht="15" x14ac:dyDescent="0.25">
      <c r="C251" s="210" t="s">
        <v>82</v>
      </c>
      <c r="D251" s="210"/>
      <c r="E251" s="214"/>
    </row>
    <row r="252" spans="2:10" ht="15" x14ac:dyDescent="0.25">
      <c r="C252" s="210" t="s">
        <v>65</v>
      </c>
      <c r="D252" s="210"/>
      <c r="E252" s="214"/>
    </row>
    <row r="253" spans="2:10" ht="15" x14ac:dyDescent="0.25">
      <c r="C253" s="210" t="s">
        <v>83</v>
      </c>
      <c r="D253" s="210"/>
      <c r="E253" s="214"/>
    </row>
    <row r="254" spans="2:10" ht="15" x14ac:dyDescent="0.25">
      <c r="C254" s="210" t="s">
        <v>63</v>
      </c>
      <c r="D254" s="210"/>
      <c r="E254" s="214"/>
    </row>
    <row r="255" spans="2:10" ht="15" x14ac:dyDescent="0.25">
      <c r="C255" s="210" t="s">
        <v>84</v>
      </c>
      <c r="D255" s="210"/>
      <c r="E255" s="214"/>
    </row>
    <row r="256" spans="2:10" ht="15" x14ac:dyDescent="0.25">
      <c r="C256" s="210" t="s">
        <v>85</v>
      </c>
      <c r="D256" s="210"/>
      <c r="E256" s="214"/>
    </row>
    <row r="257" spans="2:9" ht="15" x14ac:dyDescent="0.25">
      <c r="C257" s="210" t="s">
        <v>86</v>
      </c>
      <c r="D257" s="210"/>
      <c r="E257" s="214"/>
    </row>
    <row r="259" spans="2:9" x14ac:dyDescent="0.2">
      <c r="B259" s="213" t="s">
        <v>129</v>
      </c>
    </row>
    <row r="260" spans="2:9" ht="15" x14ac:dyDescent="0.25">
      <c r="D260" s="212" t="s">
        <v>125</v>
      </c>
      <c r="E260" s="212">
        <v>2021</v>
      </c>
      <c r="F260" s="212">
        <v>2022</v>
      </c>
      <c r="G260" s="212">
        <v>2023</v>
      </c>
      <c r="H260" s="212">
        <v>2024</v>
      </c>
      <c r="I260" s="212">
        <v>2025</v>
      </c>
    </row>
    <row r="261" spans="2:9" ht="15" x14ac:dyDescent="0.25">
      <c r="C261" s="210" t="s">
        <v>3</v>
      </c>
      <c r="D261" s="259">
        <v>0.318</v>
      </c>
      <c r="E261" s="259">
        <v>0.318</v>
      </c>
      <c r="F261" s="259">
        <v>0.318</v>
      </c>
      <c r="G261" s="259">
        <v>0.318</v>
      </c>
      <c r="H261" s="259">
        <v>0.318</v>
      </c>
      <c r="I261" s="259">
        <v>0.318</v>
      </c>
    </row>
    <row r="262" spans="2:9" ht="15" x14ac:dyDescent="0.25">
      <c r="C262" s="210" t="s">
        <v>79</v>
      </c>
      <c r="D262" s="259">
        <v>0.318</v>
      </c>
      <c r="E262" s="259">
        <v>0.318</v>
      </c>
      <c r="F262" s="259">
        <v>0.318</v>
      </c>
      <c r="G262" s="259">
        <v>0.318</v>
      </c>
      <c r="H262" s="259">
        <v>0.318</v>
      </c>
      <c r="I262" s="259">
        <v>0.318</v>
      </c>
    </row>
    <row r="263" spans="2:9" ht="15" x14ac:dyDescent="0.25">
      <c r="C263" s="210" t="s">
        <v>80</v>
      </c>
      <c r="D263" s="245"/>
      <c r="E263" s="245"/>
      <c r="F263" s="245"/>
      <c r="G263" s="245"/>
      <c r="H263" s="245"/>
      <c r="I263" s="245"/>
    </row>
    <row r="264" spans="2:9" ht="15" x14ac:dyDescent="0.25">
      <c r="C264" s="210" t="s">
        <v>81</v>
      </c>
      <c r="D264" s="245"/>
      <c r="E264" s="245"/>
      <c r="F264" s="245"/>
      <c r="G264" s="245"/>
      <c r="H264" s="245"/>
      <c r="I264" s="245"/>
    </row>
    <row r="265" spans="2:9" ht="15" x14ac:dyDescent="0.25">
      <c r="C265" s="210" t="s">
        <v>82</v>
      </c>
      <c r="D265" s="245"/>
      <c r="E265" s="245"/>
      <c r="F265" s="245"/>
      <c r="G265" s="245"/>
      <c r="H265" s="245"/>
      <c r="I265" s="245"/>
    </row>
    <row r="266" spans="2:9" ht="15" x14ac:dyDescent="0.25">
      <c r="C266" s="210" t="s">
        <v>65</v>
      </c>
      <c r="D266" s="259">
        <v>0.318</v>
      </c>
      <c r="E266" s="259">
        <v>0.318</v>
      </c>
      <c r="F266" s="259">
        <v>0.318</v>
      </c>
      <c r="G266" s="259">
        <v>0.318</v>
      </c>
      <c r="H266" s="259">
        <v>0.318</v>
      </c>
      <c r="I266" s="259">
        <v>0.318</v>
      </c>
    </row>
    <row r="267" spans="2:9" ht="15" x14ac:dyDescent="0.25">
      <c r="C267" s="210" t="s">
        <v>83</v>
      </c>
      <c r="D267" s="259">
        <v>0.318</v>
      </c>
      <c r="E267" s="259">
        <v>0.318</v>
      </c>
      <c r="F267" s="259">
        <v>0.318</v>
      </c>
      <c r="G267" s="259">
        <v>0.318</v>
      </c>
      <c r="H267" s="259">
        <v>0.318</v>
      </c>
      <c r="I267" s="259">
        <v>0.318</v>
      </c>
    </row>
    <row r="268" spans="2:9" ht="15" x14ac:dyDescent="0.25">
      <c r="C268" s="210" t="s">
        <v>63</v>
      </c>
      <c r="D268" s="259">
        <v>0.318</v>
      </c>
      <c r="E268" s="259">
        <v>0.318</v>
      </c>
      <c r="F268" s="259">
        <v>0.318</v>
      </c>
      <c r="G268" s="259">
        <v>0.318</v>
      </c>
      <c r="H268" s="259">
        <v>0.318</v>
      </c>
      <c r="I268" s="259">
        <v>0.318</v>
      </c>
    </row>
    <row r="269" spans="2:9" ht="15" x14ac:dyDescent="0.25">
      <c r="C269" s="210" t="s">
        <v>84</v>
      </c>
      <c r="D269" s="245"/>
      <c r="E269" s="245"/>
      <c r="F269" s="245"/>
      <c r="G269" s="245"/>
      <c r="H269" s="245"/>
      <c r="I269" s="245"/>
    </row>
    <row r="270" spans="2:9" ht="15" x14ac:dyDescent="0.25">
      <c r="C270" s="210" t="s">
        <v>85</v>
      </c>
      <c r="D270" s="245"/>
      <c r="E270" s="245"/>
      <c r="F270" s="245"/>
      <c r="G270" s="245"/>
      <c r="H270" s="245"/>
      <c r="I270" s="245"/>
    </row>
    <row r="271" spans="2:9" ht="15" x14ac:dyDescent="0.25">
      <c r="C271" s="210" t="s">
        <v>86</v>
      </c>
    </row>
    <row r="273" spans="2:9" x14ac:dyDescent="0.2">
      <c r="B273" s="213" t="s">
        <v>267</v>
      </c>
    </row>
    <row r="274" spans="2:9" ht="15" x14ac:dyDescent="0.25">
      <c r="D274" s="212" t="s">
        <v>125</v>
      </c>
      <c r="E274" s="212">
        <v>2021</v>
      </c>
      <c r="F274" s="212">
        <v>2022</v>
      </c>
      <c r="G274" s="212">
        <v>2023</v>
      </c>
      <c r="H274" s="212">
        <v>2024</v>
      </c>
      <c r="I274" s="212">
        <v>2025</v>
      </c>
    </row>
    <row r="275" spans="2:9" ht="15" x14ac:dyDescent="0.25">
      <c r="C275" s="210" t="s">
        <v>3</v>
      </c>
      <c r="D275" s="256">
        <v>3.3500000000000002E-2</v>
      </c>
      <c r="E275" s="256">
        <v>3.3799999999999997E-2</v>
      </c>
      <c r="F275" s="256">
        <v>3.3799999999999997E-2</v>
      </c>
      <c r="G275" s="256">
        <v>3.3799999999999997E-2</v>
      </c>
      <c r="H275" s="256">
        <v>3.3799999999999997E-2</v>
      </c>
      <c r="I275" s="256">
        <v>3.3799999999999997E-2</v>
      </c>
    </row>
    <row r="276" spans="2:9" ht="15" x14ac:dyDescent="0.25">
      <c r="C276" s="210" t="s">
        <v>79</v>
      </c>
      <c r="D276" s="256">
        <v>3.3500000000000002E-2</v>
      </c>
      <c r="E276" s="256">
        <v>3.3799999999999997E-2</v>
      </c>
      <c r="F276" s="256">
        <v>3.3799999999999997E-2</v>
      </c>
      <c r="G276" s="256">
        <v>3.3799999999999997E-2</v>
      </c>
      <c r="H276" s="256">
        <v>3.3799999999999997E-2</v>
      </c>
      <c r="I276" s="256">
        <v>3.3799999999999997E-2</v>
      </c>
    </row>
    <row r="277" spans="2:9" ht="15" x14ac:dyDescent="0.25">
      <c r="C277" s="210" t="s">
        <v>80</v>
      </c>
      <c r="D277" s="256">
        <v>3.3500000000000002E-2</v>
      </c>
      <c r="E277" s="256">
        <v>3.3799999999999997E-2</v>
      </c>
      <c r="F277" s="256">
        <v>3.3799999999999997E-2</v>
      </c>
      <c r="G277" s="256">
        <v>3.3799999999999997E-2</v>
      </c>
      <c r="H277" s="256">
        <v>3.3799999999999997E-2</v>
      </c>
      <c r="I277" s="256">
        <v>3.3799999999999997E-2</v>
      </c>
    </row>
    <row r="278" spans="2:9" ht="15" x14ac:dyDescent="0.25">
      <c r="C278" s="210" t="s">
        <v>81</v>
      </c>
      <c r="D278" s="256">
        <v>3.3500000000000002E-2</v>
      </c>
      <c r="E278" s="256">
        <v>3.3799999999999997E-2</v>
      </c>
      <c r="F278" s="256">
        <v>3.3799999999999997E-2</v>
      </c>
      <c r="G278" s="256">
        <v>3.3799999999999997E-2</v>
      </c>
      <c r="H278" s="256">
        <v>3.3799999999999997E-2</v>
      </c>
      <c r="I278" s="256">
        <v>3.3799999999999997E-2</v>
      </c>
    </row>
    <row r="279" spans="2:9" ht="15" x14ac:dyDescent="0.25">
      <c r="C279" s="210" t="s">
        <v>82</v>
      </c>
      <c r="D279" s="256">
        <v>6.1999999999999998E-3</v>
      </c>
      <c r="E279" s="256">
        <v>5.1000000000000004E-3</v>
      </c>
      <c r="F279" s="256">
        <v>5.1000000000000004E-3</v>
      </c>
      <c r="G279" s="256">
        <v>5.1000000000000004E-3</v>
      </c>
      <c r="H279" s="256">
        <v>5.1000000000000004E-3</v>
      </c>
      <c r="I279" s="256">
        <v>5.1000000000000004E-3</v>
      </c>
    </row>
    <row r="280" spans="2:9" ht="15" x14ac:dyDescent="0.25">
      <c r="C280" s="210" t="s">
        <v>65</v>
      </c>
      <c r="D280" s="256">
        <v>3.3500000000000002E-2</v>
      </c>
      <c r="E280" s="256">
        <v>3.3799999999999997E-2</v>
      </c>
      <c r="F280" s="256">
        <v>3.3799999999999997E-2</v>
      </c>
      <c r="G280" s="256">
        <v>3.3799999999999997E-2</v>
      </c>
      <c r="H280" s="256">
        <v>3.3799999999999997E-2</v>
      </c>
      <c r="I280" s="256">
        <v>3.3799999999999997E-2</v>
      </c>
    </row>
    <row r="281" spans="2:9" ht="15" x14ac:dyDescent="0.25">
      <c r="C281" s="210" t="s">
        <v>83</v>
      </c>
      <c r="D281" s="256">
        <v>3.3500000000000002E-2</v>
      </c>
      <c r="E281" s="256">
        <v>3.3799999999999997E-2</v>
      </c>
      <c r="F281" s="256">
        <v>3.3799999999999997E-2</v>
      </c>
      <c r="G281" s="256">
        <v>3.3799999999999997E-2</v>
      </c>
      <c r="H281" s="256">
        <v>3.3799999999999997E-2</v>
      </c>
      <c r="I281" s="256">
        <v>3.3799999999999997E-2</v>
      </c>
    </row>
    <row r="282" spans="2:9" ht="15" x14ac:dyDescent="0.25">
      <c r="C282" s="210" t="s">
        <v>63</v>
      </c>
      <c r="D282" s="256">
        <v>3.3500000000000002E-2</v>
      </c>
      <c r="E282" s="256">
        <v>3.3799999999999997E-2</v>
      </c>
      <c r="F282" s="256">
        <v>3.3799999999999997E-2</v>
      </c>
      <c r="G282" s="256">
        <v>3.3799999999999997E-2</v>
      </c>
      <c r="H282" s="256">
        <v>3.3799999999999997E-2</v>
      </c>
      <c r="I282" s="256">
        <v>3.3799999999999997E-2</v>
      </c>
    </row>
    <row r="283" spans="2:9" ht="15" x14ac:dyDescent="0.25">
      <c r="C283" s="210" t="s">
        <v>84</v>
      </c>
    </row>
    <row r="284" spans="2:9" ht="15" x14ac:dyDescent="0.25">
      <c r="C284" s="210" t="s">
        <v>85</v>
      </c>
    </row>
    <row r="285" spans="2:9" ht="15" x14ac:dyDescent="0.25">
      <c r="C285" s="210" t="s">
        <v>86</v>
      </c>
    </row>
    <row r="286" spans="2:9" ht="15" x14ac:dyDescent="0.25">
      <c r="C286" s="210"/>
    </row>
    <row r="287" spans="2:9" ht="15" x14ac:dyDescent="0.25">
      <c r="B287" s="213" t="s">
        <v>268</v>
      </c>
      <c r="C287" s="210"/>
    </row>
    <row r="288" spans="2:9" ht="15" x14ac:dyDescent="0.25">
      <c r="C288" s="210" t="s">
        <v>257</v>
      </c>
      <c r="E288">
        <v>1.0338000000000001</v>
      </c>
      <c r="F288">
        <v>1.0338000000000001</v>
      </c>
      <c r="G288">
        <v>1.0338000000000001</v>
      </c>
      <c r="H288">
        <v>1.0338000000000001</v>
      </c>
      <c r="I288">
        <v>1.0338000000000001</v>
      </c>
    </row>
    <row r="289" spans="2:9" ht="15" x14ac:dyDescent="0.25">
      <c r="C289" s="210" t="s">
        <v>258</v>
      </c>
      <c r="E289">
        <v>1.0152000000000001</v>
      </c>
      <c r="F289">
        <v>1.0152000000000001</v>
      </c>
      <c r="G289">
        <v>1.0152000000000001</v>
      </c>
      <c r="H289">
        <v>1.0152000000000001</v>
      </c>
      <c r="I289">
        <v>1.0152000000000001</v>
      </c>
    </row>
    <row r="290" spans="2:9" ht="15" x14ac:dyDescent="0.25">
      <c r="C290" s="210" t="s">
        <v>259</v>
      </c>
      <c r="E290">
        <v>1.0234000000000001</v>
      </c>
      <c r="F290">
        <v>1.0234000000000001</v>
      </c>
      <c r="G290">
        <v>1.0234000000000001</v>
      </c>
      <c r="H290">
        <v>1.0234000000000001</v>
      </c>
      <c r="I290">
        <v>1.0234000000000001</v>
      </c>
    </row>
    <row r="291" spans="2:9" ht="15" x14ac:dyDescent="0.25">
      <c r="C291" s="210" t="s">
        <v>260</v>
      </c>
      <c r="E291">
        <v>1.0051000000000001</v>
      </c>
      <c r="F291">
        <v>1.0051000000000001</v>
      </c>
      <c r="G291">
        <v>1.0051000000000001</v>
      </c>
      <c r="H291">
        <v>1.0051000000000001</v>
      </c>
      <c r="I291">
        <v>1.0051000000000001</v>
      </c>
    </row>
    <row r="292" spans="2:9" ht="15" x14ac:dyDescent="0.25">
      <c r="C292" s="210"/>
    </row>
    <row r="293" spans="2:9" ht="15" x14ac:dyDescent="0.25">
      <c r="C293" s="210"/>
    </row>
    <row r="294" spans="2:9" ht="15" x14ac:dyDescent="0.25">
      <c r="B294" s="213" t="s">
        <v>209</v>
      </c>
      <c r="D294" s="212" t="s">
        <v>125</v>
      </c>
      <c r="E294" s="212">
        <v>2021</v>
      </c>
      <c r="F294" s="212">
        <v>2022</v>
      </c>
      <c r="G294" s="212">
        <v>2023</v>
      </c>
      <c r="H294" s="212">
        <v>2024</v>
      </c>
      <c r="I294" s="212">
        <v>2025</v>
      </c>
    </row>
    <row r="296" spans="2:9" ht="15" x14ac:dyDescent="0.25">
      <c r="C296" s="210" t="s">
        <v>210</v>
      </c>
      <c r="E296">
        <v>16</v>
      </c>
      <c r="F296">
        <v>16</v>
      </c>
      <c r="G296">
        <v>17</v>
      </c>
      <c r="H296">
        <v>17</v>
      </c>
      <c r="I296">
        <v>17</v>
      </c>
    </row>
    <row r="297" spans="2:9" ht="15" x14ac:dyDescent="0.25">
      <c r="C297" s="210" t="s">
        <v>211</v>
      </c>
      <c r="E297">
        <v>26</v>
      </c>
      <c r="F297">
        <v>26</v>
      </c>
      <c r="G297">
        <v>27</v>
      </c>
      <c r="H297">
        <v>27</v>
      </c>
      <c r="I297">
        <v>28</v>
      </c>
    </row>
    <row r="298" spans="2:9" ht="15" x14ac:dyDescent="0.25">
      <c r="C298" s="210" t="s">
        <v>212</v>
      </c>
      <c r="E298">
        <v>6</v>
      </c>
      <c r="F298">
        <v>6</v>
      </c>
      <c r="G298">
        <v>6</v>
      </c>
      <c r="H298">
        <v>6</v>
      </c>
      <c r="I298">
        <v>6</v>
      </c>
    </row>
    <row r="299" spans="2:9" ht="13.15" customHeight="1" x14ac:dyDescent="0.25">
      <c r="C299" s="210" t="s">
        <v>213</v>
      </c>
      <c r="E299">
        <v>126</v>
      </c>
      <c r="F299">
        <v>126</v>
      </c>
      <c r="G299">
        <v>129</v>
      </c>
      <c r="H299">
        <v>132</v>
      </c>
      <c r="I299">
        <v>135</v>
      </c>
    </row>
    <row r="300" spans="2:9" ht="15" x14ac:dyDescent="0.25">
      <c r="C300" s="210" t="s">
        <v>214</v>
      </c>
      <c r="E300">
        <v>16</v>
      </c>
      <c r="F300">
        <v>16</v>
      </c>
      <c r="G300">
        <v>17</v>
      </c>
      <c r="H300">
        <v>17</v>
      </c>
      <c r="I300">
        <v>17</v>
      </c>
    </row>
    <row r="301" spans="2:9" ht="15" x14ac:dyDescent="0.25">
      <c r="C301" s="210" t="s">
        <v>215</v>
      </c>
      <c r="E301">
        <v>26</v>
      </c>
      <c r="F301">
        <v>26</v>
      </c>
      <c r="G301">
        <v>27</v>
      </c>
      <c r="H301">
        <v>27</v>
      </c>
      <c r="I301">
        <v>28</v>
      </c>
    </row>
    <row r="302" spans="2:9" ht="13.15" customHeight="1" x14ac:dyDescent="0.25">
      <c r="C302" s="210" t="s">
        <v>216</v>
      </c>
      <c r="E302">
        <v>26</v>
      </c>
      <c r="F302">
        <v>26</v>
      </c>
      <c r="G302">
        <v>27</v>
      </c>
      <c r="H302">
        <v>27</v>
      </c>
      <c r="I302">
        <v>28</v>
      </c>
    </row>
    <row r="303" spans="2:9" ht="15" x14ac:dyDescent="0.25">
      <c r="C303" s="210" t="s">
        <v>217</v>
      </c>
      <c r="E303">
        <v>69</v>
      </c>
      <c r="F303">
        <v>69</v>
      </c>
      <c r="G303">
        <v>71</v>
      </c>
      <c r="H303">
        <v>72</v>
      </c>
      <c r="I303">
        <v>74</v>
      </c>
    </row>
    <row r="304" spans="2:9" ht="15" x14ac:dyDescent="0.25">
      <c r="C304" s="210" t="s">
        <v>218</v>
      </c>
      <c r="E304">
        <v>103</v>
      </c>
      <c r="F304">
        <v>103</v>
      </c>
      <c r="G304">
        <v>106</v>
      </c>
      <c r="H304">
        <v>108</v>
      </c>
      <c r="I304">
        <v>111</v>
      </c>
    </row>
    <row r="305" spans="2:9" ht="15" x14ac:dyDescent="0.25">
      <c r="C305" s="210" t="s">
        <v>219</v>
      </c>
      <c r="E305">
        <v>322</v>
      </c>
      <c r="F305">
        <v>322</v>
      </c>
      <c r="G305">
        <v>330</v>
      </c>
      <c r="H305">
        <v>339</v>
      </c>
      <c r="I305">
        <v>347</v>
      </c>
    </row>
    <row r="306" spans="2:9" ht="15" x14ac:dyDescent="0.25">
      <c r="C306" s="210" t="s">
        <v>220</v>
      </c>
      <c r="E306">
        <v>244</v>
      </c>
      <c r="F306">
        <v>244</v>
      </c>
      <c r="G306">
        <v>250</v>
      </c>
      <c r="H306">
        <v>257</v>
      </c>
      <c r="I306">
        <v>263</v>
      </c>
    </row>
    <row r="307" spans="2:9" ht="15" x14ac:dyDescent="0.25">
      <c r="C307" s="210"/>
    </row>
    <row r="308" spans="2:9" ht="15" x14ac:dyDescent="0.25">
      <c r="B308" s="213" t="s">
        <v>221</v>
      </c>
      <c r="D308" s="212" t="s">
        <v>125</v>
      </c>
      <c r="E308" s="212">
        <v>2021</v>
      </c>
      <c r="F308" s="212">
        <v>2022</v>
      </c>
      <c r="G308" s="212">
        <v>2023</v>
      </c>
      <c r="H308" s="212">
        <v>2024</v>
      </c>
      <c r="I308" s="212">
        <v>2025</v>
      </c>
    </row>
    <row r="310" spans="2:9" ht="15" x14ac:dyDescent="0.25">
      <c r="C310" s="210" t="s">
        <v>222</v>
      </c>
      <c r="E310">
        <v>1.5</v>
      </c>
      <c r="F310">
        <v>1.5</v>
      </c>
      <c r="G310">
        <v>1.5</v>
      </c>
      <c r="H310">
        <v>1.5</v>
      </c>
      <c r="I310">
        <v>1.5</v>
      </c>
    </row>
    <row r="311" spans="2:9" ht="15" x14ac:dyDescent="0.25">
      <c r="C311" s="210" t="s">
        <v>223</v>
      </c>
      <c r="E311">
        <v>69</v>
      </c>
      <c r="F311">
        <v>69</v>
      </c>
      <c r="G311">
        <v>71</v>
      </c>
      <c r="H311">
        <v>72</v>
      </c>
      <c r="I311">
        <v>74</v>
      </c>
    </row>
    <row r="312" spans="2:9" ht="15" x14ac:dyDescent="0.25">
      <c r="C312" s="210" t="s">
        <v>224</v>
      </c>
      <c r="E312">
        <v>103</v>
      </c>
      <c r="F312">
        <v>103</v>
      </c>
      <c r="G312">
        <v>106</v>
      </c>
      <c r="H312">
        <v>108</v>
      </c>
      <c r="I312">
        <v>111</v>
      </c>
    </row>
    <row r="313" spans="2:9" ht="15" x14ac:dyDescent="0.25">
      <c r="C313" s="210" t="s">
        <v>225</v>
      </c>
      <c r="E313">
        <v>257</v>
      </c>
      <c r="F313">
        <v>257</v>
      </c>
      <c r="G313">
        <v>263</v>
      </c>
      <c r="H313">
        <v>270</v>
      </c>
      <c r="I313">
        <v>277</v>
      </c>
    </row>
    <row r="314" spans="2:9" ht="15" x14ac:dyDescent="0.25">
      <c r="C314" s="210" t="s">
        <v>226</v>
      </c>
      <c r="E314">
        <v>437</v>
      </c>
      <c r="F314">
        <v>437</v>
      </c>
      <c r="G314">
        <v>448</v>
      </c>
      <c r="H314">
        <v>459</v>
      </c>
      <c r="I314">
        <v>470</v>
      </c>
    </row>
    <row r="315" spans="2:9" ht="15" x14ac:dyDescent="0.25">
      <c r="C315" s="210"/>
    </row>
    <row r="316" spans="2:9" x14ac:dyDescent="0.2">
      <c r="B316" s="339" t="s">
        <v>227</v>
      </c>
    </row>
    <row r="317" spans="2:9" ht="15" x14ac:dyDescent="0.25">
      <c r="C317" s="210" t="s">
        <v>228</v>
      </c>
      <c r="E317">
        <v>910</v>
      </c>
      <c r="F317">
        <v>910</v>
      </c>
      <c r="G317">
        <v>933</v>
      </c>
      <c r="H317">
        <v>956</v>
      </c>
      <c r="I317">
        <v>980</v>
      </c>
    </row>
    <row r="318" spans="2:9" ht="15" x14ac:dyDescent="0.25">
      <c r="C318" s="210" t="s">
        <v>229</v>
      </c>
      <c r="E318">
        <v>1320</v>
      </c>
      <c r="F318">
        <v>1320</v>
      </c>
      <c r="G318">
        <v>1353</v>
      </c>
      <c r="H318">
        <v>1387</v>
      </c>
      <c r="I318">
        <v>1422</v>
      </c>
    </row>
    <row r="319" spans="2:9" ht="15" x14ac:dyDescent="0.25">
      <c r="C319" s="210" t="s">
        <v>230</v>
      </c>
      <c r="E319">
        <v>3243</v>
      </c>
      <c r="F319">
        <v>3243</v>
      </c>
      <c r="G319">
        <v>3324</v>
      </c>
      <c r="H319">
        <v>3407</v>
      </c>
      <c r="I319">
        <v>3493</v>
      </c>
    </row>
    <row r="320" spans="2:9" ht="15" x14ac:dyDescent="0.25">
      <c r="C320" s="210" t="s">
        <v>231</v>
      </c>
      <c r="E320">
        <v>46.53</v>
      </c>
      <c r="F320">
        <v>46.53</v>
      </c>
      <c r="G320">
        <v>47.7</v>
      </c>
      <c r="H320">
        <v>48.9</v>
      </c>
      <c r="I320">
        <v>50.12</v>
      </c>
    </row>
    <row r="321" spans="2:9" ht="15" x14ac:dyDescent="0.25">
      <c r="C321" s="210" t="s">
        <v>232</v>
      </c>
      <c r="E321" t="s">
        <v>233</v>
      </c>
      <c r="F321" t="s">
        <v>233</v>
      </c>
      <c r="G321" t="s">
        <v>233</v>
      </c>
      <c r="H321" t="s">
        <v>233</v>
      </c>
      <c r="I321" t="s">
        <v>233</v>
      </c>
    </row>
    <row r="322" spans="2:9" ht="15" x14ac:dyDescent="0.25">
      <c r="C322" s="210" t="s">
        <v>234</v>
      </c>
      <c r="E322">
        <v>146</v>
      </c>
      <c r="F322">
        <v>146</v>
      </c>
      <c r="G322">
        <v>150</v>
      </c>
      <c r="H322">
        <v>153</v>
      </c>
      <c r="I322">
        <v>157</v>
      </c>
    </row>
    <row r="323" spans="2:9" ht="15" x14ac:dyDescent="0.25">
      <c r="C323" s="210"/>
    </row>
    <row r="324" spans="2:9" ht="15" x14ac:dyDescent="0.25">
      <c r="B324" s="339" t="s">
        <v>235</v>
      </c>
      <c r="D324" s="212" t="s">
        <v>125</v>
      </c>
      <c r="E324" s="212">
        <v>2021</v>
      </c>
      <c r="F324" s="212">
        <v>2022</v>
      </c>
      <c r="G324" s="212">
        <v>2023</v>
      </c>
      <c r="H324" s="212">
        <v>2024</v>
      </c>
      <c r="I324" s="212">
        <v>2025</v>
      </c>
    </row>
    <row r="325" spans="2:9" ht="15" x14ac:dyDescent="0.25">
      <c r="C325" s="210"/>
    </row>
    <row r="326" spans="2:9" ht="13.15" customHeight="1" x14ac:dyDescent="0.25">
      <c r="C326" s="210" t="s">
        <v>238</v>
      </c>
      <c r="D326" s="210"/>
      <c r="E326">
        <v>106.65</v>
      </c>
      <c r="F326">
        <v>106.65</v>
      </c>
      <c r="G326">
        <v>109.33</v>
      </c>
      <c r="H326">
        <v>112.07</v>
      </c>
      <c r="I326">
        <v>114.88</v>
      </c>
    </row>
    <row r="327" spans="2:9" ht="15" x14ac:dyDescent="0.25">
      <c r="C327" s="210" t="s">
        <v>239</v>
      </c>
      <c r="D327" s="210"/>
      <c r="E327">
        <v>42.66</v>
      </c>
      <c r="F327">
        <v>42.66</v>
      </c>
      <c r="G327">
        <v>43.73</v>
      </c>
      <c r="H327">
        <v>44.83</v>
      </c>
      <c r="I327">
        <v>45.96</v>
      </c>
    </row>
    <row r="328" spans="2:9" ht="15" x14ac:dyDescent="0.25">
      <c r="C328" s="210" t="s">
        <v>240</v>
      </c>
      <c r="D328" s="210"/>
      <c r="E328">
        <v>1.07</v>
      </c>
      <c r="F328">
        <v>1.07</v>
      </c>
      <c r="G328">
        <v>1.1000000000000001</v>
      </c>
      <c r="H328">
        <v>1.1299999999999999</v>
      </c>
      <c r="I328">
        <v>1.1599999999999999</v>
      </c>
    </row>
    <row r="329" spans="2:9" ht="15" x14ac:dyDescent="0.25">
      <c r="C329" s="210" t="s">
        <v>242</v>
      </c>
      <c r="D329" s="210"/>
      <c r="E329">
        <v>0.64</v>
      </c>
      <c r="F329">
        <v>0.64</v>
      </c>
      <c r="G329">
        <v>0.66</v>
      </c>
      <c r="H329">
        <v>0.68</v>
      </c>
      <c r="I329">
        <v>0.7</v>
      </c>
    </row>
    <row r="330" spans="2:9" ht="15" x14ac:dyDescent="0.25">
      <c r="C330" s="210" t="s">
        <v>243</v>
      </c>
      <c r="D330" s="210"/>
      <c r="E330">
        <v>-0.64</v>
      </c>
      <c r="F330">
        <v>-0.64</v>
      </c>
      <c r="G330">
        <v>-0.66</v>
      </c>
      <c r="H330">
        <v>-0.68</v>
      </c>
      <c r="I330">
        <v>-0.7</v>
      </c>
    </row>
    <row r="331" spans="2:9" ht="15" x14ac:dyDescent="0.25">
      <c r="C331" s="210" t="s">
        <v>244</v>
      </c>
      <c r="D331" s="210"/>
    </row>
    <row r="332" spans="2:9" ht="15" x14ac:dyDescent="0.25">
      <c r="C332" s="210" t="s">
        <v>245</v>
      </c>
      <c r="D332" s="210"/>
      <c r="E332">
        <v>0.53</v>
      </c>
      <c r="F332">
        <v>0.53</v>
      </c>
      <c r="G332">
        <v>0.54</v>
      </c>
      <c r="H332">
        <v>0.55000000000000004</v>
      </c>
      <c r="I332">
        <v>0.56000000000000005</v>
      </c>
    </row>
    <row r="333" spans="2:9" ht="15" x14ac:dyDescent="0.25">
      <c r="C333" s="210" t="s">
        <v>246</v>
      </c>
      <c r="D333" s="210"/>
      <c r="E333">
        <v>1.07</v>
      </c>
      <c r="F333">
        <v>1.07</v>
      </c>
      <c r="G333">
        <v>1.1000000000000001</v>
      </c>
      <c r="H333">
        <v>1.1299999999999999</v>
      </c>
      <c r="I333">
        <v>1.1599999999999999</v>
      </c>
    </row>
    <row r="334" spans="2:9" ht="13.15" customHeight="1" x14ac:dyDescent="0.25">
      <c r="C334" s="210" t="s">
        <v>247</v>
      </c>
      <c r="D334" s="210"/>
    </row>
    <row r="335" spans="2:9" ht="13.15" customHeight="1" x14ac:dyDescent="0.25">
      <c r="C335" s="210" t="s">
        <v>248</v>
      </c>
      <c r="D335" s="210"/>
    </row>
    <row r="336" spans="2:9" ht="15" x14ac:dyDescent="0.25">
      <c r="C336" s="210" t="s">
        <v>249</v>
      </c>
      <c r="D336" s="210"/>
    </row>
    <row r="337" spans="2:9" ht="15" x14ac:dyDescent="0.25">
      <c r="C337" s="210" t="s">
        <v>250</v>
      </c>
      <c r="D337" s="210"/>
      <c r="E337" t="s">
        <v>251</v>
      </c>
      <c r="F337" t="s">
        <v>251</v>
      </c>
      <c r="G337" t="s">
        <v>251</v>
      </c>
      <c r="H337" t="s">
        <v>251</v>
      </c>
      <c r="I337" t="s">
        <v>251</v>
      </c>
    </row>
    <row r="338" spans="2:9" ht="13.15" customHeight="1" x14ac:dyDescent="0.25">
      <c r="C338" s="210" t="s">
        <v>252</v>
      </c>
      <c r="D338" s="210"/>
      <c r="E338">
        <v>4.26</v>
      </c>
      <c r="F338">
        <v>4.26</v>
      </c>
      <c r="G338">
        <v>4.37</v>
      </c>
      <c r="H338">
        <v>4.4800000000000004</v>
      </c>
      <c r="I338">
        <v>4.59</v>
      </c>
    </row>
    <row r="339" spans="2:9" ht="13.15" customHeight="1" x14ac:dyDescent="0.25">
      <c r="C339" s="210" t="s">
        <v>253</v>
      </c>
      <c r="D339" s="210"/>
    </row>
    <row r="340" spans="2:9" ht="13.15" customHeight="1" x14ac:dyDescent="0.25">
      <c r="C340" s="210" t="s">
        <v>254</v>
      </c>
      <c r="D340" s="210"/>
      <c r="E340">
        <v>2.04</v>
      </c>
      <c r="F340">
        <v>2.04</v>
      </c>
      <c r="G340">
        <v>2.04</v>
      </c>
      <c r="H340">
        <v>2.04</v>
      </c>
      <c r="I340">
        <v>2.04</v>
      </c>
    </row>
    <row r="341" spans="2:9" ht="15" x14ac:dyDescent="0.25">
      <c r="C341" s="210"/>
    </row>
    <row r="342" spans="2:9" ht="15" x14ac:dyDescent="0.25">
      <c r="C342" s="210"/>
    </row>
    <row r="343" spans="2:9" ht="15" x14ac:dyDescent="0.25">
      <c r="C343" s="210"/>
    </row>
    <row r="344" spans="2:9" ht="15" x14ac:dyDescent="0.25">
      <c r="C344" s="210"/>
    </row>
    <row r="345" spans="2:9" ht="15" x14ac:dyDescent="0.25">
      <c r="C345" s="210"/>
    </row>
    <row r="346" spans="2:9" ht="15" x14ac:dyDescent="0.25">
      <c r="C346" s="210"/>
    </row>
    <row r="347" spans="2:9" ht="15" x14ac:dyDescent="0.25">
      <c r="C347" s="210"/>
    </row>
    <row r="348" spans="2:9" ht="15" x14ac:dyDescent="0.25">
      <c r="C348" s="210"/>
    </row>
    <row r="349" spans="2:9" ht="15" x14ac:dyDescent="0.25">
      <c r="C349" s="210"/>
    </row>
    <row r="350" spans="2:9" ht="15" x14ac:dyDescent="0.25">
      <c r="B350" s="339" t="s">
        <v>269</v>
      </c>
      <c r="D350" s="212" t="s">
        <v>125</v>
      </c>
      <c r="E350" s="212">
        <v>2021</v>
      </c>
      <c r="F350" s="212">
        <v>2022</v>
      </c>
      <c r="G350" s="212">
        <v>2023</v>
      </c>
      <c r="H350" s="212">
        <v>2024</v>
      </c>
      <c r="I350" s="212">
        <v>2025</v>
      </c>
    </row>
    <row r="351" spans="2:9" ht="15" x14ac:dyDescent="0.25">
      <c r="C351" s="210"/>
    </row>
    <row r="352" spans="2:9" ht="15" x14ac:dyDescent="0.25">
      <c r="C352" s="210" t="s">
        <v>270</v>
      </c>
      <c r="D352" s="210"/>
      <c r="E352" s="351">
        <v>15</v>
      </c>
      <c r="F352" s="351">
        <v>15</v>
      </c>
      <c r="G352" s="351">
        <v>15</v>
      </c>
      <c r="H352" s="351">
        <v>15</v>
      </c>
      <c r="I352" s="351">
        <v>16</v>
      </c>
    </row>
    <row r="353" spans="3:9" ht="15" x14ac:dyDescent="0.25">
      <c r="C353" s="210" t="s">
        <v>271</v>
      </c>
      <c r="D353" s="210"/>
      <c r="E353" s="351">
        <v>15</v>
      </c>
      <c r="F353" s="351">
        <v>15</v>
      </c>
      <c r="G353" s="351">
        <v>15</v>
      </c>
      <c r="H353" s="351">
        <v>15</v>
      </c>
      <c r="I353" s="351">
        <v>16</v>
      </c>
    </row>
    <row r="354" spans="3:9" ht="15" x14ac:dyDescent="0.25">
      <c r="C354" s="210" t="s">
        <v>272</v>
      </c>
      <c r="D354" s="210"/>
      <c r="E354" s="351">
        <v>78</v>
      </c>
      <c r="F354" s="351">
        <v>78</v>
      </c>
      <c r="G354" s="351">
        <v>80</v>
      </c>
      <c r="H354" s="351">
        <v>82</v>
      </c>
      <c r="I354" s="351">
        <v>84</v>
      </c>
    </row>
    <row r="355" spans="3:9" ht="15" x14ac:dyDescent="0.25">
      <c r="C355" s="210" t="s">
        <v>201</v>
      </c>
      <c r="D355" s="210"/>
      <c r="E355" s="351">
        <v>322</v>
      </c>
      <c r="F355" s="351">
        <v>322</v>
      </c>
      <c r="G355" s="351">
        <v>330</v>
      </c>
      <c r="H355" s="351">
        <v>338</v>
      </c>
      <c r="I355" s="351">
        <v>347</v>
      </c>
    </row>
    <row r="356" spans="3:9" ht="15" x14ac:dyDescent="0.25">
      <c r="C356" s="210" t="s">
        <v>204</v>
      </c>
      <c r="D356" s="210"/>
      <c r="E356" s="351">
        <v>-0.45</v>
      </c>
      <c r="F356" s="351">
        <v>-0.45</v>
      </c>
      <c r="G356" s="351">
        <v>-0.45</v>
      </c>
      <c r="H356" s="351">
        <v>-0.45</v>
      </c>
      <c r="I356" s="351">
        <v>-0.45</v>
      </c>
    </row>
    <row r="357" spans="3:9" ht="15" x14ac:dyDescent="0.25">
      <c r="C357" s="210" t="s">
        <v>205</v>
      </c>
      <c r="E357" s="351">
        <v>-1</v>
      </c>
      <c r="F357" s="351">
        <v>-1</v>
      </c>
      <c r="G357" s="351">
        <v>-1</v>
      </c>
      <c r="H357" s="351">
        <v>-1</v>
      </c>
      <c r="I357" s="351">
        <v>-1</v>
      </c>
    </row>
    <row r="358" spans="3:9" ht="15" x14ac:dyDescent="0.25">
      <c r="C358" s="210"/>
    </row>
    <row r="359" spans="3:9" ht="15" x14ac:dyDescent="0.25">
      <c r="C359" s="210"/>
    </row>
    <row r="360" spans="3:9" ht="15" x14ac:dyDescent="0.25">
      <c r="C360" s="210"/>
    </row>
    <row r="361" spans="3:9" ht="15" x14ac:dyDescent="0.25">
      <c r="C361" s="210"/>
    </row>
    <row r="362" spans="3:9" ht="15" x14ac:dyDescent="0.25">
      <c r="C362" s="210"/>
    </row>
    <row r="363" spans="3:9" ht="15" x14ac:dyDescent="0.25">
      <c r="C363" s="210"/>
    </row>
    <row r="364" spans="3:9" ht="15" x14ac:dyDescent="0.25">
      <c r="C364" s="210"/>
    </row>
    <row r="365" spans="3:9" ht="15" x14ac:dyDescent="0.25">
      <c r="C365" s="210"/>
    </row>
    <row r="366" spans="3:9" ht="15" x14ac:dyDescent="0.25">
      <c r="C366" s="210"/>
    </row>
    <row r="367" spans="3:9" ht="15" x14ac:dyDescent="0.25">
      <c r="C367" s="210"/>
    </row>
    <row r="368" spans="3:9" ht="15" x14ac:dyDescent="0.25">
      <c r="C368" s="210"/>
    </row>
    <row r="369" spans="3:3" ht="15" x14ac:dyDescent="0.25">
      <c r="C369" s="210"/>
    </row>
    <row r="370" spans="3:3" ht="15" x14ac:dyDescent="0.25">
      <c r="C370" s="210"/>
    </row>
    <row r="371" spans="3:3" ht="15" x14ac:dyDescent="0.25">
      <c r="C371" s="210"/>
    </row>
    <row r="372" spans="3:3" ht="15" x14ac:dyDescent="0.25">
      <c r="C372" s="210"/>
    </row>
    <row r="373" spans="3:3" ht="15" x14ac:dyDescent="0.25">
      <c r="C373" s="210"/>
    </row>
    <row r="374" spans="3:3" ht="15" x14ac:dyDescent="0.25">
      <c r="C374" s="210"/>
    </row>
    <row r="375" spans="3:3" ht="15" x14ac:dyDescent="0.25">
      <c r="C375" s="210"/>
    </row>
    <row r="376" spans="3:3" ht="15" x14ac:dyDescent="0.25">
      <c r="C376" s="210"/>
    </row>
    <row r="377" spans="3:3" ht="15" x14ac:dyDescent="0.25">
      <c r="C377" s="210"/>
    </row>
    <row r="378" spans="3:3" ht="15" x14ac:dyDescent="0.25">
      <c r="C378" s="210"/>
    </row>
    <row r="379" spans="3:3" ht="15" x14ac:dyDescent="0.25">
      <c r="C379" s="210"/>
    </row>
    <row r="380" spans="3:3" ht="15" x14ac:dyDescent="0.25">
      <c r="C380" s="210"/>
    </row>
    <row r="381" spans="3:3" ht="15" x14ac:dyDescent="0.25">
      <c r="C381" s="210"/>
    </row>
    <row r="382" spans="3:3" ht="15" x14ac:dyDescent="0.25">
      <c r="C382" s="210"/>
    </row>
    <row r="383" spans="3:3" ht="15" x14ac:dyDescent="0.25">
      <c r="C383" s="210"/>
    </row>
    <row r="384" spans="3:3" ht="15" x14ac:dyDescent="0.25">
      <c r="C384" s="210"/>
    </row>
    <row r="385" spans="3:3" ht="15" x14ac:dyDescent="0.2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topLeftCell="A7" zoomScale="85" zoomScaleNormal="85" zoomScaleSheetLayoutView="100" workbookViewId="0">
      <selection activeCell="J42" sqref="J4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42578125" style="6" customWidth="1"/>
    <col min="9" max="9" width="2.85546875" style="6" customWidth="1"/>
    <col min="10" max="10" width="12.140625" style="6" customWidth="1"/>
    <col min="11" max="11" width="10.42578125" style="6" customWidth="1"/>
    <col min="12" max="12" width="10.855468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855468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1406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8">
        <f>+'Proposed Rates'!E7</f>
        <v>30.53</v>
      </c>
      <c r="K23" s="29">
        <v>1</v>
      </c>
      <c r="L23" s="26">
        <f>K23*J23</f>
        <v>30.53</v>
      </c>
      <c r="M23" s="27"/>
      <c r="N23" s="30">
        <f>L23-H23</f>
        <v>2.740000000000002</v>
      </c>
      <c r="O23" s="31">
        <f>IF((H23)=0,"",(N23/H23))</f>
        <v>9.8596617488305227E-2</v>
      </c>
      <c r="Q23" s="28">
        <f>+'Proposed Rates'!F7</f>
        <v>32.49</v>
      </c>
      <c r="R23" s="29">
        <v>1</v>
      </c>
      <c r="S23" s="26">
        <f>R23*Q23</f>
        <v>32.49</v>
      </c>
      <c r="T23" s="27"/>
      <c r="U23" s="30">
        <f>S23-L23</f>
        <v>1.9600000000000009</v>
      </c>
      <c r="V23" s="31">
        <f>IF((L23)=0,"",(U23/L23))</f>
        <v>6.4199148378643989E-2</v>
      </c>
      <c r="X23" s="28">
        <f>+'Proposed Rates'!G7</f>
        <v>34.07</v>
      </c>
      <c r="Y23" s="29">
        <v>1</v>
      </c>
      <c r="Z23" s="26">
        <f>Y23*X23</f>
        <v>34.07</v>
      </c>
      <c r="AA23" s="27"/>
      <c r="AB23" s="30">
        <f>Z23-S23</f>
        <v>1.5799999999999983</v>
      </c>
      <c r="AC23" s="31">
        <f>IF((S23)=0,"",(AB23/S23))</f>
        <v>4.8630347799322814E-2</v>
      </c>
      <c r="AE23" s="28">
        <f>+'Proposed Rates'!H7</f>
        <v>35.04</v>
      </c>
      <c r="AF23" s="29">
        <v>1</v>
      </c>
      <c r="AG23" s="26">
        <f>AF23*AE23</f>
        <v>35.04</v>
      </c>
      <c r="AH23" s="27"/>
      <c r="AI23" s="30">
        <f>AG23-Z23</f>
        <v>0.96999999999999886</v>
      </c>
      <c r="AJ23" s="31">
        <f>IF((Z23)=0,"",(AI23/Z23))</f>
        <v>2.847079542119163E-2</v>
      </c>
      <c r="AL23" s="28">
        <f>+'Proposed Rates'!I7</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5" x14ac:dyDescent="0.2">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ht="25.5" x14ac:dyDescent="0.2">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5" x14ac:dyDescent="0.2">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
      <c r="B31" s="21" t="s">
        <v>136</v>
      </c>
      <c r="C31" s="21"/>
      <c r="D31" s="22" t="s">
        <v>17</v>
      </c>
      <c r="E31" s="23"/>
      <c r="F31" s="24">
        <f>+'Proposed Rates'!D67</f>
        <v>0</v>
      </c>
      <c r="G31" s="25">
        <f>$F$18</f>
        <v>100</v>
      </c>
      <c r="H31" s="26">
        <f t="shared" si="0"/>
        <v>0</v>
      </c>
      <c r="I31" s="27"/>
      <c r="J31" s="178">
        <f>+'Proposed Rates'!E67</f>
        <v>0.24</v>
      </c>
      <c r="K31" s="25">
        <v>1</v>
      </c>
      <c r="L31" s="26">
        <f t="shared" si="9"/>
        <v>0.24</v>
      </c>
      <c r="M31" s="27"/>
      <c r="N31" s="30">
        <f t="shared" si="10"/>
        <v>0.24</v>
      </c>
      <c r="O31" s="31" t="str">
        <f t="shared" si="11"/>
        <v/>
      </c>
      <c r="Q31" s="178">
        <f>+'Proposed Rates'!F67</f>
        <v>0.24</v>
      </c>
      <c r="R31" s="25">
        <f>K31</f>
        <v>1</v>
      </c>
      <c r="S31" s="26">
        <f t="shared" si="12"/>
        <v>0.24</v>
      </c>
      <c r="T31" s="27"/>
      <c r="U31" s="30">
        <f t="shared" si="1"/>
        <v>0</v>
      </c>
      <c r="V31" s="31">
        <f t="shared" si="2"/>
        <v>0</v>
      </c>
      <c r="X31" s="28"/>
      <c r="Y31" s="25">
        <f t="shared" si="26"/>
        <v>100</v>
      </c>
      <c r="Z31" s="26">
        <f t="shared" si="13"/>
        <v>0</v>
      </c>
      <c r="AA31" s="27"/>
      <c r="AB31" s="30">
        <f t="shared" si="3"/>
        <v>-0.24</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38.25" x14ac:dyDescent="0.2">
      <c r="B36" s="229" t="s">
        <v>98</v>
      </c>
      <c r="C36" s="21"/>
      <c r="D36" s="22" t="s">
        <v>17</v>
      </c>
      <c r="E36" s="23"/>
      <c r="F36" s="24">
        <f>+'Proposed Rates'!D52</f>
        <v>0.85</v>
      </c>
      <c r="G36" s="25">
        <v>1</v>
      </c>
      <c r="H36" s="26">
        <f t="shared" si="0"/>
        <v>0.85</v>
      </c>
      <c r="I36" s="27"/>
      <c r="J36" s="178">
        <f>+'Proposed Rates'!E52</f>
        <v>-0.48</v>
      </c>
      <c r="K36" s="25">
        <v>1</v>
      </c>
      <c r="L36" s="26">
        <f t="shared" si="9"/>
        <v>-0.48</v>
      </c>
      <c r="M36" s="27"/>
      <c r="N36" s="30">
        <f t="shared" si="10"/>
        <v>-1.33</v>
      </c>
      <c r="O36" s="31">
        <f t="shared" si="11"/>
        <v>-1.5647058823529414</v>
      </c>
      <c r="Q36" s="178">
        <f>+'Proposed Rates'!F52</f>
        <v>-0.47</v>
      </c>
      <c r="R36" s="25">
        <f>+K36</f>
        <v>1</v>
      </c>
      <c r="S36" s="26">
        <f t="shared" si="12"/>
        <v>-0.47</v>
      </c>
      <c r="T36" s="27"/>
      <c r="U36" s="30">
        <f t="shared" si="1"/>
        <v>1.0000000000000009E-2</v>
      </c>
      <c r="V36" s="31">
        <f t="shared" si="2"/>
        <v>-2.0833333333333353E-2</v>
      </c>
      <c r="X36" s="28">
        <f>+'Proposed Rates'!G52</f>
        <v>0</v>
      </c>
      <c r="Y36" s="25">
        <f>+K36</f>
        <v>1</v>
      </c>
      <c r="Z36" s="26">
        <f t="shared" si="13"/>
        <v>0</v>
      </c>
      <c r="AA36" s="27"/>
      <c r="AB36" s="30">
        <f t="shared" si="3"/>
        <v>0.47</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x14ac:dyDescent="0.2">
      <c r="B39" s="34" t="s">
        <v>22</v>
      </c>
      <c r="C39" s="234"/>
      <c r="D39" s="235"/>
      <c r="E39" s="234"/>
      <c r="F39" s="236"/>
      <c r="G39" s="237"/>
      <c r="H39" s="238">
        <f>SUM(H23:H38)</f>
        <v>28.64</v>
      </c>
      <c r="I39" s="62"/>
      <c r="J39" s="239"/>
      <c r="K39" s="240"/>
      <c r="L39" s="238">
        <f>SUM(L23:L38)</f>
        <v>30.29</v>
      </c>
      <c r="M39" s="62"/>
      <c r="N39" s="37">
        <f t="shared" si="10"/>
        <v>1.6499999999999986</v>
      </c>
      <c r="O39" s="38">
        <f t="shared" si="11"/>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43" ht="38.25" x14ac:dyDescent="0.2">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8.25" x14ac:dyDescent="0.2">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
      <c r="B44" s="43" t="s">
        <v>24</v>
      </c>
      <c r="C44" s="21"/>
      <c r="D44" s="22" t="s">
        <v>20</v>
      </c>
      <c r="E44" s="23"/>
      <c r="F44" s="44">
        <f>'Proposed Rates'!D233</f>
        <v>6.0000000000000002E-5</v>
      </c>
      <c r="G44" s="45">
        <f>$F$18*(1+F74)</f>
        <v>103.35000000000001</v>
      </c>
      <c r="H44" s="26">
        <f>G44*F44</f>
        <v>6.2010000000000008E-3</v>
      </c>
      <c r="I44" s="27"/>
      <c r="J44" s="46">
        <f>'Proposed Rates'!E233</f>
        <v>6.0000000000000002E-5</v>
      </c>
      <c r="K44" s="45">
        <f>$F$18*(1+J74)</f>
        <v>103.38000000000001</v>
      </c>
      <c r="L44" s="26">
        <f>K44*J44</f>
        <v>6.2028000000000005E-3</v>
      </c>
      <c r="M44" s="27"/>
      <c r="N44" s="30">
        <f>L44-H44</f>
        <v>1.7999999999997185E-6</v>
      </c>
      <c r="O44" s="31">
        <f>IF((H44)=0,"",(N44/H44))</f>
        <v>2.9027576197382973E-4</v>
      </c>
      <c r="Q44" s="46">
        <f>'Proposed Rates'!F233</f>
        <v>6.0000000000000002E-5</v>
      </c>
      <c r="R44" s="45">
        <f>$F$18*(1+Q74)</f>
        <v>103.38000000000001</v>
      </c>
      <c r="S44" s="26">
        <f>R44*Q44</f>
        <v>6.2028000000000005E-3</v>
      </c>
      <c r="T44" s="27"/>
      <c r="U44" s="30">
        <f t="shared" si="1"/>
        <v>0</v>
      </c>
      <c r="V44" s="31">
        <f t="shared" si="2"/>
        <v>0</v>
      </c>
      <c r="X44" s="46">
        <f>'Proposed Rates'!G233</f>
        <v>6.0000000000000002E-5</v>
      </c>
      <c r="Y44" s="45">
        <f>$F$18*(1+X74)</f>
        <v>103.38000000000001</v>
      </c>
      <c r="Z44" s="26">
        <f>Y44*X44</f>
        <v>6.2028000000000005E-3</v>
      </c>
      <c r="AA44" s="27"/>
      <c r="AB44" s="30">
        <f t="shared" si="3"/>
        <v>0</v>
      </c>
      <c r="AC44" s="31">
        <f t="shared" si="4"/>
        <v>0</v>
      </c>
      <c r="AE44" s="46">
        <f>'Proposed Rates'!H233</f>
        <v>6.0000000000000002E-5</v>
      </c>
      <c r="AF44" s="45">
        <f>$F$18*(1+AE74)</f>
        <v>103.38000000000001</v>
      </c>
      <c r="AG44" s="26">
        <f>AF44*AE44</f>
        <v>6.2028000000000005E-3</v>
      </c>
      <c r="AH44" s="27"/>
      <c r="AI44" s="30">
        <f t="shared" si="5"/>
        <v>0</v>
      </c>
      <c r="AJ44" s="31">
        <f t="shared" si="6"/>
        <v>0</v>
      </c>
      <c r="AL44" s="46">
        <f>'Proposed Rates'!I233</f>
        <v>6.0000000000000002E-5</v>
      </c>
      <c r="AM44" s="45">
        <f>$F$18*(1+AL74)</f>
        <v>103.38000000000001</v>
      </c>
      <c r="AN44" s="26">
        <f>AM44*AL44</f>
        <v>6.2028000000000005E-3</v>
      </c>
      <c r="AO44" s="27"/>
      <c r="AP44" s="30">
        <f t="shared" si="7"/>
        <v>0</v>
      </c>
      <c r="AQ44" s="31">
        <f t="shared" si="8"/>
        <v>0</v>
      </c>
    </row>
    <row r="45" spans="2:43" x14ac:dyDescent="0.2">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5.5" x14ac:dyDescent="0.2">
      <c r="B47" s="50" t="s">
        <v>27</v>
      </c>
      <c r="C47" s="51"/>
      <c r="D47" s="51"/>
      <c r="E47" s="51"/>
      <c r="F47" s="52"/>
      <c r="G47" s="53"/>
      <c r="H47" s="54">
        <f>SUM(H40:H46)+H39</f>
        <v>29.613560500000002</v>
      </c>
      <c r="I47" s="36"/>
      <c r="J47" s="53"/>
      <c r="K47" s="55"/>
      <c r="L47" s="54">
        <f>SUM(L40:L46)+L39</f>
        <v>31.237389400000001</v>
      </c>
      <c r="M47" s="36"/>
      <c r="N47" s="37">
        <f t="shared" ref="N47:N65" si="48">L47-H47</f>
        <v>1.6238288999999995</v>
      </c>
      <c r="O47" s="38">
        <f t="shared" si="35"/>
        <v>5.4833963649862344E-2</v>
      </c>
      <c r="Q47" s="53"/>
      <c r="R47" s="55"/>
      <c r="S47" s="54">
        <f>SUM(S40:S46)+S39</f>
        <v>33.207389400000004</v>
      </c>
      <c r="T47" s="36"/>
      <c r="U47" s="37">
        <f t="shared" si="1"/>
        <v>1.9700000000000024</v>
      </c>
      <c r="V47" s="38">
        <f t="shared" si="2"/>
        <v>6.3065449380990915E-2</v>
      </c>
      <c r="X47" s="53"/>
      <c r="Y47" s="55"/>
      <c r="Z47" s="54">
        <f>SUM(Z40:Z46)+Z39</f>
        <v>35.077389400000001</v>
      </c>
      <c r="AA47" s="36"/>
      <c r="AB47" s="37">
        <f t="shared" si="3"/>
        <v>1.8699999999999974</v>
      </c>
      <c r="AC47" s="38">
        <f t="shared" si="4"/>
        <v>5.631276754323835E-2</v>
      </c>
      <c r="AE47" s="53"/>
      <c r="AF47" s="55"/>
      <c r="AG47" s="54">
        <f>SUM(AG40:AG46)+AG39</f>
        <v>36.0473894</v>
      </c>
      <c r="AH47" s="36"/>
      <c r="AI47" s="37">
        <f t="shared" si="5"/>
        <v>0.96999999999999886</v>
      </c>
      <c r="AJ47" s="38">
        <f t="shared" si="6"/>
        <v>2.7653141142824009E-2</v>
      </c>
      <c r="AL47" s="53"/>
      <c r="AM47" s="55"/>
      <c r="AN47" s="54">
        <f>SUM(AN40:AN46)+AN39</f>
        <v>36.677389400000003</v>
      </c>
      <c r="AO47" s="36"/>
      <c r="AP47" s="37">
        <f t="shared" si="7"/>
        <v>0.63000000000000256</v>
      </c>
      <c r="AQ47" s="38">
        <f t="shared" si="8"/>
        <v>1.7476993770872144E-2</v>
      </c>
    </row>
    <row r="48" spans="2:43" x14ac:dyDescent="0.2">
      <c r="B48" s="27" t="s">
        <v>28</v>
      </c>
      <c r="C48" s="27"/>
      <c r="D48" s="56" t="s">
        <v>20</v>
      </c>
      <c r="E48" s="57"/>
      <c r="F48" s="28">
        <f>'Proposed Rates'!D153</f>
        <v>7.6E-3</v>
      </c>
      <c r="G48" s="58">
        <f>F18*(1+F74)</f>
        <v>103.35000000000001</v>
      </c>
      <c r="H48" s="26">
        <f>G48*F48</f>
        <v>0.78546000000000005</v>
      </c>
      <c r="I48" s="27"/>
      <c r="J48" s="28">
        <f>'Proposed Rates'!E153</f>
        <v>7.4000000000000003E-3</v>
      </c>
      <c r="K48" s="59">
        <f>F18*(1+J74)</f>
        <v>103.38000000000001</v>
      </c>
      <c r="L48" s="26">
        <f>K48*J48</f>
        <v>0.76501200000000014</v>
      </c>
      <c r="M48" s="27"/>
      <c r="N48" s="30">
        <f t="shared" si="48"/>
        <v>-2.0447999999999911E-2</v>
      </c>
      <c r="O48" s="31">
        <f t="shared" si="35"/>
        <v>-2.6033152547551636E-2</v>
      </c>
      <c r="Q48" s="28">
        <f>'Proposed Rates'!F153</f>
        <v>7.4000000000000003E-3</v>
      </c>
      <c r="R48" s="59">
        <f>$F$18*(1+Q74)</f>
        <v>103.38000000000001</v>
      </c>
      <c r="S48" s="26">
        <f>R48*Q48</f>
        <v>0.76501200000000014</v>
      </c>
      <c r="T48" s="27"/>
      <c r="U48" s="30">
        <f t="shared" si="1"/>
        <v>0</v>
      </c>
      <c r="V48" s="31">
        <f t="shared" si="2"/>
        <v>0</v>
      </c>
      <c r="X48" s="28">
        <f>'Proposed Rates'!G153</f>
        <v>7.4000000000000003E-3</v>
      </c>
      <c r="Y48" s="59">
        <f>$F$18*(1+X74)</f>
        <v>103.38000000000001</v>
      </c>
      <c r="Z48" s="26">
        <f>Y48*X48</f>
        <v>0.76501200000000014</v>
      </c>
      <c r="AA48" s="27"/>
      <c r="AB48" s="30">
        <f t="shared" si="3"/>
        <v>0</v>
      </c>
      <c r="AC48" s="31">
        <f t="shared" si="4"/>
        <v>0</v>
      </c>
      <c r="AE48" s="28">
        <f>'Proposed Rates'!H153</f>
        <v>7.4000000000000003E-3</v>
      </c>
      <c r="AF48" s="59">
        <f>$F$18*(1+AE74)</f>
        <v>103.38000000000001</v>
      </c>
      <c r="AG48" s="26">
        <f>AF48*AE48</f>
        <v>0.76501200000000014</v>
      </c>
      <c r="AH48" s="27"/>
      <c r="AI48" s="30">
        <f t="shared" si="5"/>
        <v>0</v>
      </c>
      <c r="AJ48" s="31">
        <f t="shared" si="6"/>
        <v>0</v>
      </c>
      <c r="AL48" s="28">
        <f>'Proposed Rates'!I153</f>
        <v>7.4000000000000003E-3</v>
      </c>
      <c r="AM48" s="59">
        <f>$F$18*(1+AL74)</f>
        <v>103.38000000000001</v>
      </c>
      <c r="AN48" s="26">
        <f>AM48*AL48</f>
        <v>0.76501200000000014</v>
      </c>
      <c r="AO48" s="27"/>
      <c r="AP48" s="30">
        <f t="shared" si="7"/>
        <v>0</v>
      </c>
      <c r="AQ48" s="31">
        <f t="shared" si="8"/>
        <v>0</v>
      </c>
    </row>
    <row r="49" spans="2:43" ht="25.5" x14ac:dyDescent="0.2">
      <c r="B49" s="60" t="s">
        <v>29</v>
      </c>
      <c r="C49" s="27"/>
      <c r="D49" s="56" t="s">
        <v>20</v>
      </c>
      <c r="E49" s="57"/>
      <c r="F49" s="28">
        <f>'Proposed Rates'!D167</f>
        <v>5.1999999999999998E-3</v>
      </c>
      <c r="G49" s="58">
        <f>G48</f>
        <v>103.35000000000001</v>
      </c>
      <c r="H49" s="26">
        <f>G49*F49</f>
        <v>0.53742000000000001</v>
      </c>
      <c r="I49" s="27"/>
      <c r="J49" s="28">
        <f>'Proposed Rates'!E167</f>
        <v>5.1999999999999998E-3</v>
      </c>
      <c r="K49" s="59">
        <f>K48</f>
        <v>103.38000000000001</v>
      </c>
      <c r="L49" s="26">
        <f>K49*J49</f>
        <v>0.53757600000000005</v>
      </c>
      <c r="M49" s="27"/>
      <c r="N49" s="30">
        <f t="shared" si="48"/>
        <v>1.5600000000004499E-4</v>
      </c>
      <c r="O49" s="31">
        <f t="shared" si="35"/>
        <v>2.9027576197395891E-4</v>
      </c>
      <c r="Q49" s="28">
        <f>'Proposed Rates'!F167</f>
        <v>5.1999999999999998E-3</v>
      </c>
      <c r="R49" s="59">
        <f>R48</f>
        <v>103.38000000000001</v>
      </c>
      <c r="S49" s="26">
        <f>R49*Q49</f>
        <v>0.53757600000000005</v>
      </c>
      <c r="T49" s="27"/>
      <c r="U49" s="30">
        <f t="shared" si="1"/>
        <v>0</v>
      </c>
      <c r="V49" s="31">
        <f t="shared" si="2"/>
        <v>0</v>
      </c>
      <c r="X49" s="28">
        <f>'Proposed Rates'!G167</f>
        <v>5.1999999999999998E-3</v>
      </c>
      <c r="Y49" s="59">
        <f>Y48</f>
        <v>103.38000000000001</v>
      </c>
      <c r="Z49" s="26">
        <f>Y49*X49</f>
        <v>0.53757600000000005</v>
      </c>
      <c r="AA49" s="27"/>
      <c r="AB49" s="30">
        <f t="shared" si="3"/>
        <v>0</v>
      </c>
      <c r="AC49" s="31">
        <f t="shared" si="4"/>
        <v>0</v>
      </c>
      <c r="AE49" s="28">
        <f>'Proposed Rates'!H167</f>
        <v>5.1999999999999998E-3</v>
      </c>
      <c r="AF49" s="59">
        <f>AF48</f>
        <v>103.38000000000001</v>
      </c>
      <c r="AG49" s="26">
        <f>AF49*AE49</f>
        <v>0.53757600000000005</v>
      </c>
      <c r="AH49" s="27"/>
      <c r="AI49" s="30">
        <f t="shared" si="5"/>
        <v>0</v>
      </c>
      <c r="AJ49" s="31">
        <f t="shared" si="6"/>
        <v>0</v>
      </c>
      <c r="AL49" s="28">
        <f>'Proposed Rates'!I167</f>
        <v>5.1999999999999998E-3</v>
      </c>
      <c r="AM49" s="59">
        <f>AM48</f>
        <v>103.38000000000001</v>
      </c>
      <c r="AN49" s="26">
        <f>AM49*AL49</f>
        <v>0.53757600000000005</v>
      </c>
      <c r="AO49" s="27"/>
      <c r="AP49" s="30">
        <f t="shared" si="7"/>
        <v>0</v>
      </c>
      <c r="AQ49" s="31">
        <f t="shared" si="8"/>
        <v>0</v>
      </c>
    </row>
    <row r="50" spans="2:43" ht="25.5" x14ac:dyDescent="0.2">
      <c r="B50" s="50" t="s">
        <v>30</v>
      </c>
      <c r="C50" s="35"/>
      <c r="D50" s="35"/>
      <c r="E50" s="35"/>
      <c r="F50" s="61"/>
      <c r="G50" s="53"/>
      <c r="H50" s="54">
        <f>SUM(H47:H49)</f>
        <v>30.936440500000003</v>
      </c>
      <c r="I50" s="62"/>
      <c r="J50" s="63"/>
      <c r="K50" s="64"/>
      <c r="L50" s="54">
        <f>SUM(L47:L49)</f>
        <v>32.539977400000005</v>
      </c>
      <c r="M50" s="62"/>
      <c r="N50" s="37">
        <f t="shared" si="48"/>
        <v>1.6035369000000017</v>
      </c>
      <c r="O50" s="38">
        <f t="shared" si="35"/>
        <v>5.1833270863853954E-2</v>
      </c>
      <c r="Q50" s="63"/>
      <c r="R50" s="64"/>
      <c r="S50" s="54">
        <f>SUM(S47:S49)</f>
        <v>34.509977400000004</v>
      </c>
      <c r="T50" s="62"/>
      <c r="U50" s="37">
        <f t="shared" si="1"/>
        <v>1.9699999999999989</v>
      </c>
      <c r="V50" s="38">
        <f t="shared" si="2"/>
        <v>6.0540914819442945E-2</v>
      </c>
      <c r="X50" s="63"/>
      <c r="Y50" s="64"/>
      <c r="Z50" s="54">
        <f>SUM(Z47:Z49)</f>
        <v>36.379977400000001</v>
      </c>
      <c r="AA50" s="62"/>
      <c r="AB50" s="37">
        <f t="shared" si="3"/>
        <v>1.8699999999999974</v>
      </c>
      <c r="AC50" s="38">
        <f t="shared" si="4"/>
        <v>5.4187227604501335E-2</v>
      </c>
      <c r="AE50" s="63"/>
      <c r="AF50" s="64"/>
      <c r="AG50" s="54">
        <f>SUM(AG47:AG49)</f>
        <v>37.3499774</v>
      </c>
      <c r="AH50" s="62"/>
      <c r="AI50" s="37">
        <f t="shared" si="5"/>
        <v>0.96999999999999886</v>
      </c>
      <c r="AJ50" s="38">
        <f t="shared" si="6"/>
        <v>2.6663018212869996E-2</v>
      </c>
      <c r="AL50" s="63"/>
      <c r="AM50" s="64"/>
      <c r="AN50" s="54">
        <f>SUM(AN47:AN49)</f>
        <v>37.979977400000003</v>
      </c>
      <c r="AO50" s="62"/>
      <c r="AP50" s="37">
        <f t="shared" si="7"/>
        <v>0.63000000000000256</v>
      </c>
      <c r="AQ50" s="38">
        <f t="shared" si="8"/>
        <v>1.686748008581131E-2</v>
      </c>
    </row>
    <row r="51" spans="2:43" ht="25.5" x14ac:dyDescent="0.2">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5" x14ac:dyDescent="0.2">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
      <c r="B53" s="21" t="s">
        <v>33</v>
      </c>
      <c r="C53" s="21"/>
      <c r="D53" s="22" t="s">
        <v>17</v>
      </c>
      <c r="E53" s="23"/>
      <c r="F53" s="66">
        <f>'Proposed Rates'!D209</f>
        <v>0.25</v>
      </c>
      <c r="G53" s="25">
        <v>1</v>
      </c>
      <c r="H53" s="67">
        <f t="shared" si="49"/>
        <v>0.25</v>
      </c>
      <c r="I53" s="27"/>
      <c r="J53" s="66">
        <f>'Proposed Rates'!E209</f>
        <v>0.62</v>
      </c>
      <c r="K53" s="29">
        <v>1</v>
      </c>
      <c r="L53" s="67">
        <f t="shared" si="50"/>
        <v>0.62</v>
      </c>
      <c r="M53" s="27"/>
      <c r="N53" s="30">
        <f t="shared" si="48"/>
        <v>0.37</v>
      </c>
      <c r="O53" s="68">
        <f t="shared" si="35"/>
        <v>1.48</v>
      </c>
      <c r="Q53" s="66">
        <f>'Proposed Rates'!F209</f>
        <v>0.64</v>
      </c>
      <c r="R53" s="29">
        <v>1</v>
      </c>
      <c r="S53" s="67">
        <f t="shared" si="51"/>
        <v>0.64</v>
      </c>
      <c r="T53" s="27"/>
      <c r="U53" s="30">
        <f t="shared" si="1"/>
        <v>2.0000000000000018E-2</v>
      </c>
      <c r="V53" s="68">
        <f t="shared" si="2"/>
        <v>3.2258064516129059E-2</v>
      </c>
      <c r="X53" s="66">
        <f>'Proposed Rates'!G209</f>
        <v>0.66</v>
      </c>
      <c r="Y53" s="29">
        <v>1</v>
      </c>
      <c r="Z53" s="67">
        <f t="shared" si="52"/>
        <v>0.66</v>
      </c>
      <c r="AA53" s="27"/>
      <c r="AB53" s="30">
        <f t="shared" si="3"/>
        <v>2.0000000000000018E-2</v>
      </c>
      <c r="AC53" s="68">
        <f t="shared" si="4"/>
        <v>3.1250000000000028E-2</v>
      </c>
      <c r="AE53" s="66">
        <f>'Proposed Rates'!H209</f>
        <v>0.68</v>
      </c>
      <c r="AF53" s="29">
        <v>1</v>
      </c>
      <c r="AG53" s="67">
        <f t="shared" si="53"/>
        <v>0.68</v>
      </c>
      <c r="AH53" s="27"/>
      <c r="AI53" s="30">
        <f t="shared" si="5"/>
        <v>2.0000000000000018E-2</v>
      </c>
      <c r="AJ53" s="68">
        <f t="shared" si="6"/>
        <v>3.0303030303030328E-2</v>
      </c>
      <c r="AL53" s="66">
        <f>'Proposed Rates'!I209</f>
        <v>0.7</v>
      </c>
      <c r="AM53" s="29">
        <v>1</v>
      </c>
      <c r="AN53" s="67">
        <f t="shared" si="54"/>
        <v>0.7</v>
      </c>
      <c r="AO53" s="27"/>
      <c r="AP53" s="30">
        <f t="shared" si="7"/>
        <v>1.9999999999999907E-2</v>
      </c>
      <c r="AQ53" s="68">
        <f t="shared" si="8"/>
        <v>2.9411764705882214E-2</v>
      </c>
    </row>
    <row r="54" spans="2:43" x14ac:dyDescent="0.2">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5" thickBot="1" x14ac:dyDescent="0.25">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25">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x14ac:dyDescent="0.2">
      <c r="B61" s="90" t="s">
        <v>39</v>
      </c>
      <c r="C61" s="21"/>
      <c r="D61" s="21"/>
      <c r="E61" s="21"/>
      <c r="F61" s="91"/>
      <c r="G61" s="92"/>
      <c r="H61" s="93">
        <f>SUM(H51:H57,H50)</f>
        <v>44.346505500000006</v>
      </c>
      <c r="I61" s="94"/>
      <c r="J61" s="95"/>
      <c r="K61" s="95"/>
      <c r="L61" s="93">
        <f>SUM(L51:L57,L50)</f>
        <v>46.320159400000009</v>
      </c>
      <c r="M61" s="96"/>
      <c r="N61" s="97">
        <f t="shared" ref="N61" si="55">L61-H61</f>
        <v>1.9736539000000022</v>
      </c>
      <c r="O61" s="98">
        <f t="shared" ref="O61" si="56">IF((H61)=0,"",(N61/H61))</f>
        <v>4.4505285765977703E-2</v>
      </c>
      <c r="Q61" s="95"/>
      <c r="R61" s="95"/>
      <c r="S61" s="97">
        <f>SUM(S51:S57,S50)</f>
        <v>48.310159400000003</v>
      </c>
      <c r="T61" s="96"/>
      <c r="U61" s="97">
        <f t="shared" si="1"/>
        <v>1.9899999999999949</v>
      </c>
      <c r="V61" s="98">
        <f>IF((L61)=0,"",(U61/L61))</f>
        <v>4.2961855610539945E-2</v>
      </c>
      <c r="X61" s="95"/>
      <c r="Y61" s="95"/>
      <c r="Z61" s="97">
        <f>SUM(Z51:Z57,Z50)</f>
        <v>50.200159400000004</v>
      </c>
      <c r="AA61" s="96"/>
      <c r="AB61" s="97">
        <f t="shared" si="3"/>
        <v>1.8900000000000006</v>
      </c>
      <c r="AC61" s="98">
        <f>IF((S61)=0,"",(AB61/S61))</f>
        <v>3.9122205835652873E-2</v>
      </c>
      <c r="AE61" s="95"/>
      <c r="AF61" s="95"/>
      <c r="AG61" s="97">
        <f>SUM(AG51:AG57,AG50)</f>
        <v>51.190159399999999</v>
      </c>
      <c r="AH61" s="96"/>
      <c r="AI61" s="97">
        <f t="shared" ref="AI61:AI65" si="57">AG61-Z61</f>
        <v>0.98999999999999488</v>
      </c>
      <c r="AJ61" s="98">
        <f>IF((Z61)=0,"",(AI61/Z61))</f>
        <v>1.9721052917612742E-2</v>
      </c>
      <c r="AL61" s="95"/>
      <c r="AM61" s="95"/>
      <c r="AN61" s="97">
        <f>SUM(AN51:AN57,AN50)</f>
        <v>51.840159400000005</v>
      </c>
      <c r="AO61" s="96"/>
      <c r="AP61" s="97">
        <f t="shared" ref="AP61:AP65" si="58">AN61-AG61</f>
        <v>0.65000000000000568</v>
      </c>
      <c r="AQ61" s="98">
        <f>IF((AG61)=0,"",(AP61/AG61))</f>
        <v>1.2697752998206246E-2</v>
      </c>
    </row>
    <row r="62" spans="2:43" x14ac:dyDescent="0.2">
      <c r="B62" s="99" t="s">
        <v>40</v>
      </c>
      <c r="C62" s="21"/>
      <c r="D62" s="21"/>
      <c r="E62" s="21"/>
      <c r="F62" s="100">
        <v>0.13</v>
      </c>
      <c r="G62" s="101"/>
      <c r="H62" s="102">
        <f>H61*F62</f>
        <v>5.7650457150000012</v>
      </c>
      <c r="I62" s="103"/>
      <c r="J62" s="104">
        <v>0.13</v>
      </c>
      <c r="K62" s="103"/>
      <c r="L62" s="105">
        <f>L61*J62</f>
        <v>6.0216207220000015</v>
      </c>
      <c r="M62" s="106"/>
      <c r="N62" s="107">
        <f t="shared" si="48"/>
        <v>0.25657500700000035</v>
      </c>
      <c r="O62" s="108">
        <f t="shared" si="35"/>
        <v>4.450528576597771E-2</v>
      </c>
      <c r="Q62" s="104">
        <v>0.13</v>
      </c>
      <c r="R62" s="103"/>
      <c r="S62" s="105">
        <f>S61*Q62</f>
        <v>6.2803207220000008</v>
      </c>
      <c r="T62" s="106"/>
      <c r="U62" s="107">
        <f t="shared" si="1"/>
        <v>0.25869999999999926</v>
      </c>
      <c r="V62" s="108">
        <f t="shared" ref="V62:V71" si="59">IF((L62)=0,"",(U62/L62))</f>
        <v>4.2961855610539931E-2</v>
      </c>
      <c r="X62" s="104">
        <v>0.13</v>
      </c>
      <c r="Y62" s="103"/>
      <c r="Z62" s="105">
        <f>Z61*X62</f>
        <v>6.5260207220000011</v>
      </c>
      <c r="AA62" s="106"/>
      <c r="AB62" s="107">
        <f t="shared" si="3"/>
        <v>0.24570000000000025</v>
      </c>
      <c r="AC62" s="108">
        <f t="shared" ref="AC62:AC71" si="60">IF((S62)=0,"",(AB62/S62))</f>
        <v>3.9122205835652901E-2</v>
      </c>
      <c r="AE62" s="104">
        <v>0.13</v>
      </c>
      <c r="AF62" s="103"/>
      <c r="AG62" s="105">
        <f>AG61*AE62</f>
        <v>6.6547207220000004</v>
      </c>
      <c r="AH62" s="106"/>
      <c r="AI62" s="107">
        <f t="shared" si="57"/>
        <v>0.12869999999999937</v>
      </c>
      <c r="AJ62" s="108">
        <f t="shared" ref="AJ62:AJ71" si="61">IF((Z62)=0,"",(AI62/Z62))</f>
        <v>1.9721052917612749E-2</v>
      </c>
      <c r="AL62" s="104">
        <v>0.13</v>
      </c>
      <c r="AM62" s="103"/>
      <c r="AN62" s="105">
        <f>AN61*AL62</f>
        <v>6.7392207220000007</v>
      </c>
      <c r="AO62" s="106"/>
      <c r="AP62" s="107">
        <f t="shared" si="58"/>
        <v>8.4500000000000242E-2</v>
      </c>
      <c r="AQ62" s="108">
        <f t="shared" ref="AQ62:AQ71" si="62">IF((AG62)=0,"",(AP62/AG62))</f>
        <v>1.2697752998206172E-2</v>
      </c>
    </row>
    <row r="63" spans="2:43" x14ac:dyDescent="0.2">
      <c r="B63" s="109" t="s">
        <v>41</v>
      </c>
      <c r="C63" s="21"/>
      <c r="D63" s="21"/>
      <c r="E63" s="21"/>
      <c r="F63" s="110"/>
      <c r="G63" s="101"/>
      <c r="H63" s="102">
        <f>H61+H62</f>
        <v>50.111551215000006</v>
      </c>
      <c r="I63" s="103"/>
      <c r="J63" s="103"/>
      <c r="K63" s="103"/>
      <c r="L63" s="105">
        <f>L61+L62</f>
        <v>52.34178012200001</v>
      </c>
      <c r="M63" s="106"/>
      <c r="N63" s="107">
        <f t="shared" si="48"/>
        <v>2.2302289070000043</v>
      </c>
      <c r="O63" s="108">
        <f t="shared" si="35"/>
        <v>4.4505285765977738E-2</v>
      </c>
      <c r="Q63" s="103"/>
      <c r="R63" s="103"/>
      <c r="S63" s="105">
        <f>S61+S62</f>
        <v>54.590480122000002</v>
      </c>
      <c r="T63" s="106"/>
      <c r="U63" s="107">
        <f t="shared" si="1"/>
        <v>2.2486999999999924</v>
      </c>
      <c r="V63" s="108">
        <f t="shared" si="59"/>
        <v>4.296185561053991E-2</v>
      </c>
      <c r="X63" s="103"/>
      <c r="Y63" s="103"/>
      <c r="Z63" s="105">
        <f>Z61+Z62</f>
        <v>56.726180122000002</v>
      </c>
      <c r="AA63" s="106"/>
      <c r="AB63" s="107">
        <f t="shared" si="3"/>
        <v>2.1356999999999999</v>
      </c>
      <c r="AC63" s="108">
        <f t="shared" si="60"/>
        <v>3.912220583565286E-2</v>
      </c>
      <c r="AE63" s="103"/>
      <c r="AF63" s="103"/>
      <c r="AG63" s="105">
        <f>AG61+AG62</f>
        <v>57.844880121999999</v>
      </c>
      <c r="AH63" s="106"/>
      <c r="AI63" s="107">
        <f t="shared" si="57"/>
        <v>1.1186999999999969</v>
      </c>
      <c r="AJ63" s="108">
        <f t="shared" si="61"/>
        <v>1.9721052917612791E-2</v>
      </c>
      <c r="AL63" s="103"/>
      <c r="AM63" s="103"/>
      <c r="AN63" s="105">
        <f>AN61+AN62</f>
        <v>58.579380122000003</v>
      </c>
      <c r="AO63" s="106"/>
      <c r="AP63" s="107">
        <f t="shared" si="58"/>
        <v>0.73450000000000415</v>
      </c>
      <c r="AQ63" s="108">
        <f t="shared" si="62"/>
        <v>1.2697752998206208E-2</v>
      </c>
    </row>
    <row r="64" spans="2:43" ht="15.75" customHeight="1" x14ac:dyDescent="0.2">
      <c r="B64" s="415" t="s">
        <v>127</v>
      </c>
      <c r="C64" s="415"/>
      <c r="D64" s="415"/>
      <c r="E64" s="21"/>
      <c r="F64" s="262">
        <f>'Proposed Rates'!D261</f>
        <v>0.318</v>
      </c>
      <c r="G64" s="101"/>
      <c r="H64" s="111">
        <f>F64*H61</f>
        <v>14.102188749000002</v>
      </c>
      <c r="I64" s="103"/>
      <c r="J64" s="266">
        <f>'Proposed Rates'!E261</f>
        <v>0.318</v>
      </c>
      <c r="K64" s="103"/>
      <c r="L64" s="112">
        <f>J64*L61</f>
        <v>14.729810689200002</v>
      </c>
      <c r="M64" s="106"/>
      <c r="N64" s="112">
        <f t="shared" si="48"/>
        <v>0.62762194020000095</v>
      </c>
      <c r="O64" s="113">
        <f t="shared" si="35"/>
        <v>4.4505285765977724E-2</v>
      </c>
      <c r="Q64" s="266">
        <f>'Proposed Rates'!F261</f>
        <v>0.318</v>
      </c>
      <c r="R64" s="103"/>
      <c r="S64" s="112">
        <f>Q64*S61</f>
        <v>15.362630689200001</v>
      </c>
      <c r="T64" s="106"/>
      <c r="U64" s="112">
        <f t="shared" si="1"/>
        <v>0.63281999999999883</v>
      </c>
      <c r="V64" s="113">
        <f t="shared" si="59"/>
        <v>4.2961855610539973E-2</v>
      </c>
      <c r="X64" s="266">
        <f>'Proposed Rates'!G261</f>
        <v>0.318</v>
      </c>
      <c r="Y64" s="103"/>
      <c r="Z64" s="112">
        <f>X64*Z61</f>
        <v>15.963650689200001</v>
      </c>
      <c r="AA64" s="106"/>
      <c r="AB64" s="112">
        <f t="shared" si="3"/>
        <v>0.60102000000000011</v>
      </c>
      <c r="AC64" s="113">
        <f t="shared" si="60"/>
        <v>3.9122205835652867E-2</v>
      </c>
      <c r="AE64" s="266">
        <f>'Proposed Rates'!H261</f>
        <v>0.318</v>
      </c>
      <c r="AF64" s="103"/>
      <c r="AG64" s="112">
        <f>AE64*AG61</f>
        <v>16.278470689199999</v>
      </c>
      <c r="AH64" s="106"/>
      <c r="AI64" s="112">
        <f t="shared" si="57"/>
        <v>0.31481999999999744</v>
      </c>
      <c r="AJ64" s="113">
        <f t="shared" si="61"/>
        <v>1.9721052917612687E-2</v>
      </c>
      <c r="AL64" s="266">
        <f>'Proposed Rates'!I261</f>
        <v>0.318</v>
      </c>
      <c r="AM64" s="103"/>
      <c r="AN64" s="112">
        <f>AL64*AN61</f>
        <v>16.4851706892</v>
      </c>
      <c r="AO64" s="106"/>
      <c r="AP64" s="112">
        <f t="shared" si="58"/>
        <v>0.20670000000000144</v>
      </c>
      <c r="AQ64" s="113">
        <f t="shared" si="62"/>
        <v>1.2697752998206226E-2</v>
      </c>
    </row>
    <row r="65" spans="1:43" ht="13.5" thickBot="1" x14ac:dyDescent="0.25">
      <c r="B65" s="416" t="s">
        <v>126</v>
      </c>
      <c r="C65" s="416"/>
      <c r="D65" s="416"/>
      <c r="E65" s="114"/>
      <c r="F65" s="115"/>
      <c r="G65" s="116"/>
      <c r="H65" s="117">
        <f>H63-H64</f>
        <v>36.009362466000006</v>
      </c>
      <c r="I65" s="118"/>
      <c r="J65" s="118"/>
      <c r="K65" s="118"/>
      <c r="L65" s="119">
        <f>L63-L64</f>
        <v>37.611969432800009</v>
      </c>
      <c r="M65" s="120"/>
      <c r="N65" s="121">
        <f t="shared" si="48"/>
        <v>1.6026069668000034</v>
      </c>
      <c r="O65" s="122">
        <f t="shared" si="35"/>
        <v>4.4505285765977745E-2</v>
      </c>
      <c r="Q65" s="118"/>
      <c r="R65" s="118"/>
      <c r="S65" s="119">
        <f>S63-S64</f>
        <v>39.227849432799999</v>
      </c>
      <c r="T65" s="120"/>
      <c r="U65" s="121">
        <f t="shared" si="1"/>
        <v>1.61587999999999</v>
      </c>
      <c r="V65" s="122">
        <f t="shared" si="59"/>
        <v>4.2961855610539786E-2</v>
      </c>
      <c r="X65" s="118"/>
      <c r="Y65" s="118"/>
      <c r="Z65" s="119">
        <f>Z63-Z64</f>
        <v>40.762529432800001</v>
      </c>
      <c r="AA65" s="120"/>
      <c r="AB65" s="121">
        <f t="shared" si="3"/>
        <v>1.5346800000000016</v>
      </c>
      <c r="AC65" s="122">
        <f t="shared" si="60"/>
        <v>3.9122205835652901E-2</v>
      </c>
      <c r="AE65" s="118"/>
      <c r="AF65" s="118"/>
      <c r="AG65" s="119">
        <f>AG63-AG64</f>
        <v>41.5664094328</v>
      </c>
      <c r="AH65" s="120"/>
      <c r="AI65" s="121">
        <f t="shared" si="57"/>
        <v>0.80387999999999948</v>
      </c>
      <c r="AJ65" s="122">
        <f t="shared" si="61"/>
        <v>1.9721052917612836E-2</v>
      </c>
      <c r="AL65" s="118"/>
      <c r="AM65" s="118"/>
      <c r="AN65" s="119">
        <f>AN63-AN64</f>
        <v>42.0942094328</v>
      </c>
      <c r="AO65" s="120"/>
      <c r="AP65" s="121">
        <f t="shared" si="58"/>
        <v>0.52779999999999916</v>
      </c>
      <c r="AQ65" s="122">
        <f t="shared" si="62"/>
        <v>1.2697752998206115E-2</v>
      </c>
    </row>
    <row r="66" spans="1:43" s="79" customFormat="1" ht="8.25" customHeight="1" thickBot="1" x14ac:dyDescent="0.25">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x14ac:dyDescent="0.2">
      <c r="B67" s="130" t="s">
        <v>42</v>
      </c>
      <c r="C67" s="73"/>
      <c r="D67" s="73"/>
      <c r="E67" s="73"/>
      <c r="F67" s="131"/>
      <c r="G67" s="132"/>
      <c r="H67" s="133">
        <f>SUM(H58:H59,H50,H51:H54)</f>
        <v>43.489505500000007</v>
      </c>
      <c r="I67" s="134"/>
      <c r="J67" s="135"/>
      <c r="K67" s="135"/>
      <c r="L67" s="133">
        <f>SUM(L58:L59,L50,L51:L54)</f>
        <v>45.463159400000002</v>
      </c>
      <c r="M67" s="136"/>
      <c r="N67" s="137">
        <f t="shared" ref="N67:N71" si="63">L67-H67</f>
        <v>1.9736538999999951</v>
      </c>
      <c r="O67" s="98">
        <f t="shared" ref="O67:O71" si="64">IF((H67)=0,"",(N67/H67))</f>
        <v>4.5382302633907731E-2</v>
      </c>
      <c r="Q67" s="135"/>
      <c r="R67" s="135"/>
      <c r="S67" s="137">
        <f>SUM(S58:S59,S50,S51:S54)</f>
        <v>47.453159400000004</v>
      </c>
      <c r="T67" s="136"/>
      <c r="U67" s="137">
        <f t="shared" si="1"/>
        <v>1.990000000000002</v>
      </c>
      <c r="V67" s="98">
        <f t="shared" si="59"/>
        <v>4.3771704964261721E-2</v>
      </c>
      <c r="X67" s="135"/>
      <c r="Y67" s="135"/>
      <c r="Z67" s="137">
        <f>SUM(Z58:Z59,Z50,Z51:Z54)</f>
        <v>49.343159399999998</v>
      </c>
      <c r="AA67" s="136"/>
      <c r="AB67" s="137">
        <f t="shared" si="3"/>
        <v>1.8899999999999935</v>
      </c>
      <c r="AC67" s="98">
        <f t="shared" si="60"/>
        <v>3.9828749526843794E-2</v>
      </c>
      <c r="AE67" s="135"/>
      <c r="AF67" s="135"/>
      <c r="AG67" s="137">
        <f>SUM(AG58:AG59,AG50,AG51:AG54)</f>
        <v>50.3331594</v>
      </c>
      <c r="AH67" s="136"/>
      <c r="AI67" s="137">
        <f t="shared" ref="AI67:AI71" si="65">AG67-Z67</f>
        <v>0.99000000000000199</v>
      </c>
      <c r="AJ67" s="98">
        <f t="shared" si="61"/>
        <v>2.0063571365071569E-2</v>
      </c>
      <c r="AL67" s="135"/>
      <c r="AM67" s="135"/>
      <c r="AN67" s="137">
        <f>SUM(AN58:AN59,AN50,AN51:AN54)</f>
        <v>50.983159400000005</v>
      </c>
      <c r="AO67" s="136"/>
      <c r="AP67" s="137">
        <f t="shared" ref="AP67:AP71" si="66">AN67-AG67</f>
        <v>0.65000000000000568</v>
      </c>
      <c r="AQ67" s="98">
        <f t="shared" si="62"/>
        <v>1.2913951910596848E-2</v>
      </c>
    </row>
    <row r="68" spans="1:43" s="79" customFormat="1" x14ac:dyDescent="0.2">
      <c r="B68" s="138" t="s">
        <v>40</v>
      </c>
      <c r="C68" s="73"/>
      <c r="D68" s="73"/>
      <c r="E68" s="73"/>
      <c r="F68" s="139">
        <v>0.13</v>
      </c>
      <c r="G68" s="132"/>
      <c r="H68" s="140">
        <f>H67*F68</f>
        <v>5.6536357150000009</v>
      </c>
      <c r="I68" s="141"/>
      <c r="J68" s="142">
        <v>0.13</v>
      </c>
      <c r="K68" s="143"/>
      <c r="L68" s="144">
        <f>L67*J68</f>
        <v>5.9102107220000004</v>
      </c>
      <c r="M68" s="145"/>
      <c r="N68" s="146">
        <f t="shared" si="63"/>
        <v>0.25657500699999947</v>
      </c>
      <c r="O68" s="108">
        <f t="shared" si="64"/>
        <v>4.5382302633907752E-2</v>
      </c>
      <c r="Q68" s="142">
        <v>0.13</v>
      </c>
      <c r="R68" s="143"/>
      <c r="S68" s="144">
        <f>S67*Q68</f>
        <v>6.1689107220000006</v>
      </c>
      <c r="T68" s="145"/>
      <c r="U68" s="146">
        <f t="shared" si="1"/>
        <v>0.25870000000000015</v>
      </c>
      <c r="V68" s="108">
        <f t="shared" si="59"/>
        <v>4.37717049642617E-2</v>
      </c>
      <c r="X68" s="142">
        <v>0.13</v>
      </c>
      <c r="Y68" s="143"/>
      <c r="Z68" s="144">
        <f>Z67*X68</f>
        <v>6.4146107219999999</v>
      </c>
      <c r="AA68" s="145"/>
      <c r="AB68" s="146">
        <f t="shared" si="3"/>
        <v>0.24569999999999936</v>
      </c>
      <c r="AC68" s="108">
        <f t="shared" si="60"/>
        <v>3.9828749526843829E-2</v>
      </c>
      <c r="AE68" s="142">
        <v>0.13</v>
      </c>
      <c r="AF68" s="143"/>
      <c r="AG68" s="144">
        <f>AG67*AE68</f>
        <v>6.5433107220000002</v>
      </c>
      <c r="AH68" s="145"/>
      <c r="AI68" s="146">
        <f t="shared" si="65"/>
        <v>0.12870000000000026</v>
      </c>
      <c r="AJ68" s="108">
        <f t="shared" si="61"/>
        <v>2.0063571365071569E-2</v>
      </c>
      <c r="AL68" s="142">
        <v>0.13</v>
      </c>
      <c r="AM68" s="143"/>
      <c r="AN68" s="144">
        <f>AN67*AL68</f>
        <v>6.6278107220000013</v>
      </c>
      <c r="AO68" s="145"/>
      <c r="AP68" s="146">
        <f t="shared" si="66"/>
        <v>8.450000000000113E-2</v>
      </c>
      <c r="AQ68" s="108">
        <f t="shared" si="62"/>
        <v>1.2913951910596907E-2</v>
      </c>
    </row>
    <row r="69" spans="1:43" s="79" customFormat="1" x14ac:dyDescent="0.2">
      <c r="B69" s="147" t="s">
        <v>41</v>
      </c>
      <c r="C69" s="73"/>
      <c r="D69" s="73"/>
      <c r="E69" s="73"/>
      <c r="F69" s="148"/>
      <c r="G69" s="149"/>
      <c r="H69" s="140">
        <f>H67+H68</f>
        <v>49.143141215000007</v>
      </c>
      <c r="I69" s="141"/>
      <c r="J69" s="141"/>
      <c r="K69" s="141"/>
      <c r="L69" s="144">
        <f>L67+L68</f>
        <v>51.373370122000004</v>
      </c>
      <c r="M69" s="145"/>
      <c r="N69" s="146">
        <f t="shared" si="63"/>
        <v>2.2302289069999972</v>
      </c>
      <c r="O69" s="108">
        <f t="shared" si="64"/>
        <v>4.5382302633907787E-2</v>
      </c>
      <c r="Q69" s="141"/>
      <c r="R69" s="141"/>
      <c r="S69" s="144">
        <f>S67+S68</f>
        <v>53.622070122000004</v>
      </c>
      <c r="T69" s="145"/>
      <c r="U69" s="146">
        <f t="shared" si="1"/>
        <v>2.2486999999999995</v>
      </c>
      <c r="V69" s="108">
        <f t="shared" si="59"/>
        <v>4.3771704964261665E-2</v>
      </c>
      <c r="X69" s="141"/>
      <c r="Y69" s="141"/>
      <c r="Z69" s="144">
        <f>Z67+Z68</f>
        <v>55.757770121999997</v>
      </c>
      <c r="AA69" s="145"/>
      <c r="AB69" s="146">
        <f t="shared" si="3"/>
        <v>2.1356999999999928</v>
      </c>
      <c r="AC69" s="108">
        <f t="shared" si="60"/>
        <v>3.9828749526843801E-2</v>
      </c>
      <c r="AE69" s="141"/>
      <c r="AF69" s="141"/>
      <c r="AG69" s="144">
        <f>AG67+AG68</f>
        <v>56.876470122000001</v>
      </c>
      <c r="AH69" s="145"/>
      <c r="AI69" s="146">
        <f t="shared" si="65"/>
        <v>1.118700000000004</v>
      </c>
      <c r="AJ69" s="108">
        <f t="shared" si="61"/>
        <v>2.00635713650716E-2</v>
      </c>
      <c r="AL69" s="141"/>
      <c r="AM69" s="141"/>
      <c r="AN69" s="144">
        <f>AN67+AN68</f>
        <v>57.610970122000005</v>
      </c>
      <c r="AO69" s="145"/>
      <c r="AP69" s="146">
        <f t="shared" si="66"/>
        <v>0.73450000000000415</v>
      </c>
      <c r="AQ69" s="108">
        <f t="shared" si="62"/>
        <v>1.2913951910596808E-2</v>
      </c>
    </row>
    <row r="70" spans="1:43" s="79" customFormat="1" ht="15.75" customHeight="1" x14ac:dyDescent="0.2">
      <c r="B70" s="415" t="s">
        <v>127</v>
      </c>
      <c r="C70" s="415"/>
      <c r="D70" s="415"/>
      <c r="E70" s="73"/>
      <c r="F70" s="263">
        <f>F64</f>
        <v>0.318</v>
      </c>
      <c r="G70" s="149"/>
      <c r="H70" s="150">
        <f>F70*H67</f>
        <v>13.829662749000002</v>
      </c>
      <c r="I70" s="141"/>
      <c r="J70" s="265">
        <f>J64</f>
        <v>0.318</v>
      </c>
      <c r="K70" s="141"/>
      <c r="L70" s="112">
        <f>J70*L67</f>
        <v>14.457284689200002</v>
      </c>
      <c r="M70" s="145"/>
      <c r="N70" s="151">
        <f t="shared" si="63"/>
        <v>0.62762194019999917</v>
      </c>
      <c r="O70" s="113">
        <f t="shared" si="64"/>
        <v>4.5382302633907787E-2</v>
      </c>
      <c r="Q70" s="265">
        <f>Q64</f>
        <v>0.318</v>
      </c>
      <c r="R70" s="141"/>
      <c r="S70" s="112">
        <f>Q70*S67</f>
        <v>15.090104689200002</v>
      </c>
      <c r="T70" s="145"/>
      <c r="U70" s="151">
        <f t="shared" ref="U70" si="67">S70-L70</f>
        <v>0.6328200000000006</v>
      </c>
      <c r="V70" s="113">
        <f t="shared" ref="V70" si="68">IF((L70)=0,"",(U70/L70))</f>
        <v>4.3771704964261714E-2</v>
      </c>
      <c r="X70" s="265">
        <f>X64</f>
        <v>0.318</v>
      </c>
      <c r="Y70" s="141"/>
      <c r="Z70" s="112">
        <f>X70*Z67</f>
        <v>15.691124689199999</v>
      </c>
      <c r="AA70" s="145"/>
      <c r="AB70" s="151">
        <f t="shared" ref="AB70" si="69">Z70-S70</f>
        <v>0.60101999999999656</v>
      </c>
      <c r="AC70" s="113">
        <f t="shared" ref="AC70" si="70">IF((S70)=0,"",(AB70/S70))</f>
        <v>3.9828749526843704E-2</v>
      </c>
      <c r="AE70" s="265">
        <f>AE64</f>
        <v>0.318</v>
      </c>
      <c r="AF70" s="141"/>
      <c r="AG70" s="112">
        <f>AE70*AG67</f>
        <v>16.0059446892</v>
      </c>
      <c r="AH70" s="145"/>
      <c r="AI70" s="151">
        <f t="shared" si="65"/>
        <v>0.31482000000000099</v>
      </c>
      <c r="AJ70" s="113">
        <f t="shared" ref="AJ70" si="71">IF((Z70)=0,"",(AI70/Z70))</f>
        <v>2.0063571365071593E-2</v>
      </c>
      <c r="AL70" s="265">
        <f>AL64</f>
        <v>0.318</v>
      </c>
      <c r="AM70" s="141"/>
      <c r="AN70" s="112">
        <f>AL70*AN67</f>
        <v>16.212644689200001</v>
      </c>
      <c r="AO70" s="145"/>
      <c r="AP70" s="151">
        <f t="shared" si="66"/>
        <v>0.20670000000000144</v>
      </c>
      <c r="AQ70" s="113">
        <f t="shared" ref="AQ70" si="72">IF((AG70)=0,"",(AP70/AG70))</f>
        <v>1.2913951910596825E-2</v>
      </c>
    </row>
    <row r="71" spans="1:43" s="79" customFormat="1" ht="13.5" thickBot="1" x14ac:dyDescent="0.25">
      <c r="B71" s="414" t="s">
        <v>128</v>
      </c>
      <c r="C71" s="414"/>
      <c r="D71" s="414"/>
      <c r="E71" s="152"/>
      <c r="F71" s="153"/>
      <c r="G71" s="154"/>
      <c r="H71" s="155">
        <f>H69-H70</f>
        <v>35.313478466000007</v>
      </c>
      <c r="I71" s="156"/>
      <c r="J71" s="156"/>
      <c r="K71" s="156"/>
      <c r="L71" s="157">
        <f>L69-L70</f>
        <v>36.916085432800003</v>
      </c>
      <c r="M71" s="158"/>
      <c r="N71" s="159">
        <f t="shared" si="63"/>
        <v>1.6026069667999963</v>
      </c>
      <c r="O71" s="160">
        <f t="shared" si="64"/>
        <v>4.5382302633907738E-2</v>
      </c>
      <c r="Q71" s="156"/>
      <c r="R71" s="156"/>
      <c r="S71" s="157">
        <f>S69-S70</f>
        <v>38.5319654328</v>
      </c>
      <c r="T71" s="158"/>
      <c r="U71" s="159">
        <f t="shared" si="1"/>
        <v>1.6158799999999971</v>
      </c>
      <c r="V71" s="160">
        <f t="shared" si="59"/>
        <v>4.3771704964261596E-2</v>
      </c>
      <c r="X71" s="156"/>
      <c r="Y71" s="156"/>
      <c r="Z71" s="157">
        <f>Z69-Z70</f>
        <v>40.066645432800001</v>
      </c>
      <c r="AA71" s="158"/>
      <c r="AB71" s="159">
        <f t="shared" si="3"/>
        <v>1.5346800000000016</v>
      </c>
      <c r="AC71" s="160">
        <f t="shared" si="60"/>
        <v>3.9828749526843982E-2</v>
      </c>
      <c r="AE71" s="156"/>
      <c r="AF71" s="156"/>
      <c r="AG71" s="157">
        <f>AG69-AG70</f>
        <v>40.870525432800001</v>
      </c>
      <c r="AH71" s="158"/>
      <c r="AI71" s="159">
        <f t="shared" si="65"/>
        <v>0.80387999999999948</v>
      </c>
      <c r="AJ71" s="160">
        <f t="shared" si="61"/>
        <v>2.0063571365071513E-2</v>
      </c>
      <c r="AL71" s="156"/>
      <c r="AM71" s="156"/>
      <c r="AN71" s="157">
        <f>AN69-AN70</f>
        <v>41.398325432800007</v>
      </c>
      <c r="AO71" s="158"/>
      <c r="AP71" s="159">
        <f t="shared" si="66"/>
        <v>0.52780000000000626</v>
      </c>
      <c r="AQ71" s="160">
        <f t="shared" si="62"/>
        <v>1.2913951910596888E-2</v>
      </c>
    </row>
    <row r="72" spans="1:43" s="79" customFormat="1" ht="8.25" customHeight="1" thickBot="1" x14ac:dyDescent="0.25">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
      <c r="L73" s="167"/>
      <c r="S73" s="167"/>
      <c r="Z73" s="167"/>
      <c r="AG73" s="167"/>
      <c r="AN73" s="167"/>
    </row>
    <row r="74" spans="1:43" x14ac:dyDescent="0.2">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47625</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1.28515625" style="6" bestFit="1" customWidth="1"/>
    <col min="9" max="9" width="2.85546875" style="6" customWidth="1"/>
    <col min="10" max="10" width="12.140625" style="6" customWidth="1"/>
    <col min="11" max="11" width="10.42578125" style="6" customWidth="1"/>
    <col min="12" max="12" width="11.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285156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9.85546875" style="6" bestFit="1"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84"/>
      <c r="O1" s="185"/>
      <c r="P1"/>
      <c r="T1" s="2">
        <v>1</v>
      </c>
      <c r="AA1" s="2">
        <v>1</v>
      </c>
      <c r="AO1" s="2">
        <v>1</v>
      </c>
    </row>
    <row r="2" spans="1:43" s="2" customFormat="1" ht="15" customHeight="1" x14ac:dyDescent="0.25">
      <c r="A2" s="3"/>
      <c r="B2" s="3"/>
      <c r="C2" s="3"/>
      <c r="D2" s="3"/>
      <c r="E2" s="3"/>
      <c r="F2" s="3"/>
      <c r="G2" s="3"/>
      <c r="H2" s="3"/>
      <c r="I2" s="3"/>
      <c r="J2" s="3"/>
      <c r="K2" s="3"/>
      <c r="N2" s="184"/>
      <c r="O2" s="186"/>
      <c r="P2"/>
    </row>
    <row r="3" spans="1:43" s="2" customFormat="1" ht="15" customHeight="1" x14ac:dyDescent="0.25">
      <c r="A3" s="403"/>
      <c r="B3" s="403"/>
      <c r="C3" s="403"/>
      <c r="D3" s="403"/>
      <c r="E3" s="403"/>
      <c r="F3" s="403"/>
      <c r="G3" s="403"/>
      <c r="H3" s="403"/>
      <c r="I3" s="403"/>
      <c r="J3" s="403"/>
      <c r="K3" s="403"/>
      <c r="N3" s="184"/>
      <c r="O3" s="186"/>
      <c r="P3"/>
    </row>
    <row r="4" spans="1:43" s="2" customFormat="1" ht="15" customHeight="1" x14ac:dyDescent="0.25">
      <c r="A4" s="3"/>
      <c r="B4" s="3"/>
      <c r="C4" s="3"/>
      <c r="D4" s="3"/>
      <c r="E4" s="3"/>
      <c r="F4" s="3"/>
      <c r="G4" s="3"/>
      <c r="H4" s="3"/>
      <c r="I4" s="4"/>
      <c r="J4" s="4"/>
      <c r="K4" s="4"/>
      <c r="N4" s="184"/>
      <c r="O4" s="186"/>
      <c r="P4"/>
    </row>
    <row r="5" spans="1:43" s="2" customFormat="1" ht="15" customHeight="1" x14ac:dyDescent="0.25">
      <c r="C5" s="5"/>
      <c r="D5" s="5"/>
      <c r="E5" s="5"/>
      <c r="N5" s="184"/>
      <c r="O5" s="185"/>
      <c r="P5"/>
    </row>
    <row r="6" spans="1:43" s="2" customFormat="1" ht="9" customHeight="1" x14ac:dyDescent="0.2">
      <c r="N6" s="184"/>
      <c r="O6" s="185"/>
      <c r="P6"/>
    </row>
    <row r="7" spans="1:43" s="2" customFormat="1" x14ac:dyDescent="0.2">
      <c r="N7" s="184"/>
      <c r="O7" s="185"/>
      <c r="P7"/>
    </row>
    <row r="8" spans="1:43" s="2" customFormat="1" ht="15" customHeight="1" x14ac:dyDescent="0.2">
      <c r="N8" s="6"/>
      <c r="O8"/>
      <c r="P8"/>
    </row>
    <row r="9" spans="1:43" ht="7.5" customHeight="1" x14ac:dyDescent="0.2">
      <c r="L9"/>
      <c r="M9"/>
      <c r="N9"/>
      <c r="O9"/>
      <c r="P9"/>
    </row>
    <row r="10" spans="1:43" ht="18.75" customHeight="1" x14ac:dyDescent="0.25">
      <c r="C10" s="187"/>
      <c r="D10" s="187"/>
      <c r="E10" s="187"/>
      <c r="F10" s="187" t="s">
        <v>0</v>
      </c>
      <c r="G10" s="187"/>
      <c r="H10" s="187"/>
      <c r="I10" s="187"/>
      <c r="J10" s="187"/>
      <c r="K10" s="187"/>
      <c r="L10" s="187"/>
      <c r="M10" s="187"/>
      <c r="N10" s="187"/>
      <c r="O10" s="187"/>
      <c r="P10"/>
    </row>
    <row r="11" spans="1:43" ht="18.75" customHeight="1" x14ac:dyDescent="0.25">
      <c r="C11" s="187"/>
      <c r="D11" s="187"/>
      <c r="E11" s="187"/>
      <c r="F11" s="187" t="s">
        <v>1</v>
      </c>
      <c r="G11" s="187"/>
      <c r="H11" s="187"/>
      <c r="I11" s="187"/>
      <c r="J11" s="187"/>
      <c r="K11" s="187"/>
      <c r="L11" s="187"/>
      <c r="M11" s="187"/>
      <c r="N11" s="187"/>
      <c r="O11" s="187"/>
      <c r="P11"/>
    </row>
    <row r="12" spans="1:43" ht="7.5" customHeight="1" x14ac:dyDescent="0.2">
      <c r="L12"/>
      <c r="M12"/>
      <c r="N12"/>
      <c r="O12"/>
      <c r="P12"/>
    </row>
    <row r="13" spans="1:43" ht="7.5" customHeight="1" x14ac:dyDescent="0.2">
      <c r="L13"/>
      <c r="M13"/>
      <c r="N13"/>
      <c r="O13"/>
      <c r="P13"/>
    </row>
    <row r="14" spans="1:43" ht="15.75" x14ac:dyDescent="0.2">
      <c r="B14" s="7" t="s">
        <v>2</v>
      </c>
      <c r="D14" s="404" t="s">
        <v>3</v>
      </c>
      <c r="E14" s="404"/>
      <c r="F14" s="404"/>
      <c r="G14" s="404"/>
      <c r="H14" s="404"/>
      <c r="I14" s="404"/>
      <c r="J14" s="404"/>
      <c r="K14" s="404"/>
      <c r="L14" s="404"/>
      <c r="M14" s="404"/>
      <c r="N14" s="404"/>
      <c r="O14" s="404"/>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232</v>
      </c>
      <c r="G18" s="12" t="s">
        <v>7</v>
      </c>
    </row>
    <row r="19" spans="2:43" x14ac:dyDescent="0.2">
      <c r="B19" s="11"/>
    </row>
    <row r="20" spans="2:43" x14ac:dyDescent="0.2">
      <c r="B20" s="11"/>
      <c r="D20" s="14"/>
      <c r="E20" s="14"/>
      <c r="F20" s="405" t="s">
        <v>8</v>
      </c>
      <c r="G20" s="406"/>
      <c r="H20" s="407"/>
      <c r="J20" s="405" t="s">
        <v>108</v>
      </c>
      <c r="K20" s="406"/>
      <c r="L20" s="407"/>
      <c r="N20" s="405" t="s">
        <v>113</v>
      </c>
      <c r="O20" s="407"/>
      <c r="Q20" s="405" t="s">
        <v>109</v>
      </c>
      <c r="R20" s="406"/>
      <c r="S20" s="407"/>
      <c r="U20" s="405" t="s">
        <v>114</v>
      </c>
      <c r="V20" s="407"/>
      <c r="X20" s="405" t="s">
        <v>110</v>
      </c>
      <c r="Y20" s="406"/>
      <c r="Z20" s="407"/>
      <c r="AB20" s="405" t="s">
        <v>115</v>
      </c>
      <c r="AC20" s="407"/>
      <c r="AE20" s="405" t="s">
        <v>111</v>
      </c>
      <c r="AF20" s="406"/>
      <c r="AG20" s="407"/>
      <c r="AI20" s="405" t="s">
        <v>116</v>
      </c>
      <c r="AJ20" s="407"/>
      <c r="AL20" s="405" t="s">
        <v>112</v>
      </c>
      <c r="AM20" s="406"/>
      <c r="AN20" s="407"/>
      <c r="AP20" s="405" t="s">
        <v>117</v>
      </c>
      <c r="AQ20" s="407"/>
    </row>
    <row r="21" spans="2:43" x14ac:dyDescent="0.2">
      <c r="B21" s="11"/>
      <c r="D21" s="408" t="s">
        <v>9</v>
      </c>
      <c r="E21" s="15"/>
      <c r="F21" s="16" t="s">
        <v>10</v>
      </c>
      <c r="G21" s="16" t="s">
        <v>11</v>
      </c>
      <c r="H21" s="17" t="s">
        <v>12</v>
      </c>
      <c r="J21" s="16" t="s">
        <v>10</v>
      </c>
      <c r="K21" s="18" t="s">
        <v>11</v>
      </c>
      <c r="L21" s="17" t="s">
        <v>12</v>
      </c>
      <c r="N21" s="410" t="s">
        <v>13</v>
      </c>
      <c r="O21" s="412" t="s">
        <v>14</v>
      </c>
      <c r="Q21" s="16" t="s">
        <v>10</v>
      </c>
      <c r="R21" s="18" t="s">
        <v>11</v>
      </c>
      <c r="S21" s="17" t="s">
        <v>12</v>
      </c>
      <c r="U21" s="410" t="s">
        <v>13</v>
      </c>
      <c r="V21" s="412" t="s">
        <v>14</v>
      </c>
      <c r="X21" s="16" t="s">
        <v>10</v>
      </c>
      <c r="Y21" s="18" t="s">
        <v>11</v>
      </c>
      <c r="Z21" s="17" t="s">
        <v>12</v>
      </c>
      <c r="AB21" s="410" t="s">
        <v>13</v>
      </c>
      <c r="AC21" s="412" t="s">
        <v>14</v>
      </c>
      <c r="AE21" s="16" t="s">
        <v>10</v>
      </c>
      <c r="AF21" s="18" t="s">
        <v>11</v>
      </c>
      <c r="AG21" s="17" t="s">
        <v>12</v>
      </c>
      <c r="AI21" s="410" t="s">
        <v>13</v>
      </c>
      <c r="AJ21" s="412" t="s">
        <v>14</v>
      </c>
      <c r="AL21" s="16" t="s">
        <v>10</v>
      </c>
      <c r="AM21" s="18" t="s">
        <v>11</v>
      </c>
      <c r="AN21" s="17" t="s">
        <v>12</v>
      </c>
      <c r="AP21" s="410" t="s">
        <v>13</v>
      </c>
      <c r="AQ21" s="412" t="s">
        <v>14</v>
      </c>
    </row>
    <row r="22" spans="2:43" x14ac:dyDescent="0.2">
      <c r="B22" s="11"/>
      <c r="D22" s="409"/>
      <c r="E22" s="15"/>
      <c r="F22" s="19" t="s">
        <v>15</v>
      </c>
      <c r="G22" s="19"/>
      <c r="H22" s="20" t="s">
        <v>15</v>
      </c>
      <c r="J22" s="19" t="s">
        <v>15</v>
      </c>
      <c r="K22" s="20"/>
      <c r="L22" s="20" t="s">
        <v>15</v>
      </c>
      <c r="N22" s="411"/>
      <c r="O22" s="413"/>
      <c r="Q22" s="19" t="s">
        <v>15</v>
      </c>
      <c r="R22" s="20"/>
      <c r="S22" s="20" t="s">
        <v>15</v>
      </c>
      <c r="U22" s="411"/>
      <c r="V22" s="413"/>
      <c r="X22" s="19" t="s">
        <v>15</v>
      </c>
      <c r="Y22" s="20"/>
      <c r="Z22" s="20" t="s">
        <v>15</v>
      </c>
      <c r="AB22" s="411"/>
      <c r="AC22" s="413"/>
      <c r="AE22" s="19" t="s">
        <v>15</v>
      </c>
      <c r="AF22" s="20"/>
      <c r="AG22" s="20" t="s">
        <v>15</v>
      </c>
      <c r="AI22" s="411"/>
      <c r="AJ22" s="413"/>
      <c r="AL22" s="19" t="s">
        <v>15</v>
      </c>
      <c r="AM22" s="20"/>
      <c r="AN22" s="20" t="s">
        <v>15</v>
      </c>
      <c r="AP22" s="411"/>
      <c r="AQ22" s="413"/>
    </row>
    <row r="23" spans="2:43" x14ac:dyDescent="0.2">
      <c r="B23" s="21" t="s">
        <v>16</v>
      </c>
      <c r="C23" s="21"/>
      <c r="D23" s="22" t="s">
        <v>17</v>
      </c>
      <c r="E23" s="23"/>
      <c r="F23" s="24">
        <f>+'Proposed Rates'!D7</f>
        <v>27.79</v>
      </c>
      <c r="G23" s="25">
        <v>1</v>
      </c>
      <c r="H23" s="26">
        <f>G23*F23</f>
        <v>27.79</v>
      </c>
      <c r="I23" s="27"/>
      <c r="J23" s="28">
        <f>+'Res (100)'!J23</f>
        <v>30.53</v>
      </c>
      <c r="K23" s="29">
        <v>1</v>
      </c>
      <c r="L23" s="26">
        <f>K23*J23</f>
        <v>30.53</v>
      </c>
      <c r="M23" s="27"/>
      <c r="N23" s="30">
        <f>L23-H23</f>
        <v>2.740000000000002</v>
      </c>
      <c r="O23" s="31">
        <f>IF((H23)=0,"",(N23/H23))</f>
        <v>9.8596617488305227E-2</v>
      </c>
      <c r="Q23" s="24">
        <f>+'Res (100)'!Q23</f>
        <v>32.49</v>
      </c>
      <c r="R23" s="29">
        <v>1</v>
      </c>
      <c r="S23" s="26">
        <f>R23*Q23</f>
        <v>32.49</v>
      </c>
      <c r="T23" s="27"/>
      <c r="U23" s="30">
        <f>S23-L23</f>
        <v>1.9600000000000009</v>
      </c>
      <c r="V23" s="31">
        <f>IF((L23)=0,"",(U23/L23))</f>
        <v>6.4199148378643989E-2</v>
      </c>
      <c r="X23" s="24">
        <f>+'Res (100)'!X23</f>
        <v>34.07</v>
      </c>
      <c r="Y23" s="29">
        <v>1</v>
      </c>
      <c r="Z23" s="26">
        <f>Y23*X23</f>
        <v>34.07</v>
      </c>
      <c r="AA23" s="27"/>
      <c r="AB23" s="30">
        <f>Z23-S23</f>
        <v>1.5799999999999983</v>
      </c>
      <c r="AC23" s="31">
        <f>IF((S23)=0,"",(AB23/S23))</f>
        <v>4.8630347799322814E-2</v>
      </c>
      <c r="AE23" s="24">
        <f>+'Res (100)'!AE23</f>
        <v>35.04</v>
      </c>
      <c r="AF23" s="29">
        <v>1</v>
      </c>
      <c r="AG23" s="26">
        <f>AF23*AE23</f>
        <v>35.04</v>
      </c>
      <c r="AH23" s="27"/>
      <c r="AI23" s="30">
        <f>AG23-Z23</f>
        <v>0.96999999999999886</v>
      </c>
      <c r="AJ23" s="31">
        <f>IF((Z23)=0,"",(AI23/Z23))</f>
        <v>2.847079542119163E-2</v>
      </c>
      <c r="AL23" s="24">
        <f>+'Res (100)'!AL23</f>
        <v>35.67</v>
      </c>
      <c r="AM23" s="29">
        <v>1</v>
      </c>
      <c r="AN23" s="26">
        <f>AM23*AL23</f>
        <v>35.67</v>
      </c>
      <c r="AO23" s="27"/>
      <c r="AP23" s="30">
        <f>AN23-AG23</f>
        <v>0.63000000000000256</v>
      </c>
      <c r="AQ23" s="31">
        <f>IF((AG23)=0,"",(AP23/AG23))</f>
        <v>1.7979452054794592E-2</v>
      </c>
    </row>
    <row r="24" spans="2:43" x14ac:dyDescent="0.2">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
      <c r="B31" s="21" t="s">
        <v>136</v>
      </c>
      <c r="C31" s="21"/>
      <c r="D31" s="22" t="s">
        <v>17</v>
      </c>
      <c r="E31" s="23"/>
      <c r="F31" s="24">
        <f>+'Proposed Rates'!D67</f>
        <v>0</v>
      </c>
      <c r="G31" s="25">
        <f>$F$18</f>
        <v>232</v>
      </c>
      <c r="H31" s="26">
        <f t="shared" si="0"/>
        <v>0</v>
      </c>
      <c r="I31" s="27"/>
      <c r="J31" s="178">
        <f>+'Proposed Rates'!E67</f>
        <v>0.24</v>
      </c>
      <c r="K31" s="25">
        <v>1</v>
      </c>
      <c r="L31" s="26">
        <f t="shared" si="22"/>
        <v>0.24</v>
      </c>
      <c r="M31" s="27"/>
      <c r="N31" s="30">
        <f t="shared" si="23"/>
        <v>0.24</v>
      </c>
      <c r="O31" s="31" t="str">
        <f t="shared" si="24"/>
        <v/>
      </c>
      <c r="Q31" s="176">
        <f>+'Res (100)'!Q31</f>
        <v>0.24</v>
      </c>
      <c r="R31" s="25">
        <f>K31</f>
        <v>1</v>
      </c>
      <c r="S31" s="26">
        <f t="shared" si="25"/>
        <v>0.24</v>
      </c>
      <c r="T31" s="27"/>
      <c r="U31" s="30">
        <f t="shared" si="1"/>
        <v>0</v>
      </c>
      <c r="V31" s="31">
        <f t="shared" si="2"/>
        <v>0</v>
      </c>
      <c r="X31" s="24">
        <f>+'Res (100)'!X31</f>
        <v>0</v>
      </c>
      <c r="Y31" s="25">
        <f t="shared" si="32"/>
        <v>232</v>
      </c>
      <c r="Z31" s="26">
        <f t="shared" si="26"/>
        <v>0</v>
      </c>
      <c r="AA31" s="27"/>
      <c r="AB31" s="30">
        <f t="shared" si="3"/>
        <v>-0.24</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38.25" x14ac:dyDescent="0.2">
      <c r="B36" s="229" t="s">
        <v>98</v>
      </c>
      <c r="C36" s="21"/>
      <c r="D36" s="22" t="s">
        <v>17</v>
      </c>
      <c r="E36" s="23"/>
      <c r="F36" s="24">
        <f>+'Proposed Rates'!D52</f>
        <v>0.85</v>
      </c>
      <c r="G36" s="25">
        <v>1</v>
      </c>
      <c r="H36" s="26">
        <f t="shared" si="0"/>
        <v>0.85</v>
      </c>
      <c r="I36" s="27"/>
      <c r="J36" s="178">
        <f>+'Proposed Rates'!E52</f>
        <v>-0.48</v>
      </c>
      <c r="K36" s="25">
        <v>1</v>
      </c>
      <c r="L36" s="26">
        <f t="shared" si="22"/>
        <v>-0.48</v>
      </c>
      <c r="M36" s="27"/>
      <c r="N36" s="30">
        <f t="shared" si="23"/>
        <v>-1.33</v>
      </c>
      <c r="O36" s="31">
        <f t="shared" si="24"/>
        <v>-1.5647058823529414</v>
      </c>
      <c r="Q36" s="178">
        <f>+'Proposed Rates'!F52</f>
        <v>-0.47</v>
      </c>
      <c r="R36" s="25">
        <f>+K36</f>
        <v>1</v>
      </c>
      <c r="S36" s="26">
        <f t="shared" si="25"/>
        <v>-0.47</v>
      </c>
      <c r="T36" s="27"/>
      <c r="U36" s="30">
        <f t="shared" si="1"/>
        <v>1.0000000000000009E-2</v>
      </c>
      <c r="V36" s="31">
        <f t="shared" si="2"/>
        <v>-2.0833333333333353E-2</v>
      </c>
      <c r="X36" s="28">
        <f>+'Proposed Rates'!G52</f>
        <v>0</v>
      </c>
      <c r="Y36" s="25">
        <f>+K36</f>
        <v>1</v>
      </c>
      <c r="Z36" s="26">
        <f t="shared" si="26"/>
        <v>0</v>
      </c>
      <c r="AA36" s="27"/>
      <c r="AB36" s="30">
        <f t="shared" si="3"/>
        <v>0.47</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x14ac:dyDescent="0.2">
      <c r="B39" s="34" t="s">
        <v>22</v>
      </c>
      <c r="C39" s="234"/>
      <c r="D39" s="235"/>
      <c r="E39" s="234"/>
      <c r="F39" s="236"/>
      <c r="G39" s="237"/>
      <c r="H39" s="238">
        <f>SUM(H23:H38)</f>
        <v>28.64</v>
      </c>
      <c r="I39" s="62"/>
      <c r="J39" s="239"/>
      <c r="K39" s="240"/>
      <c r="L39" s="238">
        <f>SUM(L23:L38)</f>
        <v>30.29</v>
      </c>
      <c r="M39" s="62"/>
      <c r="N39" s="37">
        <f t="shared" si="23"/>
        <v>1.6499999999999986</v>
      </c>
      <c r="O39" s="38">
        <f t="shared" si="24"/>
        <v>5.7611731843575369E-2</v>
      </c>
      <c r="Q39" s="239"/>
      <c r="R39" s="240"/>
      <c r="S39" s="238">
        <f>SUM(S23:S38)</f>
        <v>32.260000000000005</v>
      </c>
      <c r="T39" s="62"/>
      <c r="U39" s="37">
        <f t="shared" si="1"/>
        <v>1.970000000000006</v>
      </c>
      <c r="V39" s="38">
        <f t="shared" si="2"/>
        <v>6.5037966325520169E-2</v>
      </c>
      <c r="X39" s="239"/>
      <c r="Y39" s="240"/>
      <c r="Z39" s="238">
        <f>SUM(Z23:Z38)</f>
        <v>34.07</v>
      </c>
      <c r="AA39" s="62"/>
      <c r="AB39" s="37">
        <f t="shared" si="3"/>
        <v>1.8099999999999952</v>
      </c>
      <c r="AC39" s="38">
        <f t="shared" si="4"/>
        <v>5.6106633601983723E-2</v>
      </c>
      <c r="AE39" s="239"/>
      <c r="AF39" s="240"/>
      <c r="AG39" s="238">
        <f>SUM(AG23:AG38)</f>
        <v>35.04</v>
      </c>
      <c r="AH39" s="62"/>
      <c r="AI39" s="37">
        <f t="shared" si="5"/>
        <v>0.96999999999999886</v>
      </c>
      <c r="AJ39" s="38">
        <f t="shared" si="6"/>
        <v>2.847079542119163E-2</v>
      </c>
      <c r="AL39" s="239"/>
      <c r="AM39" s="240"/>
      <c r="AN39" s="238">
        <f>SUM(AN23:AN38)</f>
        <v>35.67</v>
      </c>
      <c r="AO39" s="62"/>
      <c r="AP39" s="37">
        <f t="shared" si="7"/>
        <v>0.63000000000000256</v>
      </c>
      <c r="AQ39" s="38">
        <f t="shared" si="8"/>
        <v>1.7979452054794592E-2</v>
      </c>
    </row>
    <row r="40" spans="2:200" ht="38.25" x14ac:dyDescent="0.2">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8.25" x14ac:dyDescent="0.2">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
      <c r="B44" s="43" t="s">
        <v>24</v>
      </c>
      <c r="C44" s="21"/>
      <c r="D44" s="22" t="s">
        <v>20</v>
      </c>
      <c r="E44" s="23"/>
      <c r="F44" s="44">
        <f>'Proposed Rates'!D233</f>
        <v>6.0000000000000002E-5</v>
      </c>
      <c r="G44" s="45">
        <f>$F$18*(1+F73)</f>
        <v>239.77200000000002</v>
      </c>
      <c r="H44" s="26">
        <f>G44*F44</f>
        <v>1.4386320000000001E-2</v>
      </c>
      <c r="I44" s="27"/>
      <c r="J44" s="46">
        <f>'Proposed Rates'!E233</f>
        <v>6.0000000000000002E-5</v>
      </c>
      <c r="K44" s="45">
        <f>$F$18*(1+J73)</f>
        <v>239.8416</v>
      </c>
      <c r="L44" s="26">
        <f>K44*J44</f>
        <v>1.4390496000000001E-2</v>
      </c>
      <c r="M44" s="27"/>
      <c r="N44" s="30">
        <f>L44-H44</f>
        <v>4.1759999999998326E-6</v>
      </c>
      <c r="O44" s="31">
        <f>IF((H44)=0,"",(N44/H44))</f>
        <v>2.902757619738635E-4</v>
      </c>
      <c r="Q44" s="46">
        <f>'Proposed Rates'!F233</f>
        <v>6.0000000000000002E-5</v>
      </c>
      <c r="R44" s="45">
        <f>$F$18*(1+Q73)</f>
        <v>239.8416</v>
      </c>
      <c r="S44" s="26">
        <f>R44*Q44</f>
        <v>1.4390496000000001E-2</v>
      </c>
      <c r="T44" s="27"/>
      <c r="U44" s="30">
        <f t="shared" si="1"/>
        <v>0</v>
      </c>
      <c r="V44" s="31">
        <f t="shared" si="2"/>
        <v>0</v>
      </c>
      <c r="X44" s="46">
        <f>'Proposed Rates'!G233</f>
        <v>6.0000000000000002E-5</v>
      </c>
      <c r="Y44" s="45">
        <f>$F$18*(1+X73)</f>
        <v>239.8416</v>
      </c>
      <c r="Z44" s="26">
        <f>Y44*X44</f>
        <v>1.4390496000000001E-2</v>
      </c>
      <c r="AA44" s="27"/>
      <c r="AB44" s="30">
        <f t="shared" si="3"/>
        <v>0</v>
      </c>
      <c r="AC44" s="31">
        <f t="shared" si="4"/>
        <v>0</v>
      </c>
      <c r="AE44" s="46">
        <f>'Proposed Rates'!H233</f>
        <v>6.0000000000000002E-5</v>
      </c>
      <c r="AF44" s="45">
        <f>$F$18*(1+AE73)</f>
        <v>239.8416</v>
      </c>
      <c r="AG44" s="26">
        <f>AF44*AE44</f>
        <v>1.4390496000000001E-2</v>
      </c>
      <c r="AH44" s="27"/>
      <c r="AI44" s="30">
        <f t="shared" si="5"/>
        <v>0</v>
      </c>
      <c r="AJ44" s="31">
        <f t="shared" si="6"/>
        <v>0</v>
      </c>
      <c r="AL44" s="46">
        <f>'Proposed Rates'!I233</f>
        <v>6.0000000000000002E-5</v>
      </c>
      <c r="AM44" s="45">
        <f>$F$18*(1+AL73)</f>
        <v>239.8416</v>
      </c>
      <c r="AN44" s="26">
        <f>AM44*AL44</f>
        <v>1.4390496000000001E-2</v>
      </c>
      <c r="AO44" s="27"/>
      <c r="AP44" s="30">
        <f t="shared" si="7"/>
        <v>0</v>
      </c>
      <c r="AQ44" s="31">
        <f t="shared" si="8"/>
        <v>0</v>
      </c>
    </row>
    <row r="45" spans="2:200" x14ac:dyDescent="0.2">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5.5" x14ac:dyDescent="0.2">
      <c r="B47" s="50" t="s">
        <v>27</v>
      </c>
      <c r="C47" s="51"/>
      <c r="D47" s="51"/>
      <c r="E47" s="51"/>
      <c r="F47" s="52"/>
      <c r="G47" s="53"/>
      <c r="H47" s="54">
        <f>SUM(H40:H46)+H39</f>
        <v>30.146260360000003</v>
      </c>
      <c r="I47" s="36"/>
      <c r="J47" s="53"/>
      <c r="K47" s="55"/>
      <c r="L47" s="54">
        <f>SUM(L40:L46)+L39</f>
        <v>31.735543407999998</v>
      </c>
      <c r="M47" s="36"/>
      <c r="N47" s="37">
        <f t="shared" ref="N47:N64" si="58">L47-H47</f>
        <v>1.5892830479999951</v>
      </c>
      <c r="O47" s="38">
        <f t="shared" ref="O47:O64" si="59">IF((H47)=0,"",(N47/H47))</f>
        <v>5.2719077889632975E-2</v>
      </c>
      <c r="Q47" s="53"/>
      <c r="R47" s="55"/>
      <c r="S47" s="54">
        <f>SUM(S40:S46)+S39</f>
        <v>33.705543408000004</v>
      </c>
      <c r="T47" s="36"/>
      <c r="U47" s="37">
        <f t="shared" si="1"/>
        <v>1.970000000000006</v>
      </c>
      <c r="V47" s="38">
        <f t="shared" si="2"/>
        <v>6.207550867093084E-2</v>
      </c>
      <c r="X47" s="53"/>
      <c r="Y47" s="55"/>
      <c r="Z47" s="54">
        <f>SUM(Z40:Z46)+Z39</f>
        <v>35.654743408000002</v>
      </c>
      <c r="AA47" s="36"/>
      <c r="AB47" s="37">
        <f t="shared" si="3"/>
        <v>1.9491999999999976</v>
      </c>
      <c r="AC47" s="38">
        <f t="shared" si="4"/>
        <v>5.7830249950438582E-2</v>
      </c>
      <c r="AE47" s="53"/>
      <c r="AF47" s="55"/>
      <c r="AG47" s="54">
        <f>SUM(AG40:AG46)+AG39</f>
        <v>36.624743408</v>
      </c>
      <c r="AH47" s="36"/>
      <c r="AI47" s="37">
        <f t="shared" si="5"/>
        <v>0.96999999999999886</v>
      </c>
      <c r="AJ47" s="38">
        <f t="shared" si="6"/>
        <v>2.720535635049209E-2</v>
      </c>
      <c r="AL47" s="53"/>
      <c r="AM47" s="55"/>
      <c r="AN47" s="54">
        <f>SUM(AN40:AN46)+AN39</f>
        <v>37.254743408000003</v>
      </c>
      <c r="AO47" s="36"/>
      <c r="AP47" s="37">
        <f t="shared" si="7"/>
        <v>0.63000000000000256</v>
      </c>
      <c r="AQ47" s="38">
        <f t="shared" si="8"/>
        <v>1.7201485700030616E-2</v>
      </c>
    </row>
    <row r="48" spans="2:200" x14ac:dyDescent="0.2">
      <c r="B48" s="27" t="s">
        <v>28</v>
      </c>
      <c r="C48" s="27"/>
      <c r="D48" s="56" t="s">
        <v>20</v>
      </c>
      <c r="E48" s="57"/>
      <c r="F48" s="28">
        <f>'Proposed Rates'!D153</f>
        <v>7.6E-3</v>
      </c>
      <c r="G48" s="58">
        <f>F18*(1+F73)</f>
        <v>239.77200000000002</v>
      </c>
      <c r="H48" s="26">
        <f>G48*F48</f>
        <v>1.8222672000000002</v>
      </c>
      <c r="I48" s="27"/>
      <c r="J48" s="28">
        <f>'Proposed Rates'!E153</f>
        <v>7.4000000000000003E-3</v>
      </c>
      <c r="K48" s="59">
        <f>F18*(1+J73)</f>
        <v>239.8416</v>
      </c>
      <c r="L48" s="26">
        <f>K48*J48</f>
        <v>1.7748278400000002</v>
      </c>
      <c r="M48" s="27"/>
      <c r="N48" s="30">
        <f t="shared" si="58"/>
        <v>-4.7439360000000041E-2</v>
      </c>
      <c r="O48" s="31">
        <f t="shared" si="59"/>
        <v>-2.6033152547551772E-2</v>
      </c>
      <c r="Q48" s="28">
        <f>'Proposed Rates'!F153</f>
        <v>7.4000000000000003E-3</v>
      </c>
      <c r="R48" s="59">
        <f>$F$18*(1+Q73)</f>
        <v>239.8416</v>
      </c>
      <c r="S48" s="26">
        <f>R48*Q48</f>
        <v>1.7748278400000002</v>
      </c>
      <c r="T48" s="27"/>
      <c r="U48" s="30">
        <f t="shared" si="1"/>
        <v>0</v>
      </c>
      <c r="V48" s="31">
        <f t="shared" si="2"/>
        <v>0</v>
      </c>
      <c r="X48" s="28">
        <f>'Proposed Rates'!G153</f>
        <v>7.4000000000000003E-3</v>
      </c>
      <c r="Y48" s="59">
        <f>$F$18*(1+X73)</f>
        <v>239.8416</v>
      </c>
      <c r="Z48" s="26">
        <f>Y48*X48</f>
        <v>1.7748278400000002</v>
      </c>
      <c r="AA48" s="27"/>
      <c r="AB48" s="30">
        <f t="shared" si="3"/>
        <v>0</v>
      </c>
      <c r="AC48" s="31">
        <f t="shared" si="4"/>
        <v>0</v>
      </c>
      <c r="AE48" s="28">
        <f>'Proposed Rates'!H153</f>
        <v>7.4000000000000003E-3</v>
      </c>
      <c r="AF48" s="59">
        <f>$F$18*(1+AE73)</f>
        <v>239.8416</v>
      </c>
      <c r="AG48" s="26">
        <f>AF48*AE48</f>
        <v>1.7748278400000002</v>
      </c>
      <c r="AH48" s="27"/>
      <c r="AI48" s="30">
        <f t="shared" si="5"/>
        <v>0</v>
      </c>
      <c r="AJ48" s="31">
        <f t="shared" si="6"/>
        <v>0</v>
      </c>
      <c r="AL48" s="28">
        <f>'Proposed Rates'!I153</f>
        <v>7.4000000000000003E-3</v>
      </c>
      <c r="AM48" s="59">
        <f>$F$18*(1+AL73)</f>
        <v>239.8416</v>
      </c>
      <c r="AN48" s="26">
        <f>AM48*AL48</f>
        <v>1.7748278400000002</v>
      </c>
      <c r="AO48" s="27"/>
      <c r="AP48" s="30">
        <f t="shared" si="7"/>
        <v>0</v>
      </c>
      <c r="AQ48" s="31">
        <f t="shared" si="8"/>
        <v>0</v>
      </c>
    </row>
    <row r="49" spans="2:43" ht="25.5" x14ac:dyDescent="0.2">
      <c r="B49" s="60" t="s">
        <v>29</v>
      </c>
      <c r="C49" s="27"/>
      <c r="D49" s="56" t="s">
        <v>20</v>
      </c>
      <c r="E49" s="57"/>
      <c r="F49" s="28">
        <f>'Proposed Rates'!D167</f>
        <v>5.1999999999999998E-3</v>
      </c>
      <c r="G49" s="58">
        <f>G48</f>
        <v>239.77200000000002</v>
      </c>
      <c r="H49" s="26">
        <f>G49*F49</f>
        <v>1.2468144000000001</v>
      </c>
      <c r="I49" s="27"/>
      <c r="J49" s="28">
        <f>'Proposed Rates'!E167</f>
        <v>5.1999999999999998E-3</v>
      </c>
      <c r="K49" s="59">
        <f>K48</f>
        <v>239.8416</v>
      </c>
      <c r="L49" s="26">
        <f>K49*J49</f>
        <v>1.2471763199999999</v>
      </c>
      <c r="M49" s="27"/>
      <c r="N49" s="30">
        <f t="shared" si="58"/>
        <v>3.6191999999979352E-4</v>
      </c>
      <c r="O49" s="31">
        <f t="shared" si="59"/>
        <v>2.9027576197370955E-4</v>
      </c>
      <c r="Q49" s="28">
        <f>'Proposed Rates'!F167</f>
        <v>5.1999999999999998E-3</v>
      </c>
      <c r="R49" s="59">
        <f>R48</f>
        <v>239.8416</v>
      </c>
      <c r="S49" s="26">
        <f>R49*Q49</f>
        <v>1.2471763199999999</v>
      </c>
      <c r="T49" s="27"/>
      <c r="U49" s="30">
        <f t="shared" si="1"/>
        <v>0</v>
      </c>
      <c r="V49" s="31">
        <f t="shared" si="2"/>
        <v>0</v>
      </c>
      <c r="X49" s="28">
        <f>'Proposed Rates'!G167</f>
        <v>5.1999999999999998E-3</v>
      </c>
      <c r="Y49" s="59">
        <f>Y48</f>
        <v>239.8416</v>
      </c>
      <c r="Z49" s="26">
        <f>Y49*X49</f>
        <v>1.2471763199999999</v>
      </c>
      <c r="AA49" s="27"/>
      <c r="AB49" s="30">
        <f t="shared" si="3"/>
        <v>0</v>
      </c>
      <c r="AC49" s="31">
        <f t="shared" si="4"/>
        <v>0</v>
      </c>
      <c r="AE49" s="28">
        <f>'Proposed Rates'!H167</f>
        <v>5.1999999999999998E-3</v>
      </c>
      <c r="AF49" s="59">
        <f>AF48</f>
        <v>239.8416</v>
      </c>
      <c r="AG49" s="26">
        <f>AF49*AE49</f>
        <v>1.2471763199999999</v>
      </c>
      <c r="AH49" s="27"/>
      <c r="AI49" s="30">
        <f t="shared" si="5"/>
        <v>0</v>
      </c>
      <c r="AJ49" s="31">
        <f t="shared" si="6"/>
        <v>0</v>
      </c>
      <c r="AL49" s="28">
        <f>'Proposed Rates'!I167</f>
        <v>5.1999999999999998E-3</v>
      </c>
      <c r="AM49" s="59">
        <f>AM48</f>
        <v>239.8416</v>
      </c>
      <c r="AN49" s="26">
        <f>AM49*AL49</f>
        <v>1.2471763199999999</v>
      </c>
      <c r="AO49" s="27"/>
      <c r="AP49" s="30">
        <f t="shared" si="7"/>
        <v>0</v>
      </c>
      <c r="AQ49" s="31">
        <f t="shared" si="8"/>
        <v>0</v>
      </c>
    </row>
    <row r="50" spans="2:43" ht="25.5" x14ac:dyDescent="0.2">
      <c r="B50" s="50" t="s">
        <v>30</v>
      </c>
      <c r="C50" s="35"/>
      <c r="D50" s="35"/>
      <c r="E50" s="35"/>
      <c r="F50" s="61"/>
      <c r="G50" s="53"/>
      <c r="H50" s="54">
        <f>SUM(H47:H49)</f>
        <v>33.215341960000003</v>
      </c>
      <c r="I50" s="62"/>
      <c r="J50" s="63"/>
      <c r="K50" s="64"/>
      <c r="L50" s="54">
        <f>SUM(L47:L49)</f>
        <v>34.757547568</v>
      </c>
      <c r="M50" s="62"/>
      <c r="N50" s="37">
        <f t="shared" si="58"/>
        <v>1.5422056079999962</v>
      </c>
      <c r="O50" s="38">
        <f t="shared" si="59"/>
        <v>4.6430520265521177E-2</v>
      </c>
      <c r="Q50" s="63"/>
      <c r="R50" s="64"/>
      <c r="S50" s="54">
        <f>SUM(S47:S49)</f>
        <v>36.727547568000006</v>
      </c>
      <c r="T50" s="62"/>
      <c r="U50" s="37">
        <f t="shared" si="1"/>
        <v>1.970000000000006</v>
      </c>
      <c r="V50" s="38">
        <f t="shared" si="2"/>
        <v>5.6678337162478998E-2</v>
      </c>
      <c r="X50" s="63"/>
      <c r="Y50" s="64"/>
      <c r="Z50" s="54">
        <f>SUM(Z47:Z49)</f>
        <v>38.676747568000003</v>
      </c>
      <c r="AA50" s="62"/>
      <c r="AB50" s="37">
        <f t="shared" si="3"/>
        <v>1.9491999999999976</v>
      </c>
      <c r="AC50" s="38">
        <f t="shared" si="4"/>
        <v>5.3071880075605635E-2</v>
      </c>
      <c r="AE50" s="63"/>
      <c r="AF50" s="64"/>
      <c r="AG50" s="54">
        <f>SUM(AG47:AG49)</f>
        <v>39.646747568000002</v>
      </c>
      <c r="AH50" s="62"/>
      <c r="AI50" s="37">
        <f t="shared" si="5"/>
        <v>0.96999999999999886</v>
      </c>
      <c r="AJ50" s="38">
        <f t="shared" si="6"/>
        <v>2.5079668301854527E-2</v>
      </c>
      <c r="AL50" s="63"/>
      <c r="AM50" s="64"/>
      <c r="AN50" s="54">
        <f>SUM(AN47:AN49)</f>
        <v>40.276747568000005</v>
      </c>
      <c r="AO50" s="62"/>
      <c r="AP50" s="37">
        <f t="shared" si="7"/>
        <v>0.63000000000000256</v>
      </c>
      <c r="AQ50" s="38">
        <f t="shared" si="8"/>
        <v>1.5890332464711259E-2</v>
      </c>
    </row>
    <row r="51" spans="2:43" ht="25.5" x14ac:dyDescent="0.2">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5" x14ac:dyDescent="0.2">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5" thickBot="1" x14ac:dyDescent="0.25">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25">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x14ac:dyDescent="0.2">
      <c r="B60" s="90" t="s">
        <v>39</v>
      </c>
      <c r="C60" s="21"/>
      <c r="D60" s="21"/>
      <c r="E60" s="21"/>
      <c r="F60" s="91"/>
      <c r="G60" s="92"/>
      <c r="H60" s="93">
        <f>SUM(H51:H56,H50)</f>
        <v>63.996692760000002</v>
      </c>
      <c r="I60" s="94"/>
      <c r="J60" s="95"/>
      <c r="K60" s="95"/>
      <c r="L60" s="93">
        <f>SUM(L51:L56,L50)</f>
        <v>65.909169808000001</v>
      </c>
      <c r="M60" s="96"/>
      <c r="N60" s="97">
        <f t="shared" ref="N60" si="72">L60-H60</f>
        <v>1.9124770479999995</v>
      </c>
      <c r="O60" s="98">
        <f t="shared" ref="O60" si="73">IF((H60)=0,"",(N60/H60))</f>
        <v>2.9883998149281856E-2</v>
      </c>
      <c r="Q60" s="95"/>
      <c r="R60" s="95"/>
      <c r="S60" s="97">
        <f>SUM(S51:S56,S50)</f>
        <v>67.899169808000011</v>
      </c>
      <c r="T60" s="96"/>
      <c r="U60" s="97">
        <f t="shared" si="1"/>
        <v>1.9900000000000091</v>
      </c>
      <c r="V60" s="98">
        <f>IF((L60)=0,"",(U60/L60))</f>
        <v>3.0193067304550764E-2</v>
      </c>
      <c r="X60" s="95"/>
      <c r="Y60" s="95"/>
      <c r="Z60" s="97">
        <f>SUM(Z51:Z56,Z50)</f>
        <v>69.868369808000011</v>
      </c>
      <c r="AA60" s="96"/>
      <c r="AB60" s="97">
        <f t="shared" si="3"/>
        <v>1.9692000000000007</v>
      </c>
      <c r="AC60" s="98">
        <f>IF((S60)=0,"",(AB60/S60))</f>
        <v>2.9001827350295318E-2</v>
      </c>
      <c r="AE60" s="95"/>
      <c r="AF60" s="95"/>
      <c r="AG60" s="97">
        <f>SUM(AG51:AG56,AG50)</f>
        <v>70.858369807999992</v>
      </c>
      <c r="AH60" s="96"/>
      <c r="AI60" s="97">
        <f t="shared" ref="AI60:AI64" si="74">AG60-Z60</f>
        <v>0.98999999999998067</v>
      </c>
      <c r="AJ60" s="98">
        <f>IF((Z60)=0,"",(AI60/Z60))</f>
        <v>1.4169501917971249E-2</v>
      </c>
      <c r="AL60" s="95"/>
      <c r="AM60" s="95"/>
      <c r="AN60" s="97">
        <f>SUM(AN51:AN56,AN50)</f>
        <v>71.508369807999998</v>
      </c>
      <c r="AO60" s="96"/>
      <c r="AP60" s="97">
        <f t="shared" ref="AP60:AP64" si="75">AN60-AG60</f>
        <v>0.65000000000000568</v>
      </c>
      <c r="AQ60" s="98">
        <f>IF((AG60)=0,"",(AP60/AG60))</f>
        <v>9.1732282546333702E-3</v>
      </c>
    </row>
    <row r="61" spans="2:43" x14ac:dyDescent="0.2">
      <c r="B61" s="99" t="s">
        <v>40</v>
      </c>
      <c r="C61" s="21"/>
      <c r="D61" s="21"/>
      <c r="E61" s="21"/>
      <c r="F61" s="100">
        <v>0.13</v>
      </c>
      <c r="G61" s="101"/>
      <c r="H61" s="102">
        <f>H60*F61</f>
        <v>8.3195700588000001</v>
      </c>
      <c r="I61" s="103"/>
      <c r="J61" s="104">
        <v>0.13</v>
      </c>
      <c r="K61" s="103"/>
      <c r="L61" s="105">
        <f>L60*J61</f>
        <v>8.5681920750400007</v>
      </c>
      <c r="M61" s="106"/>
      <c r="N61" s="107">
        <f t="shared" si="58"/>
        <v>0.24862201624000058</v>
      </c>
      <c r="O61" s="108">
        <f t="shared" si="59"/>
        <v>2.9883998149281932E-2</v>
      </c>
      <c r="Q61" s="104">
        <v>0.13</v>
      </c>
      <c r="R61" s="103"/>
      <c r="S61" s="105">
        <f>S60*Q61</f>
        <v>8.8268920750400017</v>
      </c>
      <c r="T61" s="106"/>
      <c r="U61" s="107">
        <f t="shared" si="1"/>
        <v>0.25870000000000104</v>
      </c>
      <c r="V61" s="108">
        <f t="shared" ref="V61:V70" si="76">IF((L61)=0,"",(U61/L61))</f>
        <v>3.0193067304550743E-2</v>
      </c>
      <c r="X61" s="104">
        <v>0.13</v>
      </c>
      <c r="Y61" s="103"/>
      <c r="Z61" s="105">
        <f>Z60*X61</f>
        <v>9.0828880750400014</v>
      </c>
      <c r="AA61" s="106"/>
      <c r="AB61" s="107">
        <f t="shared" si="3"/>
        <v>0.25599599999999967</v>
      </c>
      <c r="AC61" s="108">
        <f t="shared" ref="AC61:AC70" si="77">IF((S61)=0,"",(AB61/S61))</f>
        <v>2.9001827350295266E-2</v>
      </c>
      <c r="AE61" s="104">
        <v>0.13</v>
      </c>
      <c r="AF61" s="103"/>
      <c r="AG61" s="105">
        <f>AG60*AE61</f>
        <v>9.2115880750399999</v>
      </c>
      <c r="AH61" s="106"/>
      <c r="AI61" s="107">
        <f t="shared" si="74"/>
        <v>0.12869999999999848</v>
      </c>
      <c r="AJ61" s="108">
        <f t="shared" ref="AJ61:AJ70" si="78">IF((Z61)=0,"",(AI61/Z61))</f>
        <v>1.4169501917971358E-2</v>
      </c>
      <c r="AL61" s="104">
        <v>0.13</v>
      </c>
      <c r="AM61" s="103"/>
      <c r="AN61" s="105">
        <f>AN60*AL61</f>
        <v>9.2960880750400001</v>
      </c>
      <c r="AO61" s="106"/>
      <c r="AP61" s="107">
        <f t="shared" si="75"/>
        <v>8.4500000000000242E-2</v>
      </c>
      <c r="AQ61" s="108">
        <f t="shared" ref="AQ61:AQ70" si="79">IF((AG61)=0,"",(AP61/AG61))</f>
        <v>9.1732282546333165E-3</v>
      </c>
    </row>
    <row r="62" spans="2:43" x14ac:dyDescent="0.2">
      <c r="B62" s="109" t="s">
        <v>41</v>
      </c>
      <c r="C62" s="21"/>
      <c r="D62" s="21"/>
      <c r="E62" s="21"/>
      <c r="F62" s="110"/>
      <c r="G62" s="101"/>
      <c r="H62" s="102">
        <f>H60+H61</f>
        <v>72.316262818799999</v>
      </c>
      <c r="I62" s="103"/>
      <c r="J62" s="103"/>
      <c r="K62" s="103"/>
      <c r="L62" s="105">
        <f>L60+L61</f>
        <v>74.477361883040004</v>
      </c>
      <c r="M62" s="106"/>
      <c r="N62" s="107">
        <f t="shared" si="58"/>
        <v>2.1610990642400054</v>
      </c>
      <c r="O62" s="108">
        <f t="shared" si="59"/>
        <v>2.9883998149281939E-2</v>
      </c>
      <c r="Q62" s="103"/>
      <c r="R62" s="103"/>
      <c r="S62" s="105">
        <f>S60+S61</f>
        <v>76.726061883040018</v>
      </c>
      <c r="T62" s="106"/>
      <c r="U62" s="107">
        <f t="shared" si="1"/>
        <v>2.2487000000000137</v>
      </c>
      <c r="V62" s="108">
        <f t="shared" si="76"/>
        <v>3.0193067304550809E-2</v>
      </c>
      <c r="X62" s="103"/>
      <c r="Y62" s="103"/>
      <c r="Z62" s="105">
        <f>Z60+Z61</f>
        <v>78.951257883040014</v>
      </c>
      <c r="AA62" s="106"/>
      <c r="AB62" s="107">
        <f t="shared" si="3"/>
        <v>2.2251959999999968</v>
      </c>
      <c r="AC62" s="108">
        <f t="shared" si="77"/>
        <v>2.9001827350295262E-2</v>
      </c>
      <c r="AE62" s="103"/>
      <c r="AF62" s="103"/>
      <c r="AG62" s="105">
        <f>AG60+AG61</f>
        <v>80.06995788303999</v>
      </c>
      <c r="AH62" s="106"/>
      <c r="AI62" s="107">
        <f t="shared" si="74"/>
        <v>1.1186999999999756</v>
      </c>
      <c r="AJ62" s="108">
        <f t="shared" si="78"/>
        <v>1.4169501917971216E-2</v>
      </c>
      <c r="AL62" s="103"/>
      <c r="AM62" s="103"/>
      <c r="AN62" s="105">
        <f>AN60+AN61</f>
        <v>80.804457883040001</v>
      </c>
      <c r="AO62" s="106"/>
      <c r="AP62" s="107">
        <f t="shared" si="75"/>
        <v>0.73450000000001125</v>
      </c>
      <c r="AQ62" s="108">
        <f t="shared" si="79"/>
        <v>9.1732282546334309E-3</v>
      </c>
    </row>
    <row r="63" spans="2:43" ht="15.75" customHeight="1" x14ac:dyDescent="0.2">
      <c r="B63" s="415" t="s">
        <v>120</v>
      </c>
      <c r="C63" s="415"/>
      <c r="D63" s="415"/>
      <c r="E63" s="21"/>
      <c r="F63" s="270">
        <f>'Res (100)'!F64</f>
        <v>0.318</v>
      </c>
      <c r="G63" s="101"/>
      <c r="H63" s="111">
        <f>F63*H60</f>
        <v>20.350948297680002</v>
      </c>
      <c r="I63" s="103"/>
      <c r="J63" s="271">
        <f>'Res (100)'!J64</f>
        <v>0.318</v>
      </c>
      <c r="K63" s="103"/>
      <c r="L63" s="112">
        <f>J63*L60</f>
        <v>20.959115998944</v>
      </c>
      <c r="M63" s="106"/>
      <c r="N63" s="112">
        <f t="shared" si="58"/>
        <v>0.60816770126399788</v>
      </c>
      <c r="O63" s="113">
        <f t="shared" si="59"/>
        <v>2.9883998149281756E-2</v>
      </c>
      <c r="Q63" s="271">
        <f>'Res (100)'!Q64</f>
        <v>0.318</v>
      </c>
      <c r="R63" s="103"/>
      <c r="S63" s="112">
        <f>Q63*S60</f>
        <v>21.591935998944003</v>
      </c>
      <c r="T63" s="106"/>
      <c r="U63" s="112">
        <f t="shared" si="1"/>
        <v>0.63282000000000238</v>
      </c>
      <c r="V63" s="113">
        <f t="shared" si="76"/>
        <v>3.0193067304550739E-2</v>
      </c>
      <c r="X63" s="271">
        <f>Q63</f>
        <v>0.318</v>
      </c>
      <c r="Y63" s="103"/>
      <c r="Z63" s="112">
        <f>X63*Z60</f>
        <v>22.218141598944005</v>
      </c>
      <c r="AA63" s="106"/>
      <c r="AB63" s="112">
        <f t="shared" si="3"/>
        <v>0.62620560000000225</v>
      </c>
      <c r="AC63" s="113">
        <f t="shared" si="77"/>
        <v>2.9001827350295412E-2</v>
      </c>
      <c r="AE63" s="271">
        <f>X63</f>
        <v>0.318</v>
      </c>
      <c r="AF63" s="103"/>
      <c r="AG63" s="112">
        <f>AE63*AG60</f>
        <v>22.532961598943999</v>
      </c>
      <c r="AH63" s="106"/>
      <c r="AI63" s="112">
        <f t="shared" si="74"/>
        <v>0.31481999999999388</v>
      </c>
      <c r="AJ63" s="113">
        <f t="shared" si="78"/>
        <v>1.416950191797125E-2</v>
      </c>
      <c r="AL63" s="271">
        <f>X63</f>
        <v>0.318</v>
      </c>
      <c r="AM63" s="103"/>
      <c r="AN63" s="112">
        <f>AL63*AN60</f>
        <v>22.739661598944</v>
      </c>
      <c r="AO63" s="106"/>
      <c r="AP63" s="112">
        <f t="shared" si="75"/>
        <v>0.20670000000000144</v>
      </c>
      <c r="AQ63" s="113">
        <f t="shared" si="79"/>
        <v>9.1732282546333529E-3</v>
      </c>
    </row>
    <row r="64" spans="2:43" ht="13.5" thickBot="1" x14ac:dyDescent="0.25">
      <c r="B64" s="416" t="s">
        <v>121</v>
      </c>
      <c r="C64" s="416"/>
      <c r="D64" s="416"/>
      <c r="E64" s="114"/>
      <c r="F64" s="115"/>
      <c r="G64" s="116"/>
      <c r="H64" s="117">
        <f>H62-H63</f>
        <v>51.965314521119993</v>
      </c>
      <c r="I64" s="118"/>
      <c r="J64" s="118"/>
      <c r="K64" s="118"/>
      <c r="L64" s="119">
        <f>L62-L63</f>
        <v>53.518245884096004</v>
      </c>
      <c r="M64" s="120"/>
      <c r="N64" s="121">
        <f t="shared" si="58"/>
        <v>1.5529313629760111</v>
      </c>
      <c r="O64" s="122">
        <f t="shared" si="59"/>
        <v>2.9883998149282082E-2</v>
      </c>
      <c r="Q64" s="118"/>
      <c r="R64" s="118"/>
      <c r="S64" s="119">
        <f>S62-S63</f>
        <v>55.134125884096015</v>
      </c>
      <c r="T64" s="120"/>
      <c r="U64" s="121">
        <f t="shared" si="1"/>
        <v>1.6158800000000113</v>
      </c>
      <c r="V64" s="122">
        <f t="shared" si="76"/>
        <v>3.0193067304550833E-2</v>
      </c>
      <c r="X64" s="118"/>
      <c r="Y64" s="118"/>
      <c r="Z64" s="119">
        <f>Z62-Z63</f>
        <v>56.733116284096013</v>
      </c>
      <c r="AA64" s="120"/>
      <c r="AB64" s="121">
        <f t="shared" si="3"/>
        <v>1.5989903999999981</v>
      </c>
      <c r="AC64" s="122">
        <f t="shared" si="77"/>
        <v>2.9001827350295269E-2</v>
      </c>
      <c r="AE64" s="118"/>
      <c r="AF64" s="118"/>
      <c r="AG64" s="119">
        <f>AG62-AG63</f>
        <v>57.536996284095991</v>
      </c>
      <c r="AH64" s="120"/>
      <c r="AI64" s="121">
        <f t="shared" si="74"/>
        <v>0.80387999999997817</v>
      </c>
      <c r="AJ64" s="122">
        <f t="shared" si="78"/>
        <v>1.4169501917971139E-2</v>
      </c>
      <c r="AL64" s="118"/>
      <c r="AM64" s="118"/>
      <c r="AN64" s="119">
        <f>AN62-AN63</f>
        <v>58.064796284096005</v>
      </c>
      <c r="AO64" s="120"/>
      <c r="AP64" s="121">
        <f t="shared" si="75"/>
        <v>0.52780000000001337</v>
      </c>
      <c r="AQ64" s="122">
        <f t="shared" si="79"/>
        <v>9.1732282546335229E-3</v>
      </c>
    </row>
    <row r="65" spans="1:43" s="79" customFormat="1" ht="8.25" customHeight="1" thickBot="1" x14ac:dyDescent="0.25">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x14ac:dyDescent="0.2">
      <c r="B66" s="130" t="s">
        <v>42</v>
      </c>
      <c r="C66" s="73"/>
      <c r="D66" s="73"/>
      <c r="E66" s="73"/>
      <c r="F66" s="131"/>
      <c r="G66" s="132"/>
      <c r="H66" s="133">
        <f>SUM(H57:H58,H50,H51:H53)</f>
        <v>62.008452760000004</v>
      </c>
      <c r="I66" s="134"/>
      <c r="J66" s="135"/>
      <c r="K66" s="135"/>
      <c r="L66" s="133">
        <f>SUM(L57:L58,L50,L51:L53)</f>
        <v>63.920929807999997</v>
      </c>
      <c r="M66" s="136"/>
      <c r="N66" s="137">
        <f t="shared" ref="N66:N70" si="80">L66-H66</f>
        <v>1.9124770479999924</v>
      </c>
      <c r="O66" s="98">
        <f t="shared" ref="O66:O70" si="81">IF((H66)=0,"",(N66/H66))</f>
        <v>3.0842199133755525E-2</v>
      </c>
      <c r="Q66" s="135"/>
      <c r="R66" s="135"/>
      <c r="S66" s="137">
        <f>SUM(S57:S58,S50,S51:S53)</f>
        <v>65.91092980800002</v>
      </c>
      <c r="T66" s="136"/>
      <c r="U66" s="137">
        <f t="shared" si="1"/>
        <v>1.9900000000000233</v>
      </c>
      <c r="V66" s="98">
        <f t="shared" si="76"/>
        <v>3.113221296963934E-2</v>
      </c>
      <c r="X66" s="135"/>
      <c r="Y66" s="135"/>
      <c r="Z66" s="137">
        <f>SUM(Z57:Z58,Z50,Z51:Z53)</f>
        <v>67.880129808000007</v>
      </c>
      <c r="AA66" s="136"/>
      <c r="AB66" s="137">
        <f t="shared" si="3"/>
        <v>1.9691999999999865</v>
      </c>
      <c r="AC66" s="98">
        <f t="shared" si="77"/>
        <v>2.987668366591564E-2</v>
      </c>
      <c r="AE66" s="135"/>
      <c r="AF66" s="135"/>
      <c r="AG66" s="137">
        <f>SUM(AG57:AG58,AG50,AG51:AG53)</f>
        <v>68.870129808000016</v>
      </c>
      <c r="AH66" s="136"/>
      <c r="AI66" s="137">
        <f t="shared" ref="AI66:AI70" si="82">AG66-Z66</f>
        <v>0.99000000000000909</v>
      </c>
      <c r="AJ66" s="98">
        <f t="shared" si="78"/>
        <v>1.4584533099748621E-2</v>
      </c>
      <c r="AL66" s="135"/>
      <c r="AM66" s="135"/>
      <c r="AN66" s="137">
        <f>SUM(AN57:AN58,AN50,AN51:AN53)</f>
        <v>90.168129808000003</v>
      </c>
      <c r="AO66" s="136"/>
      <c r="AP66" s="137">
        <f t="shared" ref="AP66:AP70" si="83">AN66-AG66</f>
        <v>21.297999999999988</v>
      </c>
      <c r="AQ66" s="98">
        <f t="shared" si="79"/>
        <v>0.30924872741456622</v>
      </c>
    </row>
    <row r="67" spans="1:43" s="79" customFormat="1" x14ac:dyDescent="0.2">
      <c r="B67" s="138" t="s">
        <v>40</v>
      </c>
      <c r="C67" s="73"/>
      <c r="D67" s="73"/>
      <c r="E67" s="73"/>
      <c r="F67" s="139">
        <v>0.13</v>
      </c>
      <c r="G67" s="132"/>
      <c r="H67" s="140">
        <f>H66*F67</f>
        <v>8.0610988588000012</v>
      </c>
      <c r="I67" s="141"/>
      <c r="J67" s="142">
        <v>0.13</v>
      </c>
      <c r="K67" s="143"/>
      <c r="L67" s="144">
        <f>L66*J67</f>
        <v>8.30972087504</v>
      </c>
      <c r="M67" s="145"/>
      <c r="N67" s="146">
        <f t="shared" si="80"/>
        <v>0.2486220162399988</v>
      </c>
      <c r="O67" s="108">
        <f t="shared" si="81"/>
        <v>3.0842199133755493E-2</v>
      </c>
      <c r="Q67" s="142">
        <v>0.13</v>
      </c>
      <c r="R67" s="143"/>
      <c r="S67" s="144">
        <f>S66*Q67</f>
        <v>8.5684208750400028</v>
      </c>
      <c r="T67" s="145"/>
      <c r="U67" s="146">
        <f t="shared" si="1"/>
        <v>0.25870000000000282</v>
      </c>
      <c r="V67" s="108">
        <f t="shared" si="76"/>
        <v>3.1132212969639313E-2</v>
      </c>
      <c r="X67" s="142">
        <v>0.13</v>
      </c>
      <c r="Y67" s="143"/>
      <c r="Z67" s="144">
        <f>Z66*X67</f>
        <v>8.8244168750400007</v>
      </c>
      <c r="AA67" s="145"/>
      <c r="AB67" s="146">
        <f t="shared" si="3"/>
        <v>0.25599599999999789</v>
      </c>
      <c r="AC67" s="108">
        <f t="shared" si="77"/>
        <v>2.9876683665915598E-2</v>
      </c>
      <c r="AE67" s="142">
        <v>0.13</v>
      </c>
      <c r="AF67" s="143"/>
      <c r="AG67" s="144">
        <f>AG66*AE67</f>
        <v>8.9531168750400028</v>
      </c>
      <c r="AH67" s="145"/>
      <c r="AI67" s="146">
        <f t="shared" si="82"/>
        <v>0.12870000000000203</v>
      </c>
      <c r="AJ67" s="108">
        <f t="shared" si="78"/>
        <v>1.4584533099748718E-2</v>
      </c>
      <c r="AL67" s="142">
        <v>0.13</v>
      </c>
      <c r="AM67" s="143"/>
      <c r="AN67" s="144">
        <f>AN66*AL67</f>
        <v>11.72185687504</v>
      </c>
      <c r="AO67" s="145"/>
      <c r="AP67" s="146">
        <f t="shared" si="83"/>
        <v>2.7687399999999975</v>
      </c>
      <c r="AQ67" s="108">
        <f t="shared" si="79"/>
        <v>0.3092487274145661</v>
      </c>
    </row>
    <row r="68" spans="1:43" s="79" customFormat="1" x14ac:dyDescent="0.2">
      <c r="B68" s="147" t="s">
        <v>123</v>
      </c>
      <c r="C68" s="73"/>
      <c r="D68" s="73"/>
      <c r="E68" s="73"/>
      <c r="F68" s="148"/>
      <c r="G68" s="149"/>
      <c r="H68" s="140">
        <f>H66+H67</f>
        <v>70.069551618800006</v>
      </c>
      <c r="I68" s="141"/>
      <c r="J68" s="141"/>
      <c r="K68" s="141"/>
      <c r="L68" s="144">
        <f>L66+L67</f>
        <v>72.230650683039997</v>
      </c>
      <c r="M68" s="145"/>
      <c r="N68" s="146">
        <f t="shared" si="80"/>
        <v>2.1610990642399912</v>
      </c>
      <c r="O68" s="108">
        <f t="shared" si="81"/>
        <v>3.0842199133755521E-2</v>
      </c>
      <c r="Q68" s="141"/>
      <c r="R68" s="141"/>
      <c r="S68" s="144">
        <f>S66+S67</f>
        <v>74.479350683040025</v>
      </c>
      <c r="T68" s="145"/>
      <c r="U68" s="146">
        <f t="shared" si="1"/>
        <v>2.2487000000000279</v>
      </c>
      <c r="V68" s="108">
        <f t="shared" si="76"/>
        <v>3.1132212969639361E-2</v>
      </c>
      <c r="X68" s="141"/>
      <c r="Y68" s="141"/>
      <c r="Z68" s="144">
        <f>Z66+Z67</f>
        <v>76.704546683040007</v>
      </c>
      <c r="AA68" s="145"/>
      <c r="AB68" s="146">
        <f t="shared" si="3"/>
        <v>2.2251959999999826</v>
      </c>
      <c r="AC68" s="108">
        <f t="shared" si="77"/>
        <v>2.9876683665915612E-2</v>
      </c>
      <c r="AE68" s="141"/>
      <c r="AF68" s="141"/>
      <c r="AG68" s="144">
        <f>AG66+AG67</f>
        <v>77.823246683040026</v>
      </c>
      <c r="AH68" s="145"/>
      <c r="AI68" s="146">
        <f t="shared" si="82"/>
        <v>1.1187000000000182</v>
      </c>
      <c r="AJ68" s="108">
        <f t="shared" si="78"/>
        <v>1.4584533099748725E-2</v>
      </c>
      <c r="AL68" s="141"/>
      <c r="AM68" s="141"/>
      <c r="AN68" s="144">
        <f>AN66+AN67</f>
        <v>101.88998668304001</v>
      </c>
      <c r="AO68" s="145"/>
      <c r="AP68" s="146">
        <f t="shared" si="83"/>
        <v>24.066739999999982</v>
      </c>
      <c r="AQ68" s="108">
        <f t="shared" si="79"/>
        <v>0.3092487274145661</v>
      </c>
    </row>
    <row r="69" spans="1:43" s="79" customFormat="1" ht="15.75" customHeight="1" x14ac:dyDescent="0.2">
      <c r="B69" s="417" t="s">
        <v>120</v>
      </c>
      <c r="C69" s="417"/>
      <c r="D69" s="417"/>
      <c r="E69" s="73"/>
      <c r="F69" s="272">
        <f>F63</f>
        <v>0.318</v>
      </c>
      <c r="G69" s="149"/>
      <c r="H69" s="150">
        <f>F69*H66</f>
        <v>19.718687977680002</v>
      </c>
      <c r="I69" s="141"/>
      <c r="J69" s="271">
        <f>'Res (100)'!J70</f>
        <v>0.318</v>
      </c>
      <c r="K69" s="141"/>
      <c r="L69" s="112">
        <f>J69*L66</f>
        <v>20.326855678944</v>
      </c>
      <c r="M69" s="145"/>
      <c r="N69" s="151">
        <f t="shared" si="80"/>
        <v>0.60816770126399788</v>
      </c>
      <c r="O69" s="113">
        <f t="shared" si="81"/>
        <v>3.0842199133755539E-2</v>
      </c>
      <c r="Q69" s="271">
        <f>'Res (100)'!Q70</f>
        <v>0.318</v>
      </c>
      <c r="R69" s="141"/>
      <c r="S69" s="112">
        <f>Q69*S66</f>
        <v>20.959675678944006</v>
      </c>
      <c r="T69" s="145"/>
      <c r="U69" s="151">
        <f t="shared" si="1"/>
        <v>0.63282000000000593</v>
      </c>
      <c r="V69" s="113">
        <f t="shared" si="76"/>
        <v>3.1132212969639264E-2</v>
      </c>
      <c r="X69" s="271">
        <f>Q69</f>
        <v>0.318</v>
      </c>
      <c r="Y69" s="141"/>
      <c r="Z69" s="112">
        <f>X69*Z66</f>
        <v>21.585881278944001</v>
      </c>
      <c r="AA69" s="145"/>
      <c r="AB69" s="151">
        <f t="shared" si="3"/>
        <v>0.62620559999999514</v>
      </c>
      <c r="AC69" s="113">
        <f t="shared" si="77"/>
        <v>2.9876683665915615E-2</v>
      </c>
      <c r="AE69" s="271">
        <f>X69</f>
        <v>0.318</v>
      </c>
      <c r="AF69" s="141"/>
      <c r="AG69" s="112">
        <f>AE69*AG66</f>
        <v>21.900701278944005</v>
      </c>
      <c r="AH69" s="145"/>
      <c r="AI69" s="151">
        <f t="shared" si="82"/>
        <v>0.31482000000000454</v>
      </c>
      <c r="AJ69" s="113">
        <f t="shared" si="78"/>
        <v>1.4584533099748697E-2</v>
      </c>
      <c r="AL69" s="271">
        <f>AE69</f>
        <v>0.318</v>
      </c>
      <c r="AM69" s="141"/>
      <c r="AN69" s="112">
        <f>AL69*AN66</f>
        <v>28.673465278944001</v>
      </c>
      <c r="AO69" s="145"/>
      <c r="AP69" s="151">
        <f t="shared" si="83"/>
        <v>6.7727639999999951</v>
      </c>
      <c r="AQ69" s="113">
        <f t="shared" si="79"/>
        <v>0.30924872741456616</v>
      </c>
    </row>
    <row r="70" spans="1:43" s="79" customFormat="1" ht="13.5" thickBot="1" x14ac:dyDescent="0.25">
      <c r="B70" s="414" t="s">
        <v>122</v>
      </c>
      <c r="C70" s="414"/>
      <c r="D70" s="414"/>
      <c r="E70" s="152"/>
      <c r="F70" s="153"/>
      <c r="G70" s="154"/>
      <c r="H70" s="155">
        <f>H68-H69</f>
        <v>50.35086364112</v>
      </c>
      <c r="I70" s="156"/>
      <c r="J70" s="156"/>
      <c r="K70" s="156"/>
      <c r="L70" s="157">
        <f>L68-L69</f>
        <v>51.903795004095997</v>
      </c>
      <c r="M70" s="158"/>
      <c r="N70" s="159">
        <f t="shared" si="80"/>
        <v>1.5529313629759969</v>
      </c>
      <c r="O70" s="160">
        <f t="shared" si="81"/>
        <v>3.0842199133755587E-2</v>
      </c>
      <c r="Q70" s="156"/>
      <c r="R70" s="156"/>
      <c r="S70" s="157">
        <f>S68-S69</f>
        <v>53.519675004096015</v>
      </c>
      <c r="T70" s="158"/>
      <c r="U70" s="159">
        <f t="shared" si="1"/>
        <v>1.6158800000000184</v>
      </c>
      <c r="V70" s="160">
        <f t="shared" si="76"/>
        <v>3.113221296963933E-2</v>
      </c>
      <c r="X70" s="156"/>
      <c r="Y70" s="156"/>
      <c r="Z70" s="157">
        <f>Z68-Z69</f>
        <v>55.118665404096006</v>
      </c>
      <c r="AA70" s="158"/>
      <c r="AB70" s="159">
        <f t="shared" si="3"/>
        <v>1.598990399999991</v>
      </c>
      <c r="AC70" s="160">
        <f t="shared" si="77"/>
        <v>2.9876683665915678E-2</v>
      </c>
      <c r="AE70" s="156"/>
      <c r="AF70" s="156"/>
      <c r="AG70" s="157">
        <f>AG68-AG69</f>
        <v>55.92254540409602</v>
      </c>
      <c r="AH70" s="158"/>
      <c r="AI70" s="159">
        <f t="shared" si="82"/>
        <v>0.80388000000001369</v>
      </c>
      <c r="AJ70" s="160">
        <f t="shared" si="78"/>
        <v>1.4584533099748736E-2</v>
      </c>
      <c r="AL70" s="156"/>
      <c r="AM70" s="156"/>
      <c r="AN70" s="157">
        <f>AN68-AN69</f>
        <v>73.216521404096</v>
      </c>
      <c r="AO70" s="158"/>
      <c r="AP70" s="159">
        <f t="shared" si="83"/>
        <v>17.293975999999979</v>
      </c>
      <c r="AQ70" s="160">
        <f t="shared" si="79"/>
        <v>0.30924872741456599</v>
      </c>
    </row>
    <row r="71" spans="1:43" s="79" customFormat="1" ht="8.25" customHeight="1" thickBot="1" x14ac:dyDescent="0.25">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
      <c r="L72" s="167"/>
      <c r="S72" s="167"/>
      <c r="Z72" s="167"/>
      <c r="AG72" s="167"/>
      <c r="AN72" s="167"/>
    </row>
    <row r="73" spans="1:43" x14ac:dyDescent="0.2">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2">
      <c r="A76" s="169" t="s">
        <v>44</v>
      </c>
    </row>
    <row r="77" spans="1:43" ht="13.5" customHeight="1" x14ac:dyDescent="0.2"/>
    <row r="78" spans="1:43" ht="8.25" customHeight="1" x14ac:dyDescent="0.2">
      <c r="A78" s="6" t="s">
        <v>45</v>
      </c>
    </row>
    <row r="79" spans="1:43" x14ac:dyDescent="0.2">
      <c r="A79" s="6" t="s">
        <v>46</v>
      </c>
    </row>
    <row r="81" spans="1:2" x14ac:dyDescent="0.2">
      <c r="A81" s="11" t="s">
        <v>47</v>
      </c>
    </row>
    <row r="82" spans="1:2" x14ac:dyDescent="0.2">
      <c r="A82" s="11" t="s">
        <v>48</v>
      </c>
    </row>
    <row r="84" spans="1:2" x14ac:dyDescent="0.2">
      <c r="A84" s="6" t="s">
        <v>49</v>
      </c>
    </row>
    <row r="85" spans="1:2" x14ac:dyDescent="0.2">
      <c r="A85" s="6" t="s">
        <v>50</v>
      </c>
    </row>
    <row r="86" spans="1:2" x14ac:dyDescent="0.2">
      <c r="A86" s="6" t="s">
        <v>51</v>
      </c>
    </row>
    <row r="87" spans="1:2" x14ac:dyDescent="0.2">
      <c r="A87" s="6" t="s">
        <v>52</v>
      </c>
    </row>
    <row r="88" spans="1:2" x14ac:dyDescent="0.2">
      <c r="A88" s="6" t="s">
        <v>53</v>
      </c>
    </row>
    <row r="90" spans="1:2" x14ac:dyDescent="0.2">
      <c r="A90" s="170"/>
      <c r="B90" s="6" t="s">
        <v>54</v>
      </c>
    </row>
    <row r="92" spans="1:2" x14ac:dyDescent="0.2">
      <c r="B92" s="171" t="s">
        <v>55</v>
      </c>
    </row>
  </sheetData>
  <sheetProtection selectLockedCells="1"/>
  <mergeCells count="28">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 ref="B70:D70"/>
    <mergeCell ref="AB20:AC20"/>
    <mergeCell ref="AE20:AG20"/>
    <mergeCell ref="AI20:AJ20"/>
    <mergeCell ref="B63:D63"/>
    <mergeCell ref="B64:D64"/>
    <mergeCell ref="B69:D69"/>
    <mergeCell ref="Q20:S20"/>
    <mergeCell ref="A3:K3"/>
    <mergeCell ref="D14:O14"/>
    <mergeCell ref="F20:H20"/>
    <mergeCell ref="J20:L20"/>
    <mergeCell ref="N20:O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28575</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4.xml><?xml version="1.0" encoding="utf-8"?>
<?mso-contentType ?>
<SharedContentType xmlns="Microsoft.SharePoint.Taxonomy.ContentTypeSync" SourceId="9d54efc9-ddd0-46ce-8ac6-e4a1c98f1b3f"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2.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3.xml><?xml version="1.0" encoding="utf-8"?>
<ds:datastoreItem xmlns:ds="http://schemas.openxmlformats.org/officeDocument/2006/customXml" ds:itemID="{86E7423D-1CB9-4B5B-803B-8EA12FC0FBA5}">
  <ds:schemaRef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schemas.microsoft.com/office/2006/metadata/properties"/>
    <ds:schemaRef ds:uri="2b8bb3d4-4679-4201-bf4e-ecf5a190cbdc"/>
    <ds:schemaRef ds:uri="http://www.w3.org/XML/1998/namespace"/>
    <ds:schemaRef ds:uri="http://purl.org/dc/dcmitype/"/>
  </ds:schemaRefs>
</ds:datastoreItem>
</file>

<file path=customXml/itemProps4.xml><?xml version="1.0" encoding="utf-8"?>
<ds:datastoreItem xmlns:ds="http://schemas.openxmlformats.org/officeDocument/2006/customXml" ds:itemID="{AA505EB2-C254-4595-B89B-FE2DDF10F6EF}">
  <ds:schemaRefs>
    <ds:schemaRef ds:uri="Microsoft.SharePoint.Taxonomy.ContentTypeSync"/>
  </ds:schemaRefs>
</ds:datastoreItem>
</file>

<file path=customXml/itemProps5.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Aprild</cp:lastModifiedBy>
  <cp:lastPrinted>2020-02-08T00:40:32Z</cp:lastPrinted>
  <dcterms:created xsi:type="dcterms:W3CDTF">2015-04-28T13:50:50Z</dcterms:created>
  <dcterms:modified xsi:type="dcterms:W3CDTF">2020-08-07T13:52:26Z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